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30602994-F59E-4EDD-B123-1E4AAD3FD8D8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МНК" sheetId="1" r:id="rId1"/>
    <sheet name="МНК2" sheetId="2" r:id="rId2"/>
    <sheet name="дз с распределениями" sheetId="3" r:id="rId3"/>
    <sheet name="распределения" sheetId="4" r:id="rId4"/>
    <sheet name="шины, график" sheetId="5" r:id="rId5"/>
    <sheet name="спрос и предложение, спираль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4" i="6" l="1"/>
  <c r="P4" i="6"/>
  <c r="F17" i="6" l="1"/>
  <c r="J17" i="6" s="1"/>
  <c r="S17" i="6"/>
  <c r="W17" i="6" s="1"/>
  <c r="U2" i="6"/>
  <c r="X2" i="6" s="1"/>
  <c r="U3" i="6"/>
  <c r="X3" i="6" s="1"/>
  <c r="U4" i="6"/>
  <c r="U5" i="6"/>
  <c r="X5" i="6" s="1"/>
  <c r="U6" i="6"/>
  <c r="U7" i="6"/>
  <c r="U8" i="6"/>
  <c r="U9" i="6"/>
  <c r="U10" i="6"/>
  <c r="X10" i="6" s="1"/>
  <c r="U11" i="6"/>
  <c r="X11" i="6" s="1"/>
  <c r="U12" i="6"/>
  <c r="U13" i="6"/>
  <c r="X13" i="6" s="1"/>
  <c r="U14" i="6"/>
  <c r="U15" i="6"/>
  <c r="U16" i="6"/>
  <c r="X16" i="6"/>
  <c r="S16" i="6"/>
  <c r="W16" i="6" s="1"/>
  <c r="V15" i="6"/>
  <c r="X15" i="6"/>
  <c r="S15" i="6"/>
  <c r="W15" i="6" s="1"/>
  <c r="X14" i="6"/>
  <c r="S14" i="6"/>
  <c r="W14" i="6" s="1"/>
  <c r="S13" i="6"/>
  <c r="W13" i="6" s="1"/>
  <c r="X12" i="6"/>
  <c r="S12" i="6"/>
  <c r="W12" i="6" s="1"/>
  <c r="W11" i="6"/>
  <c r="S11" i="6"/>
  <c r="W10" i="6"/>
  <c r="S10" i="6"/>
  <c r="W9" i="6"/>
  <c r="X9" i="6"/>
  <c r="S9" i="6"/>
  <c r="X8" i="6"/>
  <c r="S8" i="6"/>
  <c r="W8" i="6" s="1"/>
  <c r="X7" i="6"/>
  <c r="S7" i="6"/>
  <c r="W7" i="6" s="1"/>
  <c r="X6" i="6"/>
  <c r="S6" i="6"/>
  <c r="W6" i="6" s="1"/>
  <c r="S5" i="6"/>
  <c r="W5" i="6" s="1"/>
  <c r="X4" i="6"/>
  <c r="S4" i="6"/>
  <c r="W4" i="6" s="1"/>
  <c r="S3" i="6"/>
  <c r="W3" i="6" s="1"/>
  <c r="S2" i="6"/>
  <c r="F2" i="6"/>
  <c r="J2" i="6" s="1"/>
  <c r="H2" i="6"/>
  <c r="I2" i="6"/>
  <c r="K2" i="6"/>
  <c r="F3" i="6"/>
  <c r="I3" i="6" s="1"/>
  <c r="H3" i="6"/>
  <c r="J3" i="6"/>
  <c r="K3" i="6"/>
  <c r="F4" i="6"/>
  <c r="J4" i="6" s="1"/>
  <c r="H4" i="6"/>
  <c r="K4" i="6"/>
  <c r="F5" i="6"/>
  <c r="H5" i="6"/>
  <c r="K5" i="6" s="1"/>
  <c r="I5" i="6"/>
  <c r="J5" i="6"/>
  <c r="F6" i="6"/>
  <c r="H6" i="6"/>
  <c r="K6" i="6" s="1"/>
  <c r="I6" i="6"/>
  <c r="J6" i="6"/>
  <c r="F7" i="6"/>
  <c r="J7" i="6" s="1"/>
  <c r="H7" i="6"/>
  <c r="K7" i="6" s="1"/>
  <c r="I7" i="6"/>
  <c r="F8" i="6"/>
  <c r="H8" i="6"/>
  <c r="K8" i="6" s="1"/>
  <c r="I8" i="6"/>
  <c r="J8" i="6"/>
  <c r="F9" i="6"/>
  <c r="J9" i="6" s="1"/>
  <c r="H9" i="6"/>
  <c r="K9" i="6"/>
  <c r="F10" i="6"/>
  <c r="I10" i="6" s="1"/>
  <c r="H10" i="6"/>
  <c r="K10" i="6" s="1"/>
  <c r="J10" i="6"/>
  <c r="F11" i="6"/>
  <c r="J11" i="6" s="1"/>
  <c r="H11" i="6"/>
  <c r="I11" i="6"/>
  <c r="K11" i="6"/>
  <c r="F12" i="6"/>
  <c r="H12" i="6"/>
  <c r="I12" i="6" s="1"/>
  <c r="J12" i="6"/>
  <c r="F13" i="6"/>
  <c r="I13" i="6" s="1"/>
  <c r="H13" i="6"/>
  <c r="K13" i="6"/>
  <c r="F14" i="6"/>
  <c r="I14" i="6" s="1"/>
  <c r="H14" i="6"/>
  <c r="K14" i="6" s="1"/>
  <c r="F15" i="6"/>
  <c r="J15" i="6" s="1"/>
  <c r="H15" i="6"/>
  <c r="K15" i="6" s="1"/>
  <c r="I15" i="6"/>
  <c r="F16" i="6"/>
  <c r="H16" i="6"/>
  <c r="K16" i="6" s="1"/>
  <c r="I16" i="6"/>
  <c r="J16" i="6"/>
  <c r="W19" i="6" l="1"/>
  <c r="V11" i="6"/>
  <c r="V5" i="6"/>
  <c r="V7" i="6"/>
  <c r="V10" i="6"/>
  <c r="V2" i="6"/>
  <c r="V4" i="6"/>
  <c r="V6" i="6"/>
  <c r="V9" i="6"/>
  <c r="V8" i="6"/>
  <c r="V16" i="6"/>
  <c r="V3" i="6"/>
  <c r="W2" i="6"/>
  <c r="V14" i="6"/>
  <c r="V13" i="6"/>
  <c r="V12" i="6"/>
  <c r="I9" i="6"/>
  <c r="I4" i="6"/>
  <c r="I19" i="6" s="1"/>
  <c r="K12" i="6"/>
  <c r="J13" i="6"/>
  <c r="J19" i="6" s="1"/>
  <c r="J14" i="6"/>
  <c r="P5" i="6" s="1"/>
  <c r="P6" i="6" s="1"/>
  <c r="D2" i="5"/>
  <c r="E2" i="5"/>
  <c r="H2" i="5" s="1"/>
  <c r="D3" i="5"/>
  <c r="G3" i="5" s="1"/>
  <c r="E3" i="5"/>
  <c r="H3" i="5" s="1"/>
  <c r="D4" i="5"/>
  <c r="G4" i="5" s="1"/>
  <c r="E4" i="5"/>
  <c r="D5" i="5"/>
  <c r="G5" i="5" s="1"/>
  <c r="E5" i="5"/>
  <c r="H5" i="5" s="1"/>
  <c r="D6" i="5"/>
  <c r="G6" i="5" s="1"/>
  <c r="E6" i="5"/>
  <c r="D7" i="5"/>
  <c r="G7" i="5" s="1"/>
  <c r="E7" i="5"/>
  <c r="H7" i="5" s="1"/>
  <c r="D8" i="5"/>
  <c r="E8" i="5"/>
  <c r="H8" i="5" s="1"/>
  <c r="D9" i="5"/>
  <c r="E9" i="5"/>
  <c r="H9" i="5" s="1"/>
  <c r="D10" i="5"/>
  <c r="E10" i="5"/>
  <c r="H10" i="5" s="1"/>
  <c r="D11" i="5"/>
  <c r="E11" i="5"/>
  <c r="H11" i="5" s="1"/>
  <c r="D12" i="5"/>
  <c r="G12" i="5" s="1"/>
  <c r="E12" i="5"/>
  <c r="H12" i="5" s="1"/>
  <c r="D13" i="5"/>
  <c r="G13" i="5" s="1"/>
  <c r="E13" i="5"/>
  <c r="H13" i="5" s="1"/>
  <c r="D14" i="5"/>
  <c r="G14" i="5" s="1"/>
  <c r="E14" i="5"/>
  <c r="D15" i="5"/>
  <c r="G15" i="5" s="1"/>
  <c r="E15" i="5"/>
  <c r="H15" i="5" s="1"/>
  <c r="D16" i="5"/>
  <c r="E16" i="5"/>
  <c r="H16" i="5" s="1"/>
  <c r="D17" i="5"/>
  <c r="E17" i="5"/>
  <c r="H17" i="5" s="1"/>
  <c r="D18" i="5"/>
  <c r="E18" i="5"/>
  <c r="H18" i="5" s="1"/>
  <c r="D19" i="5"/>
  <c r="G19" i="5" s="1"/>
  <c r="E19" i="5"/>
  <c r="F19" i="5" s="1"/>
  <c r="D20" i="5"/>
  <c r="G20" i="5" s="1"/>
  <c r="E20" i="5"/>
  <c r="D21" i="5"/>
  <c r="G21" i="5" s="1"/>
  <c r="E21" i="5"/>
  <c r="H21" i="5" s="1"/>
  <c r="D22" i="5"/>
  <c r="G22" i="5" s="1"/>
  <c r="E22" i="5"/>
  <c r="F22" i="5" s="1"/>
  <c r="D23" i="5"/>
  <c r="G23" i="5" s="1"/>
  <c r="E23" i="5"/>
  <c r="D24" i="5"/>
  <c r="E24" i="5"/>
  <c r="H24" i="5" s="1"/>
  <c r="D25" i="5"/>
  <c r="E25" i="5"/>
  <c r="H25" i="5" s="1"/>
  <c r="D26" i="5"/>
  <c r="E26" i="5"/>
  <c r="H26" i="5" s="1"/>
  <c r="D27" i="5"/>
  <c r="E27" i="5"/>
  <c r="H27" i="5" s="1"/>
  <c r="D28" i="5"/>
  <c r="G28" i="5" s="1"/>
  <c r="E28" i="5"/>
  <c r="H28" i="5" s="1"/>
  <c r="D29" i="5"/>
  <c r="G29" i="5" s="1"/>
  <c r="E29" i="5"/>
  <c r="H29" i="5" s="1"/>
  <c r="D30" i="5"/>
  <c r="G30" i="5" s="1"/>
  <c r="E30" i="5"/>
  <c r="D31" i="5"/>
  <c r="G31" i="5" s="1"/>
  <c r="E31" i="5"/>
  <c r="H31" i="5" s="1"/>
  <c r="D32" i="5"/>
  <c r="E32" i="5"/>
  <c r="H32" i="5" s="1"/>
  <c r="D33" i="5"/>
  <c r="E33" i="5"/>
  <c r="H33" i="5" s="1"/>
  <c r="D34" i="5"/>
  <c r="E34" i="5"/>
  <c r="H34" i="5" s="1"/>
  <c r="D35" i="5"/>
  <c r="G35" i="5" s="1"/>
  <c r="E35" i="5"/>
  <c r="H35" i="5" s="1"/>
  <c r="D36" i="5"/>
  <c r="G36" i="5" s="1"/>
  <c r="E36" i="5"/>
  <c r="H36" i="5" s="1"/>
  <c r="D37" i="5"/>
  <c r="G37" i="5" s="1"/>
  <c r="E37" i="5"/>
  <c r="H37" i="5" s="1"/>
  <c r="D38" i="5"/>
  <c r="G38" i="5" s="1"/>
  <c r="E38" i="5"/>
  <c r="D39" i="5"/>
  <c r="G39" i="5" s="1"/>
  <c r="E39" i="5"/>
  <c r="D40" i="5"/>
  <c r="E40" i="5"/>
  <c r="H40" i="5" s="1"/>
  <c r="D41" i="5"/>
  <c r="E41" i="5"/>
  <c r="H41" i="5" s="1"/>
  <c r="D42" i="5"/>
  <c r="E42" i="5"/>
  <c r="H42" i="5" s="1"/>
  <c r="D43" i="5"/>
  <c r="E43" i="5"/>
  <c r="H43" i="5" s="1"/>
  <c r="D44" i="5"/>
  <c r="G44" i="5" s="1"/>
  <c r="E44" i="5"/>
  <c r="H44" i="5" s="1"/>
  <c r="D45" i="5"/>
  <c r="G45" i="5" s="1"/>
  <c r="E45" i="5"/>
  <c r="H45" i="5" s="1"/>
  <c r="D46" i="5"/>
  <c r="G46" i="5" s="1"/>
  <c r="E46" i="5"/>
  <c r="D47" i="5"/>
  <c r="G47" i="5" s="1"/>
  <c r="E47" i="5"/>
  <c r="H47" i="5" s="1"/>
  <c r="D48" i="5"/>
  <c r="E48" i="5"/>
  <c r="H48" i="5" s="1"/>
  <c r="D49" i="5"/>
  <c r="E49" i="5"/>
  <c r="H49" i="5" s="1"/>
  <c r="D50" i="5"/>
  <c r="E50" i="5"/>
  <c r="H50" i="5" s="1"/>
  <c r="D51" i="5"/>
  <c r="G51" i="5" s="1"/>
  <c r="E51" i="5"/>
  <c r="H51" i="5" s="1"/>
  <c r="D52" i="5"/>
  <c r="G52" i="5" s="1"/>
  <c r="E52" i="5"/>
  <c r="H52" i="5" s="1"/>
  <c r="D53" i="5"/>
  <c r="G53" i="5" s="1"/>
  <c r="E53" i="5"/>
  <c r="H53" i="5" s="1"/>
  <c r="D54" i="5"/>
  <c r="G54" i="5" s="1"/>
  <c r="E54" i="5"/>
  <c r="D55" i="5"/>
  <c r="G55" i="5" s="1"/>
  <c r="E55" i="5"/>
  <c r="D56" i="5"/>
  <c r="E56" i="5"/>
  <c r="H56" i="5" s="1"/>
  <c r="D57" i="5"/>
  <c r="E57" i="5"/>
  <c r="H57" i="5" s="1"/>
  <c r="D58" i="5"/>
  <c r="E58" i="5"/>
  <c r="H58" i="5" s="1"/>
  <c r="D59" i="5"/>
  <c r="E59" i="5"/>
  <c r="H59" i="5" s="1"/>
  <c r="D60" i="5"/>
  <c r="G60" i="5" s="1"/>
  <c r="E60" i="5"/>
  <c r="H60" i="5" s="1"/>
  <c r="D61" i="5"/>
  <c r="G61" i="5" s="1"/>
  <c r="E61" i="5"/>
  <c r="H61" i="5" s="1"/>
  <c r="D62" i="5"/>
  <c r="G62" i="5" s="1"/>
  <c r="E62" i="5"/>
  <c r="D63" i="5"/>
  <c r="G63" i="5" s="1"/>
  <c r="E63" i="5"/>
  <c r="H63" i="5" s="1"/>
  <c r="D64" i="5"/>
  <c r="E64" i="5"/>
  <c r="H64" i="5" s="1"/>
  <c r="D65" i="5"/>
  <c r="E65" i="5"/>
  <c r="H65" i="5" s="1"/>
  <c r="D66" i="5"/>
  <c r="E66" i="5"/>
  <c r="H66" i="5" s="1"/>
  <c r="D67" i="5"/>
  <c r="G67" i="5" s="1"/>
  <c r="E67" i="5"/>
  <c r="H67" i="5"/>
  <c r="D68" i="5"/>
  <c r="G68" i="5" s="1"/>
  <c r="E68" i="5"/>
  <c r="H68" i="5" s="1"/>
  <c r="D69" i="5"/>
  <c r="G69" i="5" s="1"/>
  <c r="E69" i="5"/>
  <c r="H69" i="5" s="1"/>
  <c r="D70" i="5"/>
  <c r="G70" i="5" s="1"/>
  <c r="E70" i="5"/>
  <c r="D71" i="5"/>
  <c r="G71" i="5" s="1"/>
  <c r="E71" i="5"/>
  <c r="H71" i="5" s="1"/>
  <c r="D72" i="5"/>
  <c r="E72" i="5"/>
  <c r="H72" i="5" s="1"/>
  <c r="D73" i="5"/>
  <c r="E73" i="5"/>
  <c r="H73" i="5" s="1"/>
  <c r="D74" i="5"/>
  <c r="E74" i="5"/>
  <c r="H74" i="5" s="1"/>
  <c r="D75" i="5"/>
  <c r="E75" i="5"/>
  <c r="H75" i="5" s="1"/>
  <c r="D76" i="5"/>
  <c r="G76" i="5" s="1"/>
  <c r="E76" i="5"/>
  <c r="H76" i="5" s="1"/>
  <c r="D77" i="5"/>
  <c r="G77" i="5" s="1"/>
  <c r="E77" i="5"/>
  <c r="H77" i="5" s="1"/>
  <c r="D78" i="5"/>
  <c r="G78" i="5" s="1"/>
  <c r="E78" i="5"/>
  <c r="D79" i="5"/>
  <c r="G79" i="5" s="1"/>
  <c r="E79" i="5"/>
  <c r="H79" i="5" s="1"/>
  <c r="D80" i="5"/>
  <c r="E80" i="5"/>
  <c r="H80" i="5" s="1"/>
  <c r="D81" i="5"/>
  <c r="E81" i="5"/>
  <c r="H81" i="5" s="1"/>
  <c r="V19" i="6" l="1"/>
  <c r="AC3" i="6" s="1"/>
  <c r="AC5" i="6"/>
  <c r="AC6" i="6" s="1"/>
  <c r="P3" i="6"/>
  <c r="L17" i="6" s="1"/>
  <c r="F74" i="5"/>
  <c r="F23" i="5"/>
  <c r="F6" i="5"/>
  <c r="F42" i="5"/>
  <c r="F75" i="5"/>
  <c r="F34" i="5"/>
  <c r="F11" i="5"/>
  <c r="F55" i="5"/>
  <c r="F41" i="5"/>
  <c r="F14" i="5"/>
  <c r="F80" i="5"/>
  <c r="F25" i="5"/>
  <c r="G80" i="5"/>
  <c r="F58" i="5"/>
  <c r="F39" i="5"/>
  <c r="F17" i="5"/>
  <c r="F72" i="5"/>
  <c r="F65" i="5"/>
  <c r="F81" i="5"/>
  <c r="F57" i="5"/>
  <c r="F50" i="5"/>
  <c r="F38" i="5"/>
  <c r="F35" i="5"/>
  <c r="F24" i="5"/>
  <c r="F20" i="5"/>
  <c r="F10" i="5"/>
  <c r="F4" i="5"/>
  <c r="F67" i="5"/>
  <c r="F56" i="5"/>
  <c r="F49" i="5"/>
  <c r="F27" i="5"/>
  <c r="H19" i="5"/>
  <c r="F9" i="5"/>
  <c r="F59" i="5"/>
  <c r="F26" i="5"/>
  <c r="F8" i="5"/>
  <c r="F5" i="5"/>
  <c r="F73" i="5"/>
  <c r="F66" i="5"/>
  <c r="F51" i="5"/>
  <c r="F40" i="5"/>
  <c r="F33" i="5"/>
  <c r="F3" i="5"/>
  <c r="F43" i="5"/>
  <c r="F18" i="5"/>
  <c r="F2" i="5"/>
  <c r="G74" i="5"/>
  <c r="F69" i="5"/>
  <c r="G58" i="5"/>
  <c r="H55" i="5"/>
  <c r="F53" i="5"/>
  <c r="G42" i="5"/>
  <c r="H39" i="5"/>
  <c r="F37" i="5"/>
  <c r="G26" i="5"/>
  <c r="H23" i="5"/>
  <c r="F21" i="5"/>
  <c r="G10" i="5"/>
  <c r="F78" i="5"/>
  <c r="F76" i="5"/>
  <c r="F71" i="5"/>
  <c r="F62" i="5"/>
  <c r="F60" i="5"/>
  <c r="F46" i="5"/>
  <c r="F44" i="5"/>
  <c r="F30" i="5"/>
  <c r="F28" i="5"/>
  <c r="F12" i="5"/>
  <c r="F7" i="5"/>
  <c r="G81" i="5"/>
  <c r="F64" i="5"/>
  <c r="F48" i="5"/>
  <c r="F32" i="5"/>
  <c r="H20" i="5"/>
  <c r="F16" i="5"/>
  <c r="H4" i="5"/>
  <c r="F77" i="5"/>
  <c r="G75" i="5"/>
  <c r="G66" i="5"/>
  <c r="F61" i="5"/>
  <c r="G59" i="5"/>
  <c r="G50" i="5"/>
  <c r="F45" i="5"/>
  <c r="G43" i="5"/>
  <c r="G34" i="5"/>
  <c r="F29" i="5"/>
  <c r="G27" i="5"/>
  <c r="G18" i="5"/>
  <c r="F13" i="5"/>
  <c r="G11" i="5"/>
  <c r="F79" i="5"/>
  <c r="F70" i="5"/>
  <c r="F68" i="5"/>
  <c r="F63" i="5"/>
  <c r="F54" i="5"/>
  <c r="F52" i="5"/>
  <c r="F47" i="5"/>
  <c r="F36" i="5"/>
  <c r="F31" i="5"/>
  <c r="F15" i="5"/>
  <c r="H78" i="5"/>
  <c r="H70" i="5"/>
  <c r="H62" i="5"/>
  <c r="H54" i="5"/>
  <c r="H46" i="5"/>
  <c r="H38" i="5"/>
  <c r="H30" i="5"/>
  <c r="H22" i="5"/>
  <c r="H14" i="5"/>
  <c r="H6" i="5"/>
  <c r="G72" i="5"/>
  <c r="G48" i="5"/>
  <c r="G40" i="5"/>
  <c r="G32" i="5"/>
  <c r="G24" i="5"/>
  <c r="G16" i="5"/>
  <c r="G8" i="5"/>
  <c r="G2" i="5"/>
  <c r="G64" i="5"/>
  <c r="G56" i="5"/>
  <c r="G73" i="5"/>
  <c r="G65" i="5"/>
  <c r="G57" i="5"/>
  <c r="G49" i="5"/>
  <c r="G41" i="5"/>
  <c r="G33" i="5"/>
  <c r="G25" i="5"/>
  <c r="G17" i="5"/>
  <c r="G9" i="5"/>
  <c r="Y7" i="6" l="1"/>
  <c r="Z7" i="6" s="1"/>
  <c r="Y15" i="6"/>
  <c r="Z15" i="6" s="1"/>
  <c r="Y8" i="6"/>
  <c r="Z8" i="6" s="1"/>
  <c r="Y16" i="6"/>
  <c r="Z16" i="6" s="1"/>
  <c r="Y10" i="6"/>
  <c r="Z10" i="6" s="1"/>
  <c r="Y11" i="6"/>
  <c r="Z11" i="6" s="1"/>
  <c r="Y12" i="6"/>
  <c r="Z12" i="6" s="1"/>
  <c r="Y13" i="6"/>
  <c r="Z13" i="6" s="1"/>
  <c r="Y14" i="6"/>
  <c r="Z14" i="6" s="1"/>
  <c r="Y9" i="6"/>
  <c r="Z9" i="6" s="1"/>
  <c r="Y2" i="6"/>
  <c r="Z2" i="6" s="1"/>
  <c r="Y17" i="6"/>
  <c r="Y3" i="6"/>
  <c r="Z3" i="6" s="1"/>
  <c r="Y4" i="6"/>
  <c r="Z4" i="6" s="1"/>
  <c r="Y5" i="6"/>
  <c r="Z5" i="6" s="1"/>
  <c r="Y6" i="6"/>
  <c r="Z6" i="6" s="1"/>
  <c r="L4" i="6"/>
  <c r="M4" i="6" s="1"/>
  <c r="L9" i="6"/>
  <c r="M9" i="6" s="1"/>
  <c r="L5" i="6"/>
  <c r="M5" i="6" s="1"/>
  <c r="L16" i="6"/>
  <c r="M16" i="6" s="1"/>
  <c r="L14" i="6"/>
  <c r="M14" i="6" s="1"/>
  <c r="L6" i="6"/>
  <c r="M6" i="6" s="1"/>
  <c r="L8" i="6"/>
  <c r="M8" i="6" s="1"/>
  <c r="L3" i="6"/>
  <c r="M3" i="6" s="1"/>
  <c r="L7" i="6"/>
  <c r="M7" i="6" s="1"/>
  <c r="L15" i="6"/>
  <c r="M15" i="6" s="1"/>
  <c r="L13" i="6"/>
  <c r="M13" i="6" s="1"/>
  <c r="L12" i="6"/>
  <c r="M12" i="6" s="1"/>
  <c r="L2" i="6"/>
  <c r="M2" i="6" s="1"/>
  <c r="L11" i="6"/>
  <c r="M11" i="6" s="1"/>
  <c r="L10" i="6"/>
  <c r="M10" i="6" s="1"/>
  <c r="O2" i="5"/>
  <c r="P2" i="5" s="1"/>
  <c r="I2" i="5"/>
  <c r="J2" i="5" s="1"/>
  <c r="K77" i="5" s="1"/>
  <c r="L77" i="5" s="1"/>
  <c r="N2" i="5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8" i="4"/>
  <c r="R2" i="4"/>
  <c r="I3" i="4" s="1"/>
  <c r="F3" i="4" l="1"/>
  <c r="F17" i="4" s="1"/>
  <c r="R8" i="4"/>
  <c r="O3" i="4"/>
  <c r="O17" i="4" s="1"/>
  <c r="D3" i="4"/>
  <c r="D4" i="4" s="1"/>
  <c r="N3" i="4"/>
  <c r="N17" i="4" s="1"/>
  <c r="P3" i="4"/>
  <c r="L3" i="4"/>
  <c r="L4" i="4" s="1"/>
  <c r="H3" i="4"/>
  <c r="H17" i="4" s="1"/>
  <c r="G3" i="4"/>
  <c r="G17" i="4" s="1"/>
  <c r="AC1" i="6"/>
  <c r="AC2" i="6"/>
  <c r="P2" i="6"/>
  <c r="P1" i="6"/>
  <c r="K30" i="5"/>
  <c r="L30" i="5" s="1"/>
  <c r="K55" i="5"/>
  <c r="L55" i="5" s="1"/>
  <c r="K72" i="5"/>
  <c r="L72" i="5" s="1"/>
  <c r="K73" i="5"/>
  <c r="L73" i="5" s="1"/>
  <c r="K9" i="5"/>
  <c r="L9" i="5" s="1"/>
  <c r="K53" i="5"/>
  <c r="L53" i="5" s="1"/>
  <c r="K75" i="5"/>
  <c r="L75" i="5" s="1"/>
  <c r="K11" i="5"/>
  <c r="L11" i="5" s="1"/>
  <c r="K44" i="5"/>
  <c r="L44" i="5" s="1"/>
  <c r="K61" i="5"/>
  <c r="L61" i="5" s="1"/>
  <c r="K22" i="5"/>
  <c r="L22" i="5" s="1"/>
  <c r="K40" i="5"/>
  <c r="L40" i="5" s="1"/>
  <c r="K74" i="5"/>
  <c r="L74" i="5" s="1"/>
  <c r="K67" i="5"/>
  <c r="L67" i="5" s="1"/>
  <c r="K37" i="5"/>
  <c r="L37" i="5" s="1"/>
  <c r="K14" i="5"/>
  <c r="L14" i="5" s="1"/>
  <c r="K39" i="5"/>
  <c r="L39" i="5" s="1"/>
  <c r="K45" i="5"/>
  <c r="L45" i="5" s="1"/>
  <c r="K57" i="5"/>
  <c r="L57" i="5" s="1"/>
  <c r="K58" i="5"/>
  <c r="L58" i="5" s="1"/>
  <c r="K48" i="5"/>
  <c r="L48" i="5" s="1"/>
  <c r="K59" i="5"/>
  <c r="L59" i="5" s="1"/>
  <c r="K78" i="5"/>
  <c r="L78" i="5" s="1"/>
  <c r="K28" i="5"/>
  <c r="L28" i="5" s="1"/>
  <c r="K29" i="5"/>
  <c r="L29" i="5" s="1"/>
  <c r="K47" i="5"/>
  <c r="L47" i="5" s="1"/>
  <c r="K65" i="5"/>
  <c r="L65" i="5" s="1"/>
  <c r="K70" i="5"/>
  <c r="L70" i="5" s="1"/>
  <c r="K3" i="5"/>
  <c r="L3" i="5" s="1"/>
  <c r="K36" i="5"/>
  <c r="L36" i="5" s="1"/>
  <c r="K6" i="5"/>
  <c r="L6" i="5" s="1"/>
  <c r="K31" i="5"/>
  <c r="L31" i="5" s="1"/>
  <c r="K38" i="5"/>
  <c r="L38" i="5" s="1"/>
  <c r="K49" i="5"/>
  <c r="L49" i="5" s="1"/>
  <c r="K42" i="5"/>
  <c r="L42" i="5" s="1"/>
  <c r="K32" i="5"/>
  <c r="L32" i="5" s="1"/>
  <c r="K51" i="5"/>
  <c r="L51" i="5" s="1"/>
  <c r="K80" i="5"/>
  <c r="L80" i="5" s="1"/>
  <c r="K20" i="5"/>
  <c r="L20" i="5" s="1"/>
  <c r="K21" i="5"/>
  <c r="L21" i="5" s="1"/>
  <c r="K54" i="5"/>
  <c r="L54" i="5" s="1"/>
  <c r="K63" i="5"/>
  <c r="L63" i="5" s="1"/>
  <c r="K46" i="5"/>
  <c r="L46" i="5" s="1"/>
  <c r="K8" i="5"/>
  <c r="L8" i="5" s="1"/>
  <c r="K17" i="5"/>
  <c r="L17" i="5" s="1"/>
  <c r="K10" i="5"/>
  <c r="L10" i="5" s="1"/>
  <c r="K81" i="5"/>
  <c r="L81" i="5" s="1"/>
  <c r="K19" i="5"/>
  <c r="L19" i="5" s="1"/>
  <c r="K52" i="5"/>
  <c r="L52" i="5" s="1"/>
  <c r="K69" i="5"/>
  <c r="L69" i="5" s="1"/>
  <c r="K2" i="5"/>
  <c r="L2" i="5" s="1"/>
  <c r="K23" i="5"/>
  <c r="L23" i="5" s="1"/>
  <c r="K64" i="5"/>
  <c r="L64" i="5" s="1"/>
  <c r="K41" i="5"/>
  <c r="L41" i="5" s="1"/>
  <c r="K34" i="5"/>
  <c r="L34" i="5" s="1"/>
  <c r="K24" i="5"/>
  <c r="L24" i="5" s="1"/>
  <c r="K43" i="5"/>
  <c r="L43" i="5" s="1"/>
  <c r="K76" i="5"/>
  <c r="L76" i="5" s="1"/>
  <c r="K12" i="5"/>
  <c r="L12" i="5" s="1"/>
  <c r="K13" i="5"/>
  <c r="L13" i="5" s="1"/>
  <c r="K79" i="5"/>
  <c r="L79" i="5" s="1"/>
  <c r="K15" i="5"/>
  <c r="L15" i="5" s="1"/>
  <c r="K56" i="5"/>
  <c r="L56" i="5" s="1"/>
  <c r="K33" i="5"/>
  <c r="L33" i="5" s="1"/>
  <c r="K26" i="5"/>
  <c r="L26" i="5" s="1"/>
  <c r="K66" i="5"/>
  <c r="L66" i="5" s="1"/>
  <c r="K35" i="5"/>
  <c r="L35" i="5" s="1"/>
  <c r="K68" i="5"/>
  <c r="L68" i="5" s="1"/>
  <c r="K4" i="5"/>
  <c r="L4" i="5" s="1"/>
  <c r="K5" i="5"/>
  <c r="L5" i="5" s="1"/>
  <c r="K62" i="5"/>
  <c r="L62" i="5" s="1"/>
  <c r="K71" i="5"/>
  <c r="L71" i="5" s="1"/>
  <c r="K7" i="5"/>
  <c r="L7" i="5" s="1"/>
  <c r="K16" i="5"/>
  <c r="L16" i="5" s="1"/>
  <c r="K25" i="5"/>
  <c r="L25" i="5" s="1"/>
  <c r="K18" i="5"/>
  <c r="L18" i="5" s="1"/>
  <c r="K50" i="5"/>
  <c r="L50" i="5" s="1"/>
  <c r="K27" i="5"/>
  <c r="L27" i="5" s="1"/>
  <c r="K60" i="5"/>
  <c r="L60" i="5" s="1"/>
  <c r="I4" i="4"/>
  <c r="I17" i="4"/>
  <c r="F4" i="4"/>
  <c r="P4" i="4"/>
  <c r="G4" i="4"/>
  <c r="N4" i="4"/>
  <c r="M3" i="4"/>
  <c r="E3" i="4"/>
  <c r="L17" i="4"/>
  <c r="D17" i="4"/>
  <c r="O4" i="4"/>
  <c r="K3" i="4"/>
  <c r="C3" i="4"/>
  <c r="J3" i="4"/>
  <c r="H4" i="4"/>
  <c r="B3" i="4"/>
  <c r="Q3" i="4"/>
  <c r="P17" i="4"/>
  <c r="U3" i="3"/>
  <c r="U4" i="3" s="1"/>
  <c r="O3" i="3"/>
  <c r="O4" i="3" s="1"/>
  <c r="M3" i="3"/>
  <c r="M4" i="3" s="1"/>
  <c r="G3" i="3"/>
  <c r="G4" i="3" s="1"/>
  <c r="W2" i="3"/>
  <c r="V3" i="3" s="1"/>
  <c r="E3" i="3" l="1"/>
  <c r="E4" i="3" s="1"/>
  <c r="M2" i="5"/>
  <c r="M4" i="4"/>
  <c r="M17" i="4"/>
  <c r="E4" i="4"/>
  <c r="E17" i="4"/>
  <c r="J4" i="4"/>
  <c r="J17" i="4"/>
  <c r="C4" i="4"/>
  <c r="C17" i="4"/>
  <c r="K17" i="4"/>
  <c r="K4" i="4"/>
  <c r="B4" i="4"/>
  <c r="B17" i="4"/>
  <c r="Q4" i="4"/>
  <c r="Q17" i="4"/>
  <c r="V4" i="3"/>
  <c r="H3" i="3"/>
  <c r="P3" i="3"/>
  <c r="Q3" i="3"/>
  <c r="B3" i="3"/>
  <c r="J3" i="3"/>
  <c r="R3" i="3"/>
  <c r="I3" i="3"/>
  <c r="C3" i="3"/>
  <c r="K3" i="3"/>
  <c r="S3" i="3"/>
  <c r="D3" i="3"/>
  <c r="L3" i="3"/>
  <c r="T3" i="3"/>
  <c r="F3" i="3"/>
  <c r="N3" i="3"/>
  <c r="R4" i="4" l="1"/>
  <c r="R17" i="4"/>
  <c r="R4" i="3"/>
  <c r="D4" i="3"/>
  <c r="S4" i="3"/>
  <c r="K4" i="3"/>
  <c r="Q4" i="3"/>
  <c r="C4" i="3"/>
  <c r="N4" i="3"/>
  <c r="K8" i="3"/>
  <c r="J8" i="3"/>
  <c r="I8" i="3"/>
  <c r="F4" i="3"/>
  <c r="L8" i="3"/>
  <c r="P8" i="3"/>
  <c r="H8" i="3"/>
  <c r="O8" i="3"/>
  <c r="G8" i="3"/>
  <c r="F8" i="3"/>
  <c r="N8" i="3"/>
  <c r="M8" i="3"/>
  <c r="L4" i="3"/>
  <c r="H4" i="3"/>
  <c r="J4" i="3"/>
  <c r="B4" i="3"/>
  <c r="W3" i="3"/>
  <c r="I4" i="3"/>
  <c r="T4" i="3"/>
  <c r="P4" i="3"/>
  <c r="L5" i="4" l="1"/>
  <c r="S9" i="4"/>
  <c r="D5" i="4"/>
  <c r="F5" i="4"/>
  <c r="O5" i="4"/>
  <c r="P5" i="4"/>
  <c r="H5" i="4"/>
  <c r="G5" i="4"/>
  <c r="N5" i="4"/>
  <c r="I5" i="4"/>
  <c r="B5" i="4"/>
  <c r="K5" i="4"/>
  <c r="E5" i="4"/>
  <c r="C5" i="4"/>
  <c r="M5" i="4"/>
  <c r="J5" i="4"/>
  <c r="Q5" i="4"/>
  <c r="W4" i="3"/>
  <c r="B5" i="3" s="1"/>
  <c r="B9" i="3" l="1"/>
  <c r="B6" i="3"/>
  <c r="C10" i="4"/>
  <c r="K10" i="4"/>
  <c r="C9" i="4"/>
  <c r="C18" i="4" s="1"/>
  <c r="K9" i="4"/>
  <c r="K18" i="4" s="1"/>
  <c r="N10" i="4"/>
  <c r="N9" i="4"/>
  <c r="N18" i="4" s="1"/>
  <c r="I10" i="4"/>
  <c r="J9" i="4"/>
  <c r="J18" i="4" s="1"/>
  <c r="D10" i="4"/>
  <c r="L10" i="4"/>
  <c r="D9" i="4"/>
  <c r="D18" i="4" s="1"/>
  <c r="L9" i="4"/>
  <c r="L18" i="4" s="1"/>
  <c r="F9" i="4"/>
  <c r="F18" i="4" s="1"/>
  <c r="Q9" i="4"/>
  <c r="Q18" i="4" s="1"/>
  <c r="B10" i="4"/>
  <c r="E10" i="4"/>
  <c r="M10" i="4"/>
  <c r="E9" i="4"/>
  <c r="E18" i="4" s="1"/>
  <c r="M9" i="4"/>
  <c r="M18" i="4" s="1"/>
  <c r="F10" i="4"/>
  <c r="Q10" i="4"/>
  <c r="G10" i="4"/>
  <c r="O10" i="4"/>
  <c r="G9" i="4"/>
  <c r="G18" i="4" s="1"/>
  <c r="O9" i="4"/>
  <c r="O18" i="4" s="1"/>
  <c r="H10" i="4"/>
  <c r="P9" i="4"/>
  <c r="P18" i="4" s="1"/>
  <c r="I9" i="4"/>
  <c r="I18" i="4" s="1"/>
  <c r="B9" i="4"/>
  <c r="P10" i="4"/>
  <c r="H9" i="4"/>
  <c r="H18" i="4" s="1"/>
  <c r="J10" i="4"/>
  <c r="R5" i="4"/>
  <c r="G5" i="3"/>
  <c r="U5" i="3"/>
  <c r="E5" i="3"/>
  <c r="O5" i="3"/>
  <c r="M5" i="3"/>
  <c r="V5" i="3"/>
  <c r="C5" i="3"/>
  <c r="F5" i="3"/>
  <c r="N5" i="3"/>
  <c r="D5" i="3"/>
  <c r="L5" i="3"/>
  <c r="I5" i="3"/>
  <c r="K5" i="3"/>
  <c r="H5" i="3"/>
  <c r="T5" i="3"/>
  <c r="S5" i="3"/>
  <c r="J5" i="3"/>
  <c r="R5" i="3"/>
  <c r="Q5" i="3"/>
  <c r="P5" i="3"/>
  <c r="H3" i="2"/>
  <c r="H5" i="2"/>
  <c r="H11" i="2"/>
  <c r="C14" i="2"/>
  <c r="G14" i="2" s="1"/>
  <c r="G13" i="2"/>
  <c r="E13" i="2"/>
  <c r="F13" i="2" s="1"/>
  <c r="C13" i="2"/>
  <c r="E12" i="2"/>
  <c r="H12" i="2" s="1"/>
  <c r="C12" i="2"/>
  <c r="G12" i="2" s="1"/>
  <c r="E11" i="2"/>
  <c r="C11" i="2"/>
  <c r="G11" i="2" s="1"/>
  <c r="E10" i="2"/>
  <c r="H10" i="2" s="1"/>
  <c r="C10" i="2"/>
  <c r="G10" i="2" s="1"/>
  <c r="G9" i="2"/>
  <c r="E9" i="2"/>
  <c r="H9" i="2" s="1"/>
  <c r="C9" i="2"/>
  <c r="F9" i="2" s="1"/>
  <c r="E8" i="2"/>
  <c r="C8" i="2"/>
  <c r="G8" i="2" s="1"/>
  <c r="E7" i="2"/>
  <c r="H7" i="2" s="1"/>
  <c r="C7" i="2"/>
  <c r="G7" i="2" s="1"/>
  <c r="E6" i="2"/>
  <c r="F6" i="2" s="1"/>
  <c r="C6" i="2"/>
  <c r="G6" i="2" s="1"/>
  <c r="G5" i="2"/>
  <c r="E5" i="2"/>
  <c r="C5" i="2"/>
  <c r="E4" i="2"/>
  <c r="F4" i="2" s="1"/>
  <c r="C4" i="2"/>
  <c r="G4" i="2" s="1"/>
  <c r="E3" i="2"/>
  <c r="C3" i="2"/>
  <c r="G3" i="2" s="1"/>
  <c r="E2" i="2"/>
  <c r="F2" i="2" s="1"/>
  <c r="G2" i="2"/>
  <c r="C14" i="1"/>
  <c r="G14" i="1" s="1"/>
  <c r="B18" i="4" l="1"/>
  <c r="R9" i="4"/>
  <c r="F8" i="2"/>
  <c r="F11" i="2"/>
  <c r="G15" i="2"/>
  <c r="H8" i="2"/>
  <c r="H2" i="2"/>
  <c r="H6" i="2"/>
  <c r="H13" i="2"/>
  <c r="H4" i="2"/>
  <c r="P14" i="4"/>
  <c r="I14" i="4"/>
  <c r="B14" i="4"/>
  <c r="K13" i="4"/>
  <c r="K20" i="4" s="1"/>
  <c r="T11" i="4"/>
  <c r="J14" i="4"/>
  <c r="G13" i="4"/>
  <c r="G20" i="4" s="1"/>
  <c r="Q14" i="4"/>
  <c r="I13" i="4"/>
  <c r="I20" i="4" s="1"/>
  <c r="N14" i="4"/>
  <c r="F14" i="4"/>
  <c r="H13" i="4"/>
  <c r="H20" i="4" s="1"/>
  <c r="G14" i="4"/>
  <c r="L14" i="4"/>
  <c r="O13" i="4"/>
  <c r="O20" i="4" s="1"/>
  <c r="Q13" i="4"/>
  <c r="Q20" i="4" s="1"/>
  <c r="N13" i="4"/>
  <c r="N20" i="4" s="1"/>
  <c r="K14" i="4"/>
  <c r="P13" i="4"/>
  <c r="P20" i="4" s="1"/>
  <c r="E13" i="4"/>
  <c r="E20" i="4" s="1"/>
  <c r="O14" i="4"/>
  <c r="J13" i="4"/>
  <c r="J20" i="4" s="1"/>
  <c r="C14" i="4"/>
  <c r="E14" i="4"/>
  <c r="D13" i="4"/>
  <c r="D20" i="4" s="1"/>
  <c r="C13" i="4"/>
  <c r="C20" i="4" s="1"/>
  <c r="M13" i="4"/>
  <c r="M20" i="4" s="1"/>
  <c r="B13" i="4"/>
  <c r="D14" i="4"/>
  <c r="M14" i="4"/>
  <c r="F13" i="4"/>
  <c r="F20" i="4" s="1"/>
  <c r="H14" i="4"/>
  <c r="L13" i="4"/>
  <c r="L20" i="4" s="1"/>
  <c r="R18" i="4"/>
  <c r="J9" i="3"/>
  <c r="J6" i="3"/>
  <c r="T9" i="3"/>
  <c r="T6" i="3"/>
  <c r="C9" i="3"/>
  <c r="C6" i="3"/>
  <c r="W5" i="3"/>
  <c r="H9" i="3"/>
  <c r="H6" i="3"/>
  <c r="V9" i="3"/>
  <c r="V6" i="3"/>
  <c r="G9" i="3"/>
  <c r="G6" i="3"/>
  <c r="F9" i="3"/>
  <c r="F6" i="3"/>
  <c r="K9" i="3"/>
  <c r="K6" i="3"/>
  <c r="M6" i="3"/>
  <c r="M9" i="3"/>
  <c r="N9" i="3"/>
  <c r="N6" i="3"/>
  <c r="S9" i="3"/>
  <c r="S6" i="3"/>
  <c r="P9" i="3"/>
  <c r="P6" i="3"/>
  <c r="I9" i="3"/>
  <c r="I6" i="3"/>
  <c r="O9" i="3"/>
  <c r="O6" i="3"/>
  <c r="Q9" i="3"/>
  <c r="Q6" i="3"/>
  <c r="L9" i="3"/>
  <c r="L6" i="3"/>
  <c r="E6" i="3"/>
  <c r="E9" i="3"/>
  <c r="R9" i="3"/>
  <c r="R6" i="3"/>
  <c r="D9" i="3"/>
  <c r="D6" i="3"/>
  <c r="U6" i="3"/>
  <c r="U9" i="3"/>
  <c r="F5" i="2"/>
  <c r="F3" i="2"/>
  <c r="M14" i="2" s="1"/>
  <c r="M15" i="2" s="1"/>
  <c r="F7" i="2"/>
  <c r="F12" i="2"/>
  <c r="F10" i="2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2" i="1"/>
  <c r="H2" i="1" s="1"/>
  <c r="C3" i="1"/>
  <c r="G3" i="1" s="1"/>
  <c r="C4" i="1"/>
  <c r="G4" i="1" s="1"/>
  <c r="C5" i="1"/>
  <c r="F5" i="1" s="1"/>
  <c r="C6" i="1"/>
  <c r="F6" i="1" s="1"/>
  <c r="C7" i="1"/>
  <c r="F7" i="1" s="1"/>
  <c r="C8" i="1"/>
  <c r="F8" i="1" s="1"/>
  <c r="C9" i="1"/>
  <c r="G9" i="1" s="1"/>
  <c r="C10" i="1"/>
  <c r="G10" i="1" s="1"/>
  <c r="C11" i="1"/>
  <c r="G11" i="1" s="1"/>
  <c r="C12" i="1"/>
  <c r="G12" i="1" s="1"/>
  <c r="C13" i="1"/>
  <c r="G13" i="1" s="1"/>
  <c r="C2" i="1"/>
  <c r="G2" i="1" s="1"/>
  <c r="G5" i="1"/>
  <c r="G6" i="1"/>
  <c r="F9" i="1"/>
  <c r="F13" i="1"/>
  <c r="G15" i="1" l="1"/>
  <c r="G8" i="1"/>
  <c r="G7" i="1"/>
  <c r="R13" i="4"/>
  <c r="B20" i="4"/>
  <c r="R20" i="4" s="1"/>
  <c r="G12" i="4"/>
  <c r="O12" i="4"/>
  <c r="F11" i="4"/>
  <c r="F19" i="4" s="1"/>
  <c r="N11" i="4"/>
  <c r="N19" i="4" s="1"/>
  <c r="J12" i="4"/>
  <c r="Q11" i="4"/>
  <c r="Q19" i="4" s="1"/>
  <c r="N12" i="4"/>
  <c r="H12" i="4"/>
  <c r="P12" i="4"/>
  <c r="G11" i="4"/>
  <c r="G19" i="4" s="1"/>
  <c r="O11" i="4"/>
  <c r="O19" i="4" s="1"/>
  <c r="I11" i="4"/>
  <c r="I19" i="4" s="1"/>
  <c r="D11" i="4"/>
  <c r="D19" i="4" s="1"/>
  <c r="M11" i="4"/>
  <c r="M19" i="4" s="1"/>
  <c r="I12" i="4"/>
  <c r="Q12" i="4"/>
  <c r="H11" i="4"/>
  <c r="H19" i="4" s="1"/>
  <c r="P11" i="4"/>
  <c r="P19" i="4" s="1"/>
  <c r="B12" i="4"/>
  <c r="C12" i="4"/>
  <c r="K12" i="4"/>
  <c r="J11" i="4"/>
  <c r="J19" i="4" s="1"/>
  <c r="B11" i="4"/>
  <c r="M12" i="4"/>
  <c r="L11" i="4"/>
  <c r="L19" i="4" s="1"/>
  <c r="F12" i="4"/>
  <c r="D12" i="4"/>
  <c r="L12" i="4"/>
  <c r="C11" i="4"/>
  <c r="C19" i="4" s="1"/>
  <c r="K11" i="4"/>
  <c r="K19" i="4" s="1"/>
  <c r="E12" i="4"/>
  <c r="E11" i="4"/>
  <c r="E19" i="4" s="1"/>
  <c r="W9" i="3"/>
  <c r="W6" i="3"/>
  <c r="W11" i="3"/>
  <c r="F15" i="2"/>
  <c r="M12" i="2" s="1"/>
  <c r="M13" i="2" s="1"/>
  <c r="F12" i="1"/>
  <c r="F4" i="1"/>
  <c r="F10" i="1"/>
  <c r="F11" i="1"/>
  <c r="F3" i="1"/>
  <c r="F2" i="1"/>
  <c r="M14" i="1" l="1"/>
  <c r="M15" i="1" s="1"/>
  <c r="F15" i="1"/>
  <c r="M12" i="1" s="1"/>
  <c r="M13" i="1" s="1"/>
  <c r="R11" i="4"/>
  <c r="B19" i="4"/>
  <c r="R19" i="4" s="1"/>
  <c r="U15" i="3"/>
  <c r="U16" i="3" s="1"/>
  <c r="M15" i="3"/>
  <c r="M16" i="3" s="1"/>
  <c r="E15" i="3"/>
  <c r="E16" i="3" s="1"/>
  <c r="T15" i="3"/>
  <c r="T16" i="3" s="1"/>
  <c r="L15" i="3"/>
  <c r="L16" i="3" s="1"/>
  <c r="D15" i="3"/>
  <c r="D16" i="3" s="1"/>
  <c r="S15" i="3"/>
  <c r="S16" i="3" s="1"/>
  <c r="K15" i="3"/>
  <c r="K16" i="3" s="1"/>
  <c r="C15" i="3"/>
  <c r="C16" i="3" s="1"/>
  <c r="R15" i="3"/>
  <c r="R16" i="3" s="1"/>
  <c r="J15" i="3"/>
  <c r="J16" i="3" s="1"/>
  <c r="B15" i="3"/>
  <c r="Q15" i="3"/>
  <c r="Q16" i="3" s="1"/>
  <c r="I15" i="3"/>
  <c r="I16" i="3" s="1"/>
  <c r="P15" i="3"/>
  <c r="P16" i="3" s="1"/>
  <c r="H15" i="3"/>
  <c r="H16" i="3" s="1"/>
  <c r="O15" i="3"/>
  <c r="O16" i="3" s="1"/>
  <c r="G15" i="3"/>
  <c r="G16" i="3" s="1"/>
  <c r="V15" i="3"/>
  <c r="V16" i="3" s="1"/>
  <c r="N15" i="3"/>
  <c r="N16" i="3" s="1"/>
  <c r="F15" i="3"/>
  <c r="F16" i="3" s="1"/>
  <c r="S13" i="3"/>
  <c r="S12" i="3" s="1"/>
  <c r="R13" i="3"/>
  <c r="R12" i="3" s="1"/>
  <c r="Q13" i="3"/>
  <c r="Q12" i="3" s="1"/>
  <c r="P13" i="3"/>
  <c r="P12" i="3" s="1"/>
  <c r="O13" i="3"/>
  <c r="O12" i="3" s="1"/>
  <c r="V13" i="3"/>
  <c r="V12" i="3" s="1"/>
  <c r="N13" i="3"/>
  <c r="N12" i="3" s="1"/>
  <c r="U13" i="3"/>
  <c r="U12" i="3" s="1"/>
  <c r="M13" i="3"/>
  <c r="M12" i="3" s="1"/>
  <c r="T13" i="3"/>
  <c r="T12" i="3" s="1"/>
  <c r="L13" i="3"/>
  <c r="I14" i="2"/>
  <c r="I11" i="2"/>
  <c r="J11" i="2" s="1"/>
  <c r="I6" i="2"/>
  <c r="J6" i="2" s="1"/>
  <c r="I3" i="2"/>
  <c r="J3" i="2" s="1"/>
  <c r="I2" i="2"/>
  <c r="J2" i="2" s="1"/>
  <c r="I12" i="2"/>
  <c r="J12" i="2" s="1"/>
  <c r="I7" i="2"/>
  <c r="J7" i="2" s="1"/>
  <c r="I10" i="2"/>
  <c r="J10" i="2" s="1"/>
  <c r="I13" i="2"/>
  <c r="J13" i="2" s="1"/>
  <c r="I8" i="2"/>
  <c r="J8" i="2" s="1"/>
  <c r="I4" i="2"/>
  <c r="J4" i="2" s="1"/>
  <c r="I9" i="2"/>
  <c r="J9" i="2" s="1"/>
  <c r="I5" i="2"/>
  <c r="J5" i="2" s="1"/>
  <c r="I14" i="1" l="1"/>
  <c r="I6" i="1"/>
  <c r="J6" i="1" s="1"/>
  <c r="I9" i="1"/>
  <c r="J9" i="1" s="1"/>
  <c r="I7" i="1"/>
  <c r="J7" i="1" s="1"/>
  <c r="I10" i="1"/>
  <c r="J10" i="1" s="1"/>
  <c r="I8" i="1"/>
  <c r="J8" i="1" s="1"/>
  <c r="I3" i="1"/>
  <c r="J3" i="1" s="1"/>
  <c r="I12" i="1"/>
  <c r="J12" i="1" s="1"/>
  <c r="I11" i="1"/>
  <c r="J11" i="1" s="1"/>
  <c r="I2" i="1"/>
  <c r="J2" i="1" s="1"/>
  <c r="I13" i="1"/>
  <c r="J13" i="1" s="1"/>
  <c r="I4" i="1"/>
  <c r="J4" i="1" s="1"/>
  <c r="I5" i="1"/>
  <c r="J5" i="1" s="1"/>
  <c r="W13" i="3"/>
  <c r="L12" i="3"/>
  <c r="W12" i="3" s="1"/>
  <c r="B16" i="3"/>
  <c r="W16" i="3" s="1"/>
  <c r="W15" i="3"/>
  <c r="M11" i="2"/>
  <c r="M10" i="2"/>
  <c r="M10" i="1" l="1"/>
  <c r="M11" i="1"/>
</calcChain>
</file>

<file path=xl/sharedStrings.xml><?xml version="1.0" encoding="utf-8"?>
<sst xmlns="http://schemas.openxmlformats.org/spreadsheetml/2006/main" count="154" uniqueCount="73">
  <si>
    <t>ларек</t>
  </si>
  <si>
    <t>цена х</t>
  </si>
  <si>
    <t>х - х`</t>
  </si>
  <si>
    <t>колво продаж у</t>
  </si>
  <si>
    <t>y - y`</t>
  </si>
  <si>
    <t>(x - x`)(y - y`)</t>
  </si>
  <si>
    <t>(x-x`)^2</t>
  </si>
  <si>
    <t>сумма^</t>
  </si>
  <si>
    <t xml:space="preserve">а1 =-11903/1832 = </t>
  </si>
  <si>
    <t xml:space="preserve">a0 = срзнач у - а1*срзнач х = </t>
  </si>
  <si>
    <t>y = a0 + a1*x</t>
  </si>
  <si>
    <t>e</t>
  </si>
  <si>
    <t>должна оказаться минимальной</t>
  </si>
  <si>
    <t>по идее сумма их квадратов ^</t>
  </si>
  <si>
    <t>а1 = E(x - x`)(y - y`)/E(x-x`)^2 =</t>
  </si>
  <si>
    <t>Ee^2 =</t>
  </si>
  <si>
    <t>Ee =</t>
  </si>
  <si>
    <t xml:space="preserve">Ee = </t>
  </si>
  <si>
    <t>(чем меньше, тем точнее)</t>
  </si>
  <si>
    <t xml:space="preserve">Rxy = </t>
  </si>
  <si>
    <t>Rxy =</t>
  </si>
  <si>
    <t>(y-y`)^2</t>
  </si>
  <si>
    <t>(чем выше, тем лучше в модуле)</t>
  </si>
  <si>
    <t>R^2xy =</t>
  </si>
  <si>
    <t>опыт</t>
  </si>
  <si>
    <t>p</t>
  </si>
  <si>
    <t>= 1</t>
  </si>
  <si>
    <t>Mx</t>
  </si>
  <si>
    <t>Dx</t>
  </si>
  <si>
    <t>σx</t>
  </si>
  <si>
    <t>Равномерное распределение</t>
  </si>
  <si>
    <t>Отклонение</t>
  </si>
  <si>
    <t>суммарное отклонение</t>
  </si>
  <si>
    <t>λ </t>
  </si>
  <si>
    <t>среднее между Mx и Dx</t>
  </si>
  <si>
    <t>-</t>
  </si>
  <si>
    <t>Распределение Пуассона</t>
  </si>
  <si>
    <t>~ 1</t>
  </si>
  <si>
    <t>Нормальное распределение</t>
  </si>
  <si>
    <t>n</t>
  </si>
  <si>
    <t>x</t>
  </si>
  <si>
    <t>Биноминальное</t>
  </si>
  <si>
    <t>Равномерное</t>
  </si>
  <si>
    <t xml:space="preserve">вероятность успеха </t>
  </si>
  <si>
    <t>(каждое испытание отдельно)</t>
  </si>
  <si>
    <t>(накопление всех испытаний)</t>
  </si>
  <si>
    <t>Пуассон</t>
  </si>
  <si>
    <t xml:space="preserve">лямбда = </t>
  </si>
  <si>
    <t>Нормальный закон</t>
  </si>
  <si>
    <t>Пуассон интеграл</t>
  </si>
  <si>
    <t>Бином. интеграл</t>
  </si>
  <si>
    <t>Нормальный интеграл</t>
  </si>
  <si>
    <t xml:space="preserve">опыт - равномер = </t>
  </si>
  <si>
    <t xml:space="preserve">опыт - бином = </t>
  </si>
  <si>
    <t xml:space="preserve">опыт - пуассон = </t>
  </si>
  <si>
    <t xml:space="preserve">опыт - нормальный = </t>
  </si>
  <si>
    <t>Rxy^2</t>
  </si>
  <si>
    <t>Rxy</t>
  </si>
  <si>
    <t>Ee^2</t>
  </si>
  <si>
    <t>Ee</t>
  </si>
  <si>
    <t>a0</t>
  </si>
  <si>
    <t>a1</t>
  </si>
  <si>
    <t>y - y'</t>
  </si>
  <si>
    <t>x - x'</t>
  </si>
  <si>
    <t>диаметр x</t>
  </si>
  <si>
    <t>цена y</t>
  </si>
  <si>
    <t>модель</t>
  </si>
  <si>
    <t>цены</t>
  </si>
  <si>
    <t>спрос</t>
  </si>
  <si>
    <t>предл</t>
  </si>
  <si>
    <t>спрос у</t>
  </si>
  <si>
    <t>предл у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</si>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</sst>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;[Red]\-#\ 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rgb="FF696969"/>
      </left>
      <right style="hair">
        <color rgb="FF696969"/>
      </right>
      <top style="hair">
        <color rgb="FF696969"/>
      </top>
      <bottom style="hair">
        <color rgb="FF69696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1" fillId="0" borderId="0" xfId="0" applyFont="1" applyBorder="1"/>
    <xf numFmtId="0" fontId="0" fillId="0" borderId="2" xfId="0" applyBorder="1"/>
    <xf numFmtId="0" fontId="0" fillId="0" borderId="3" xfId="0" applyBorder="1" applyAlignment="1">
      <alignment horizontal="left"/>
    </xf>
    <xf numFmtId="0" fontId="0" fillId="3" borderId="0" xfId="0" applyFill="1"/>
    <xf numFmtId="0" fontId="0" fillId="3" borderId="2" xfId="0" applyFill="1" applyBorder="1"/>
    <xf numFmtId="0" fontId="1" fillId="3" borderId="0" xfId="0" applyFont="1" applyFill="1" applyBorder="1"/>
    <xf numFmtId="0" fontId="0" fillId="0" borderId="0" xfId="0" applyFill="1" applyBorder="1"/>
    <xf numFmtId="0" fontId="0" fillId="4" borderId="3" xfId="0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6" xfId="0" applyFill="1" applyBorder="1"/>
    <xf numFmtId="0" fontId="0" fillId="0" borderId="1" xfId="0" applyBorder="1"/>
    <xf numFmtId="0" fontId="0" fillId="5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quotePrefix="1"/>
    <xf numFmtId="0" fontId="0" fillId="10" borderId="0" xfId="0" applyFill="1"/>
    <xf numFmtId="0" fontId="0" fillId="11" borderId="0" xfId="0" applyFill="1"/>
    <xf numFmtId="0" fontId="0" fillId="12" borderId="1" xfId="0" applyFill="1" applyBorder="1"/>
    <xf numFmtId="2" fontId="0" fillId="0" borderId="0" xfId="0" applyNumberFormat="1"/>
    <xf numFmtId="164" fontId="0" fillId="0" borderId="7" xfId="0" applyNumberFormat="1" applyBorder="1"/>
    <xf numFmtId="0" fontId="0" fillId="13" borderId="1" xfId="0" applyFill="1" applyBorder="1"/>
    <xf numFmtId="0" fontId="1" fillId="0" borderId="0" xfId="0" applyFont="1"/>
    <xf numFmtId="0" fontId="0" fillId="0" borderId="6" xfId="0" applyFill="1" applyBorder="1"/>
  </cellXfs>
  <cellStyles count="1">
    <cellStyle name="Обычный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Равномерное распределение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1"/>
              <c:pt idx="0">
                <c:v>-10</c:v>
              </c:pt>
              <c:pt idx="1">
                <c:v>-9</c:v>
              </c:pt>
              <c:pt idx="2">
                <c:v>-8</c:v>
              </c:pt>
              <c:pt idx="3">
                <c:v>-7</c:v>
              </c:pt>
              <c:pt idx="4">
                <c:v>-6</c:v>
              </c:pt>
              <c:pt idx="5">
                <c:v>-5</c:v>
              </c:pt>
              <c:pt idx="6">
                <c:v>-4</c:v>
              </c:pt>
              <c:pt idx="7">
                <c:v>-3</c:v>
              </c:pt>
              <c:pt idx="8">
                <c:v>-2</c:v>
              </c:pt>
              <c:pt idx="9">
                <c:v>-1</c:v>
              </c:pt>
              <c:pt idx="10">
                <c:v>0</c:v>
              </c:pt>
              <c:pt idx="11">
                <c:v>1</c:v>
              </c:pt>
              <c:pt idx="12">
                <c:v>2</c:v>
              </c:pt>
              <c:pt idx="13">
                <c:v>3</c:v>
              </c:pt>
              <c:pt idx="14">
                <c:v>4</c:v>
              </c:pt>
              <c:pt idx="15">
                <c:v>5</c:v>
              </c:pt>
              <c:pt idx="16">
                <c:v>6</c:v>
              </c:pt>
              <c:pt idx="17">
                <c:v>7</c:v>
              </c:pt>
              <c:pt idx="18">
                <c:v>8</c:v>
              </c:pt>
              <c:pt idx="19">
                <c:v>9</c:v>
              </c:pt>
              <c:pt idx="20">
                <c:v>10</c:v>
              </c:pt>
            </c:num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9.0909090909090912E-2</c:v>
              </c:pt>
              <c:pt idx="5">
                <c:v>9.0909090909090912E-2</c:v>
              </c:pt>
              <c:pt idx="6">
                <c:v>9.0909090909090912E-2</c:v>
              </c:pt>
              <c:pt idx="7">
                <c:v>9.0909090909090912E-2</c:v>
              </c:pt>
              <c:pt idx="8">
                <c:v>9.0909090909090912E-2</c:v>
              </c:pt>
              <c:pt idx="9">
                <c:v>9.0909090909090912E-2</c:v>
              </c:pt>
              <c:pt idx="10">
                <c:v>9.0909090909090912E-2</c:v>
              </c:pt>
              <c:pt idx="11">
                <c:v>9.0909090909090912E-2</c:v>
              </c:pt>
              <c:pt idx="12">
                <c:v>9.0909090909090912E-2</c:v>
              </c:pt>
              <c:pt idx="13">
                <c:v>9.0909090909090912E-2</c:v>
              </c:pt>
              <c:pt idx="14">
                <c:v>9.0909090909090912E-2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0C-497B-AA29-8AAC623ED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9040"/>
        <c:axId val="2056029264"/>
      </c:lineChart>
      <c:catAx>
        <c:axId val="1086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029264"/>
        <c:crosses val="autoZero"/>
        <c:auto val="1"/>
        <c:lblAlgn val="ctr"/>
        <c:lblOffset val="100"/>
        <c:noMultiLvlLbl val="0"/>
      </c:catAx>
      <c:valAx>
        <c:axId val="20560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1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Пуассона </a:t>
            </a:r>
          </a:p>
          <a:p>
            <a:pPr>
              <a:defRPr/>
            </a:pP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Lit>
              <c:formatCode>General</c:formatCode>
              <c:ptCount val="11"/>
              <c:pt idx="0">
                <c:v>9.402448988056869E-2</c:v>
              </c:pt>
              <c:pt idx="1">
                <c:v>0.22229269897564052</c:v>
              </c:pt>
              <c:pt idx="2">
                <c:v>0.26277219945910468</c:v>
              </c:pt>
              <c:pt idx="3">
                <c:v>0.20708201132040516</c:v>
              </c:pt>
              <c:pt idx="4">
                <c:v>0.12239582279092547</c:v>
              </c:pt>
              <c:pt idx="5">
                <c:v>5.7873640848461201E-2</c:v>
              </c:pt>
              <c:pt idx="6">
                <c:v>2.2804143615655331E-2</c:v>
              </c:pt>
              <c:pt idx="7">
                <c:v>7.7019366194474781E-3</c:v>
              </c:pt>
              <c:pt idx="8">
                <c:v>2.2761148194622161E-3</c:v>
              </c:pt>
              <c:pt idx="9">
                <c:v>5.9791007290806348E-4</c:v>
              </c:pt>
              <c:pt idx="10">
                <c:v>1.413578994369244E-4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1C-47BA-BC02-7BA3876E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83360"/>
        <c:axId val="105995952"/>
      </c:lineChart>
      <c:catAx>
        <c:axId val="1178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95952"/>
        <c:crosses val="autoZero"/>
        <c:auto val="1"/>
        <c:lblAlgn val="ctr"/>
        <c:lblOffset val="100"/>
        <c:noMultiLvlLbl val="0"/>
      </c:catAx>
      <c:valAx>
        <c:axId val="1059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8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Нормальное</a:t>
            </a:r>
            <a:r>
              <a:rPr lang="ru-RU" baseline="0"/>
              <a:t> распределение</a:t>
            </a:r>
            <a:endParaRPr lang="ru-RU"/>
          </a:p>
        </c:rich>
      </c:tx>
      <c:layout>
        <c:manualLayout>
          <c:xMode val="edge"/>
          <c:yMode val="edge"/>
          <c:x val="0.30052379994740341"/>
          <c:y val="4.7056922944103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1"/>
              <c:pt idx="0">
                <c:v>-10</c:v>
              </c:pt>
              <c:pt idx="1">
                <c:v>-9</c:v>
              </c:pt>
              <c:pt idx="2">
                <c:v>-8</c:v>
              </c:pt>
              <c:pt idx="3">
                <c:v>-7</c:v>
              </c:pt>
              <c:pt idx="4">
                <c:v>-6</c:v>
              </c:pt>
              <c:pt idx="5">
                <c:v>-5</c:v>
              </c:pt>
              <c:pt idx="6">
                <c:v>-4</c:v>
              </c:pt>
              <c:pt idx="7">
                <c:v>-3</c:v>
              </c:pt>
              <c:pt idx="8">
                <c:v>-2</c:v>
              </c:pt>
              <c:pt idx="9">
                <c:v>-1</c:v>
              </c:pt>
              <c:pt idx="10">
                <c:v>0</c:v>
              </c:pt>
              <c:pt idx="11">
                <c:v>1</c:v>
              </c:pt>
              <c:pt idx="12">
                <c:v>2</c:v>
              </c:pt>
              <c:pt idx="13">
                <c:v>3</c:v>
              </c:pt>
              <c:pt idx="14">
                <c:v>4</c:v>
              </c:pt>
              <c:pt idx="15">
                <c:v>5</c:v>
              </c:pt>
              <c:pt idx="16">
                <c:v>6</c:v>
              </c:pt>
              <c:pt idx="17">
                <c:v>7</c:v>
              </c:pt>
              <c:pt idx="18">
                <c:v>8</c:v>
              </c:pt>
              <c:pt idx="19">
                <c:v>9</c:v>
              </c:pt>
              <c:pt idx="20">
                <c:v>10</c:v>
              </c:pt>
            </c:numLit>
          </c:cat>
          <c:val>
            <c:numLit>
              <c:formatCode>General</c:formatCode>
              <c:ptCount val="21"/>
              <c:pt idx="0">
                <c:v>3.5604282976406616E-5</c:v>
              </c:pt>
              <c:pt idx="1">
                <c:v>1.9503363593736565E-4</c:v>
              </c:pt>
              <c:pt idx="2">
                <c:v>8.8365541455683256E-4</c:v>
              </c:pt>
              <c:pt idx="3">
                <c:v>3.3114829336293294E-3</c:v>
              </c:pt>
              <c:pt idx="4">
                <c:v>1.0264274358228466E-2</c:v>
              </c:pt>
              <c:pt idx="5">
                <c:v>2.6314803739330001E-2</c:v>
              </c:pt>
              <c:pt idx="6">
                <c:v>5.5800510377683146E-2</c:v>
              </c:pt>
              <c:pt idx="7">
                <c:v>9.7868371008105484E-2</c:v>
              </c:pt>
              <c:pt idx="8">
                <c:v>0.14197526914925482</c:v>
              </c:pt>
              <c:pt idx="9">
                <c:v>0.17035276783001094</c:v>
              </c:pt>
              <c:pt idx="10">
                <c:v>0.169064272613342</c:v>
              </c:pt>
              <c:pt idx="11">
                <c:v>0.13877800466962792</c:v>
              </c:pt>
              <c:pt idx="12">
                <c:v>9.4222709798871707E-2</c:v>
              </c:pt>
              <c:pt idx="13">
                <c:v>5.2912306580250361E-2</c:v>
              </c:pt>
              <c:pt idx="14">
                <c:v>2.4576721618407318E-2</c:v>
              </c:pt>
              <c:pt idx="15">
                <c:v>9.4418557058992634E-3</c:v>
              </c:pt>
              <c:pt idx="16">
                <c:v>3.0002463805570462E-3</c:v>
              </c:pt>
              <c:pt idx="17">
                <c:v>7.8853801349750246E-4</c:v>
              </c:pt>
              <c:pt idx="18">
                <c:v>1.7141724107961776E-4</c:v>
              </c:pt>
              <c:pt idx="19">
                <c:v>3.0821411229286377E-5</c:v>
              </c:pt>
              <c:pt idx="20">
                <c:v>4.5837053405248201E-6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66E-4AAB-AE9F-A785C84D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47856"/>
        <c:axId val="112558128"/>
      </c:lineChart>
      <c:catAx>
        <c:axId val="1024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58128"/>
        <c:crosses val="autoZero"/>
        <c:auto val="1"/>
        <c:lblAlgn val="ctr"/>
        <c:lblOffset val="100"/>
        <c:noMultiLvlLbl val="0"/>
      </c:catAx>
      <c:valAx>
        <c:axId val="1125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цены шин от их диаметра</a:t>
            </a:r>
            <a:endParaRPr lang="ru-RU"/>
          </a:p>
        </c:rich>
      </c:tx>
      <c:layout>
        <c:manualLayout>
          <c:xMode val="edge"/>
          <c:yMode val="edge"/>
          <c:x val="0.33133212670142131"/>
          <c:y val="1.742478696116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397446851075611E-2"/>
          <c:y val="5.9828758047440055E-2"/>
          <c:w val="0.92382039361583701"/>
          <c:h val="0.897207974285782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977966483351733"/>
                  <c:y val="-5.01810915282713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</a:t>
                    </a:r>
                    <a:r>
                      <a:rPr lang="ru-RU" sz="1600" baseline="0"/>
                      <a:t> -18423,6</a:t>
                    </a:r>
                    <a:r>
                      <a:rPr lang="en-US" sz="1600" baseline="0"/>
                      <a:t> </a:t>
                    </a:r>
                    <a:r>
                      <a:rPr lang="en-US" sz="1600" b="0" i="0" u="none" strike="noStrike" baseline="0"/>
                      <a:t>+ </a:t>
                    </a:r>
                    <a:r>
                      <a:rPr lang="ru-RU" sz="1600" b="0" i="0" u="none" strike="noStrike" baseline="0">
                        <a:effectLst/>
                      </a:rPr>
                      <a:t>1487,59 </a:t>
                    </a:r>
                    <a:r>
                      <a:rPr lang="en-US" sz="1600" b="0" i="0" u="none" strike="noStrike" baseline="0">
                        <a:effectLst/>
                      </a:rPr>
                      <a:t>*</a:t>
                    </a:r>
                    <a:r>
                      <a:rPr lang="ru-RU" sz="1600" b="0" i="0" u="none" strike="noStrike" baseline="0">
                        <a:effectLst/>
                      </a:rPr>
                      <a:t> </a:t>
                    </a:r>
                    <a:r>
                      <a:rPr lang="en-US" sz="1600" baseline="0"/>
                      <a:t>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0,3753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'шины, график'!$B$2:$B$81</c:f>
              <c:numCache>
                <c:formatCode>0.00</c:formatCode>
                <c:ptCount val="80"/>
                <c:pt idx="0">
                  <c:v>3570</c:v>
                </c:pt>
                <c:pt idx="1">
                  <c:v>4380</c:v>
                </c:pt>
                <c:pt idx="2">
                  <c:v>4000</c:v>
                </c:pt>
                <c:pt idx="3">
                  <c:v>5718</c:v>
                </c:pt>
                <c:pt idx="4">
                  <c:v>4245</c:v>
                </c:pt>
                <c:pt idx="5">
                  <c:v>3750</c:v>
                </c:pt>
                <c:pt idx="6">
                  <c:v>2910</c:v>
                </c:pt>
                <c:pt idx="7">
                  <c:v>4245</c:v>
                </c:pt>
                <c:pt idx="8">
                  <c:v>3993</c:v>
                </c:pt>
                <c:pt idx="9">
                  <c:v>5500</c:v>
                </c:pt>
                <c:pt idx="10">
                  <c:v>7568</c:v>
                </c:pt>
                <c:pt idx="11">
                  <c:v>3750</c:v>
                </c:pt>
                <c:pt idx="12">
                  <c:v>8000</c:v>
                </c:pt>
                <c:pt idx="13" formatCode="#\ ##0.00;[Red]\-#\ ##0.00">
                  <c:v>5650</c:v>
                </c:pt>
                <c:pt idx="14" formatCode="#\ ##0.00;[Red]\-#\ ##0.00">
                  <c:v>7200</c:v>
                </c:pt>
                <c:pt idx="15" formatCode="#\ ##0.00;[Red]\-#\ ##0.00">
                  <c:v>6950</c:v>
                </c:pt>
                <c:pt idx="16" formatCode="#\ ##0.00;[Red]\-#\ ##0.00">
                  <c:v>7100</c:v>
                </c:pt>
                <c:pt idx="17" formatCode="#\ ##0.00;[Red]\-#\ ##0.00">
                  <c:v>7550</c:v>
                </c:pt>
                <c:pt idx="18" formatCode="#\ ##0.00;[Red]\-#\ ##0.00">
                  <c:v>7300</c:v>
                </c:pt>
                <c:pt idx="19" formatCode="#\ ##0.00;[Red]\-#\ ##0.00">
                  <c:v>6300</c:v>
                </c:pt>
                <c:pt idx="20" formatCode="#\ ##0.00;[Red]\-#\ ##0.00">
                  <c:v>7250</c:v>
                </c:pt>
                <c:pt idx="21" formatCode="#\ ##0.00;[Red]\-#\ ##0.00">
                  <c:v>8100</c:v>
                </c:pt>
                <c:pt idx="22" formatCode="#\ ##0.00;[Red]\-#\ ##0.00">
                  <c:v>6840</c:v>
                </c:pt>
                <c:pt idx="23" formatCode="#\ ##0.00;[Red]\-#\ ##0.00">
                  <c:v>7000</c:v>
                </c:pt>
                <c:pt idx="24" formatCode="#\ ##0.00;[Red]\-#\ ##0.00">
                  <c:v>8300</c:v>
                </c:pt>
                <c:pt idx="25" formatCode="#\ ##0.00;[Red]\-#\ ##0.00">
                  <c:v>7400</c:v>
                </c:pt>
                <c:pt idx="26" formatCode="#\ ##0.00;[Red]\-#\ ##0.00">
                  <c:v>10500</c:v>
                </c:pt>
                <c:pt idx="27" formatCode="#\ ##0.00;[Red]\-#\ ##0.00">
                  <c:v>8250</c:v>
                </c:pt>
                <c:pt idx="28" formatCode="#\ ##0.00;[Red]\-#\ ##0.00">
                  <c:v>6250</c:v>
                </c:pt>
                <c:pt idx="29" formatCode="#\ ##0.00;[Red]\-#\ ##0.00">
                  <c:v>9800</c:v>
                </c:pt>
                <c:pt idx="30" formatCode="#\ ##0.00;[Red]\-#\ ##0.00">
                  <c:v>9000</c:v>
                </c:pt>
                <c:pt idx="31" formatCode="#\ ##0.00;[Red]\-#\ ##0.00">
                  <c:v>9950</c:v>
                </c:pt>
                <c:pt idx="32" formatCode="#\ ##0.00;[Red]\-#\ ##0.00">
                  <c:v>11950</c:v>
                </c:pt>
                <c:pt idx="33" formatCode="#\ ##0.00;[Red]\-#\ ##0.00">
                  <c:v>12000</c:v>
                </c:pt>
                <c:pt idx="34" formatCode="#\ ##0.00;[Red]\-#\ ##0.00">
                  <c:v>11600</c:v>
                </c:pt>
                <c:pt idx="35" formatCode="#\ ##0.00;[Red]\-#\ ##0.00">
                  <c:v>8000</c:v>
                </c:pt>
                <c:pt idx="36" formatCode="#\ ##0.00;[Red]\-#\ ##0.00">
                  <c:v>8900</c:v>
                </c:pt>
                <c:pt idx="37" formatCode="#\ ##0.00;[Red]\-#\ ##0.00">
                  <c:v>9500</c:v>
                </c:pt>
                <c:pt idx="38" formatCode="#\ ##0.00;[Red]\-#\ ##0.00">
                  <c:v>10500</c:v>
                </c:pt>
                <c:pt idx="39" formatCode="#\ ##0.00;[Red]\-#\ ##0.00">
                  <c:v>10250</c:v>
                </c:pt>
                <c:pt idx="40" formatCode="#\ ##0.00;[Red]\-#\ ##0.00">
                  <c:v>10500</c:v>
                </c:pt>
                <c:pt idx="41" formatCode="#\ ##0.00;[Red]\-#\ ##0.00">
                  <c:v>6950</c:v>
                </c:pt>
                <c:pt idx="42" formatCode="#\ ##0.00;[Red]\-#\ ##0.00">
                  <c:v>9750</c:v>
                </c:pt>
                <c:pt idx="43" formatCode="#\ ##0.00;[Red]\-#\ ##0.00">
                  <c:v>9950</c:v>
                </c:pt>
                <c:pt idx="44" formatCode="#\ ##0.00;[Red]\-#\ ##0.00">
                  <c:v>8200</c:v>
                </c:pt>
                <c:pt idx="45" formatCode="#\ ##0.00;[Red]\-#\ ##0.00">
                  <c:v>12500</c:v>
                </c:pt>
                <c:pt idx="46" formatCode="#\ ##0.00;[Red]\-#\ ##0.00">
                  <c:v>12000</c:v>
                </c:pt>
                <c:pt idx="47" formatCode="#\ ##0.00;[Red]\-#\ ##0.00">
                  <c:v>5800</c:v>
                </c:pt>
                <c:pt idx="48" formatCode="#\ ##0.00;[Red]\-#\ ##0.00">
                  <c:v>5750</c:v>
                </c:pt>
                <c:pt idx="49" formatCode="#\ ##0.00;[Red]\-#\ ##0.00">
                  <c:v>7000</c:v>
                </c:pt>
                <c:pt idx="50" formatCode="#\ ##0.00;[Red]\-#\ ##0.00">
                  <c:v>6250</c:v>
                </c:pt>
                <c:pt idx="51" formatCode="#\ ##0.00;[Red]\-#\ ##0.00">
                  <c:v>7500</c:v>
                </c:pt>
                <c:pt idx="52" formatCode="#\ ##0.00;[Red]\-#\ ##0.00">
                  <c:v>6500</c:v>
                </c:pt>
                <c:pt idx="53" formatCode="#\ ##0.00;[Red]\-#\ ##0.00">
                  <c:v>7250</c:v>
                </c:pt>
                <c:pt idx="54" formatCode="#\ ##0.00;[Red]\-#\ ##0.00">
                  <c:v>6950</c:v>
                </c:pt>
                <c:pt idx="55" formatCode="#\ ##0.00;[Red]\-#\ ##0.00">
                  <c:v>7300</c:v>
                </c:pt>
                <c:pt idx="56" formatCode="#\ ##0.00;[Red]\-#\ ##0.00">
                  <c:v>7900</c:v>
                </c:pt>
                <c:pt idx="57" formatCode="#\ ##0.00;[Red]\-#\ ##0.00">
                  <c:v>7400</c:v>
                </c:pt>
                <c:pt idx="58" formatCode="#\ ##0.00;[Red]\-#\ ##0.00">
                  <c:v>7400</c:v>
                </c:pt>
                <c:pt idx="59" formatCode="#\ ##0.00;[Red]\-#\ ##0.00">
                  <c:v>7250</c:v>
                </c:pt>
                <c:pt idx="60" formatCode="#\ ##0.00;[Red]\-#\ ##0.00">
                  <c:v>7400</c:v>
                </c:pt>
                <c:pt idx="61" formatCode="#\ ##0.00;[Red]\-#\ ##0.00">
                  <c:v>8300</c:v>
                </c:pt>
                <c:pt idx="62" formatCode="#\ ##0.00;[Red]\-#\ ##0.00">
                  <c:v>8300</c:v>
                </c:pt>
                <c:pt idx="63" formatCode="#\ ##0.00;[Red]\-#\ ##0.00">
                  <c:v>8300</c:v>
                </c:pt>
                <c:pt idx="64" formatCode="#\ ##0.00;[Red]\-#\ ##0.00">
                  <c:v>8900</c:v>
                </c:pt>
                <c:pt idx="65" formatCode="#\ ##0.00;[Red]\-#\ ##0.00">
                  <c:v>8200</c:v>
                </c:pt>
                <c:pt idx="66" formatCode="#\ ##0.00;[Red]\-#\ ##0.00">
                  <c:v>9300</c:v>
                </c:pt>
                <c:pt idx="67" formatCode="#\ ##0.00;[Red]\-#\ ##0.00">
                  <c:v>10750</c:v>
                </c:pt>
                <c:pt idx="68" formatCode="#\ ##0.00;[Red]\-#\ ##0.00">
                  <c:v>9300</c:v>
                </c:pt>
                <c:pt idx="69" formatCode="#\ ##0.00;[Red]\-#\ ##0.00">
                  <c:v>11375</c:v>
                </c:pt>
                <c:pt idx="70" formatCode="#\ ##0.00;[Red]\-#\ ##0.00">
                  <c:v>10350</c:v>
                </c:pt>
                <c:pt idx="71" formatCode="#\ ##0.00;[Red]\-#\ ##0.00">
                  <c:v>9000</c:v>
                </c:pt>
                <c:pt idx="72" formatCode="#\ ##0.00;[Red]\-#\ ##0.00">
                  <c:v>12650</c:v>
                </c:pt>
                <c:pt idx="73" formatCode="#\ ##0.00;[Red]\-#\ ##0.00">
                  <c:v>13000</c:v>
                </c:pt>
                <c:pt idx="74" formatCode="#\ ##0.00;[Red]\-#\ ##0.00">
                  <c:v>13250</c:v>
                </c:pt>
                <c:pt idx="75" formatCode="#\ ##0.00;[Red]\-#\ ##0.00">
                  <c:v>14850</c:v>
                </c:pt>
                <c:pt idx="76" formatCode="#\ ##0.00;[Red]\-#\ ##0.00">
                  <c:v>14850</c:v>
                </c:pt>
                <c:pt idx="77" formatCode="#\ ##0.00;[Red]\-#\ ##0.00">
                  <c:v>17500</c:v>
                </c:pt>
                <c:pt idx="78" formatCode="#\ ##0.00;[Red]\-#\ ##0.00">
                  <c:v>5550</c:v>
                </c:pt>
                <c:pt idx="79" formatCode="#\ ##0.00;[Red]\-#\ ##0.00">
                  <c:v>8550</c:v>
                </c:pt>
              </c:numCache>
            </c:numRef>
          </c:xVal>
          <c:yVal>
            <c:numRef>
              <c:f>'шины, график'!$C$2:$C$81</c:f>
              <c:numCache>
                <c:formatCode>General</c:formatCode>
                <c:ptCount val="8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15</c:v>
                </c:pt>
                <c:pt idx="14">
                  <c:v>17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18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17</c:v>
                </c:pt>
                <c:pt idx="31">
                  <c:v>19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18</c:v>
                </c:pt>
                <c:pt idx="45">
                  <c:v>20</c:v>
                </c:pt>
                <c:pt idx="46">
                  <c:v>19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20</c:v>
                </c:pt>
                <c:pt idx="78">
                  <c:v>16</c:v>
                </c:pt>
                <c:pt idx="7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B-452A-903C-B0786CA4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3824"/>
        <c:axId val="226154152"/>
      </c:scatterChart>
      <c:valAx>
        <c:axId val="2261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154152"/>
        <c:crosses val="autoZero"/>
        <c:crossBetween val="midCat"/>
      </c:valAx>
      <c:valAx>
        <c:axId val="2261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1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23749062343245E-2"/>
          <c:y val="2.5160109789569989E-2"/>
          <c:w val="0.92891710423981921"/>
          <c:h val="0.869457031503267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65297972722735E-2"/>
                  <c:y val="8.96940392696814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</a:t>
                    </a:r>
                    <a:r>
                      <a:rPr lang="ru-RU" sz="1600" baseline="0"/>
                      <a:t> </a:t>
                    </a:r>
                    <a:r>
                      <a:rPr lang="ru-RU" sz="1600" b="0" i="0" u="none" strike="noStrike" baseline="0">
                        <a:effectLst/>
                      </a:rPr>
                      <a:t>321,33-0,14*х</a:t>
                    </a:r>
                    <a:r>
                      <a:rPr lang="en-US" sz="1600" baseline="0"/>
                      <a:t> 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0,898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'спрос и предложение, спираль'!$A$2:$A$16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</c:numCache>
            </c:numRef>
          </c:xVal>
          <c:yVal>
            <c:numRef>
              <c:f>'спрос и предложение, спираль'!$B$2:$B$16</c:f>
              <c:numCache>
                <c:formatCode>General</c:formatCode>
                <c:ptCount val="15"/>
                <c:pt idx="0">
                  <c:v>172</c:v>
                </c:pt>
                <c:pt idx="1">
                  <c:v>195</c:v>
                </c:pt>
                <c:pt idx="2">
                  <c:v>171</c:v>
                </c:pt>
                <c:pt idx="3">
                  <c:v>172</c:v>
                </c:pt>
                <c:pt idx="4">
                  <c:v>142</c:v>
                </c:pt>
                <c:pt idx="5">
                  <c:v>144</c:v>
                </c:pt>
                <c:pt idx="6">
                  <c:v>144</c:v>
                </c:pt>
                <c:pt idx="7">
                  <c:v>133</c:v>
                </c:pt>
                <c:pt idx="8">
                  <c:v>111</c:v>
                </c:pt>
                <c:pt idx="9">
                  <c:v>112</c:v>
                </c:pt>
                <c:pt idx="10">
                  <c:v>108</c:v>
                </c:pt>
                <c:pt idx="11">
                  <c:v>125</c:v>
                </c:pt>
                <c:pt idx="12">
                  <c:v>105</c:v>
                </c:pt>
                <c:pt idx="13">
                  <c:v>90</c:v>
                </c:pt>
                <c:pt idx="14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6-4F27-ABCE-ABA4E72756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74228758215039E-2"/>
                  <c:y val="-5.50078525020438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</a:t>
                    </a:r>
                    <a:r>
                      <a:rPr lang="ru-RU" sz="1600" b="0" i="0" u="none" strike="noStrike" baseline="0">
                        <a:effectLst/>
                      </a:rPr>
                      <a:t>-17,036+0,15*х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0,8403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'спрос и предложение, спираль'!$A$2:$A$16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</c:numCache>
            </c:numRef>
          </c:xVal>
          <c:yVal>
            <c:numRef>
              <c:f>'спрос и предложение, спираль'!$C$2:$C$16</c:f>
              <c:numCache>
                <c:formatCode>General</c:formatCode>
                <c:ptCount val="15"/>
                <c:pt idx="0">
                  <c:v>139</c:v>
                </c:pt>
                <c:pt idx="1">
                  <c:v>124</c:v>
                </c:pt>
                <c:pt idx="2">
                  <c:v>126</c:v>
                </c:pt>
                <c:pt idx="3">
                  <c:v>173</c:v>
                </c:pt>
                <c:pt idx="4">
                  <c:v>184</c:v>
                </c:pt>
                <c:pt idx="5">
                  <c:v>146</c:v>
                </c:pt>
                <c:pt idx="6">
                  <c:v>170</c:v>
                </c:pt>
                <c:pt idx="7">
                  <c:v>189</c:v>
                </c:pt>
                <c:pt idx="8">
                  <c:v>197</c:v>
                </c:pt>
                <c:pt idx="9">
                  <c:v>202</c:v>
                </c:pt>
                <c:pt idx="10">
                  <c:v>183</c:v>
                </c:pt>
                <c:pt idx="11">
                  <c:v>216</c:v>
                </c:pt>
                <c:pt idx="12">
                  <c:v>208</c:v>
                </c:pt>
                <c:pt idx="13">
                  <c:v>229</c:v>
                </c:pt>
                <c:pt idx="14">
                  <c:v>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6-4F27-ABCE-ABA4E72756E5}"/>
            </c:ext>
          </c:extLst>
        </c:ser>
        <c:ser>
          <c:idx val="2"/>
          <c:order val="2"/>
          <c:tx>
            <c:v>1100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1100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300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58-4FDA-A97F-57335BB1A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81896"/>
        <c:axId val="234678944"/>
      </c:scatterChart>
      <c:valAx>
        <c:axId val="2346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678944"/>
        <c:crosses val="autoZero"/>
        <c:crossBetween val="midCat"/>
        <c:majorUnit val="100"/>
      </c:valAx>
      <c:valAx>
        <c:axId val="2346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68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92293</xdr:colOff>
      <xdr:row>18</xdr:row>
      <xdr:rowOff>43813</xdr:rowOff>
    </xdr:from>
    <xdr:to>
      <xdr:col>5</xdr:col>
      <xdr:colOff>328776</xdr:colOff>
      <xdr:row>33</xdr:row>
      <xdr:rowOff>28047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F33402-AF39-4F8E-8A93-6C713B4F6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102476</xdr:colOff>
      <xdr:row>22</xdr:row>
      <xdr:rowOff>62863</xdr:rowOff>
    </xdr:from>
    <xdr:to>
      <xdr:col>13</xdr:col>
      <xdr:colOff>407276</xdr:colOff>
      <xdr:row>37</xdr:row>
      <xdr:rowOff>47097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0D32547-52EB-4353-8E55-D23325B3E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18</xdr:row>
      <xdr:rowOff>62863</xdr:rowOff>
    </xdr:from>
    <xdr:to>
      <xdr:col>25</xdr:col>
      <xdr:colOff>38100</xdr:colOff>
      <xdr:row>33</xdr:row>
      <xdr:rowOff>47097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5D51F56-AFD1-4B2C-BEF1-D59B66F81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361950</xdr:colOff>
      <xdr:row>38</xdr:row>
      <xdr:rowOff>31505</xdr:rowOff>
    </xdr:from>
    <xdr:ext cx="16631476" cy="4019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5D4A51A-5F68-4E44-96FE-04EF567244DC}"/>
            </a:ext>
          </a:extLst>
        </xdr:cNvPr>
        <xdr:cNvSpPr txBox="1"/>
      </xdr:nvSpPr>
      <xdr:spPr>
        <a:xfrm>
          <a:off x="361950" y="6980945"/>
          <a:ext cx="16631476" cy="401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Вывод</a:t>
          </a:r>
          <a:r>
            <a:rPr lang="ru-RU" sz="2000" b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  <a:r>
            <a:rPr lang="ru-RU" sz="2000" b="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распределение Пуассона дает наименьшее суммарное отклонение, следовательно, оно является наиболее точным для описания</a:t>
          </a:r>
          <a:endParaRPr lang="ru-RU" sz="1100" b="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twoCellAnchor editAs="oneCell">
    <xdr:from>
      <xdr:col>8</xdr:col>
      <xdr:colOff>114301</xdr:colOff>
      <xdr:row>17</xdr:row>
      <xdr:rowOff>123825</xdr:rowOff>
    </xdr:from>
    <xdr:to>
      <xdr:col>11</xdr:col>
      <xdr:colOff>184786</xdr:colOff>
      <xdr:row>21</xdr:row>
      <xdr:rowOff>25122</xdr:rowOff>
    </xdr:to>
    <xdr:pic>
      <xdr:nvPicPr>
        <xdr:cNvPr id="6" name="Рисунок 5" descr="ÐÐ°ÑÑÐ¸Ð½ÐºÐ¸ Ð¿Ð¾ Ð·Ð°Ð¿ÑÐ¾ÑÑ Ð¿ÑÐ°ÑÑÐ¾Ð½ ÑÐ¾ÑÐ¼ÑÐ»Ð°">
          <a:extLst>
            <a:ext uri="{FF2B5EF4-FFF2-40B4-BE49-F238E27FC236}">
              <a16:creationId xmlns:a16="http://schemas.microsoft.com/office/drawing/2014/main" id="{604BB8B9-2C3E-497B-A1CE-87C89C28D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5141" y="3232785"/>
          <a:ext cx="1899285" cy="632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247650</xdr:colOff>
      <xdr:row>17</xdr:row>
      <xdr:rowOff>85726</xdr:rowOff>
    </xdr:from>
    <xdr:to>
      <xdr:col>18</xdr:col>
      <xdr:colOff>173355</xdr:colOff>
      <xdr:row>25</xdr:row>
      <xdr:rowOff>115572</xdr:rowOff>
    </xdr:to>
    <xdr:pic>
      <xdr:nvPicPr>
        <xdr:cNvPr id="7" name="Рисунок 6" descr="ÐÐ°ÑÑÐ¸Ð½ÐºÐ¸ Ð¿Ð¾ Ð·Ð°Ð¿ÑÐ¾ÑÑ Ð½Ð¾ÑÐ¼Ð°Ð»ÑÐ½Ð¾Ðµ ÑÐ°ÑÐ¿ÑÐµÐ´ÐµÐ»ÐµÐ½Ð¸Ðµ ÑÐ¾ÑÐ¼ÑÐ»Ð°">
          <a:extLst>
            <a:ext uri="{FF2B5EF4-FFF2-40B4-BE49-F238E27FC236}">
              <a16:creationId xmlns:a16="http://schemas.microsoft.com/office/drawing/2014/main" id="{22AB3A83-71D2-4AB3-820D-81F39359C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1810" y="3194686"/>
          <a:ext cx="2364105" cy="1492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314002</xdr:colOff>
      <xdr:row>1</xdr:row>
      <xdr:rowOff>107858</xdr:rowOff>
    </xdr:from>
    <xdr:to>
      <xdr:col>30</xdr:col>
      <xdr:colOff>457200</xdr:colOff>
      <xdr:row>43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C58129-C92A-4967-BBE6-6CD661456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21</xdr:row>
      <xdr:rowOff>38100</xdr:rowOff>
    </xdr:from>
    <xdr:to>
      <xdr:col>14</xdr:col>
      <xdr:colOff>1638300</xdr:colOff>
      <xdr:row>51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6DEBBA-A40B-42BF-8BF0-931F19721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0.60911</cdr:x>
      <cdr:y>0.47814</cdr:y>
    </cdr:from>
    <cdr:to>
      <cdr:x>0.60911</cdr:x>
      <cdr:y>0.89071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5B102DEA-5365-4ECD-846F-1EA0D67D012F}"/>
            </a:ext>
          </a:extLst>
        </cdr:cNvPr>
        <cdr:cNvCxnSpPr/>
      </cdr:nvCxnSpPr>
      <cdr:spPr>
        <a:xfrm xmlns:a="http://schemas.openxmlformats.org/drawingml/2006/main" flipV="1">
          <a:off x="5295900" y="2667000"/>
          <a:ext cx="0" cy="23012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0.60988</cdr:x>
      <cdr:y>0.47499</cdr:y>
    </cdr:from>
    <cdr:to>
      <cdr:x>0.69852</cdr:x>
      <cdr:y>0.47499</cdr:y>
    </cdr:to>
    <cdr:cxnSp macro="">
      <cdr:nvCxnSpPr>
        <cdr:cNvPr id="6" name="Прямая соединительная линия 5">
          <a:extLst xmlns:a="http://schemas.openxmlformats.org/drawingml/2006/main">
            <a:ext uri="{FF2B5EF4-FFF2-40B4-BE49-F238E27FC236}">
              <a16:creationId xmlns:a16="http://schemas.microsoft.com/office/drawing/2014/main" id="{C02D6CCD-D6AA-4207-A90F-157727B2FF1B}"/>
            </a:ext>
          </a:extLst>
        </cdr:cNvPr>
        <cdr:cNvCxnSpPr/>
      </cdr:nvCxnSpPr>
      <cdr:spPr>
        <a:xfrm xmlns:a="http://schemas.openxmlformats.org/drawingml/2006/main">
          <a:off x="5300980" y="2637367"/>
          <a:ext cx="77046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0.69755</cdr:x>
      <cdr:y>0.40256</cdr:y>
    </cdr:from>
    <cdr:to>
      <cdr:x>0.69755</cdr:x>
      <cdr:y>0.47423</cdr:y>
    </cdr:to>
    <cdr:cxnSp macro="">
      <cdr:nvCxnSpPr>
        <cdr:cNvPr id="8" name="Прямая соединительная линия 7">
          <a:extLst xmlns:a="http://schemas.openxmlformats.org/drawingml/2006/main">
            <a:ext uri="{FF2B5EF4-FFF2-40B4-BE49-F238E27FC236}">
              <a16:creationId xmlns:a16="http://schemas.microsoft.com/office/drawing/2014/main" id="{2387A680-82A9-4D48-A000-CD16020FC5C2}"/>
            </a:ext>
          </a:extLst>
        </cdr:cNvPr>
        <cdr:cNvCxnSpPr/>
      </cdr:nvCxnSpPr>
      <cdr:spPr>
        <a:xfrm xmlns:a="http://schemas.openxmlformats.org/drawingml/2006/main" flipV="1">
          <a:off x="6062980" y="2235200"/>
          <a:ext cx="0" cy="39793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0.60306</cdr:x>
      <cdr:y>0.4018</cdr:y>
    </cdr:from>
    <cdr:to>
      <cdr:x>0.69706</cdr:x>
      <cdr:y>0.4018</cdr:y>
    </cdr:to>
    <cdr:cxnSp macro="">
      <cdr:nvCxnSpPr>
        <cdr:cNvPr id="10" name="Прямая соединительная линия 9">
          <a:extLst xmlns:a="http://schemas.openxmlformats.org/drawingml/2006/main">
            <a:ext uri="{FF2B5EF4-FFF2-40B4-BE49-F238E27FC236}">
              <a16:creationId xmlns:a16="http://schemas.microsoft.com/office/drawing/2014/main" id="{EFA21F7E-9D9B-4160-A4D2-3ECD4E2DBDB3}"/>
            </a:ext>
          </a:extLst>
        </cdr:cNvPr>
        <cdr:cNvCxnSpPr/>
      </cdr:nvCxnSpPr>
      <cdr:spPr>
        <a:xfrm xmlns:a="http://schemas.openxmlformats.org/drawingml/2006/main" flipH="1">
          <a:off x="5241713" y="2230967"/>
          <a:ext cx="81703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0.60403</cdr:x>
      <cdr:y>0.40256</cdr:y>
    </cdr:from>
    <cdr:to>
      <cdr:x>0.60403</cdr:x>
      <cdr:y>0.48262</cdr:y>
    </cdr:to>
    <cdr:cxnSp macro="">
      <cdr:nvCxnSpPr>
        <cdr:cNvPr id="12" name="Прямая соединительная линия 11">
          <a:extLst xmlns:a="http://schemas.openxmlformats.org/drawingml/2006/main">
            <a:ext uri="{FF2B5EF4-FFF2-40B4-BE49-F238E27FC236}">
              <a16:creationId xmlns:a16="http://schemas.microsoft.com/office/drawing/2014/main" id="{FF1F75E1-94D1-423A-A4CB-638D803494BD}"/>
            </a:ext>
          </a:extLst>
        </cdr:cNvPr>
        <cdr:cNvCxnSpPr/>
      </cdr:nvCxnSpPr>
      <cdr:spPr>
        <a:xfrm xmlns:a="http://schemas.openxmlformats.org/drawingml/2006/main">
          <a:off x="5250180" y="2235199"/>
          <a:ext cx="0" cy="444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opLeftCell="D1" zoomScale="120" zoomScaleNormal="120" workbookViewId="0">
      <selection activeCell="M14" sqref="M14"/>
    </sheetView>
  </sheetViews>
  <sheetFormatPr defaultRowHeight="14.4" x14ac:dyDescent="0.3"/>
  <cols>
    <col min="4" max="4" width="15.88671875" customWidth="1"/>
    <col min="6" max="6" width="11.21875" customWidth="1"/>
    <col min="8" max="8" width="11.5546875" bestFit="1" customWidth="1"/>
    <col min="9" max="9" width="29.77734375" bestFit="1" customWidth="1"/>
    <col min="10" max="10" width="19.5546875" customWidth="1"/>
    <col min="11" max="11" width="12.6640625" bestFit="1" customWidth="1"/>
    <col min="12" max="12" width="26.21875" bestFit="1" customWidth="1"/>
    <col min="13" max="13" width="19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10</v>
      </c>
      <c r="J1" s="1" t="s">
        <v>11</v>
      </c>
    </row>
    <row r="2" spans="1:13" x14ac:dyDescent="0.3">
      <c r="A2" s="5">
        <v>1</v>
      </c>
      <c r="B2">
        <v>60</v>
      </c>
      <c r="C2">
        <f>B2-AVERAGE($B$2:$B$13)</f>
        <v>-6</v>
      </c>
      <c r="D2">
        <v>198</v>
      </c>
      <c r="E2">
        <f>D2-AVERAGE($D$2:$D$13)</f>
        <v>-89</v>
      </c>
      <c r="F2">
        <f>C2*E2</f>
        <v>534</v>
      </c>
      <c r="G2">
        <f>C2^2</f>
        <v>36</v>
      </c>
      <c r="H2">
        <f>E2^2</f>
        <v>7921</v>
      </c>
      <c r="I2">
        <f t="shared" ref="I2:I14" si="0">$M$13+$M$12*B2</f>
        <v>323.14271255060726</v>
      </c>
      <c r="J2" s="4">
        <f>D2-I2</f>
        <v>-125.14271255060726</v>
      </c>
    </row>
    <row r="3" spans="1:13" x14ac:dyDescent="0.3">
      <c r="A3" s="5">
        <v>2</v>
      </c>
      <c r="B3">
        <v>51</v>
      </c>
      <c r="C3">
        <f t="shared" ref="C3:C14" si="1">B3-AVERAGE($B$2:$B$13)</f>
        <v>-15</v>
      </c>
      <c r="D3">
        <v>381</v>
      </c>
      <c r="E3">
        <f t="shared" ref="E3:E13" si="2">D3-AVERAGE($D$2:$D$13)</f>
        <v>94</v>
      </c>
      <c r="F3">
        <f t="shared" ref="F3:F13" si="3">C3*E3</f>
        <v>-1410</v>
      </c>
      <c r="G3">
        <f t="shared" ref="G3:G14" si="4">C3^2</f>
        <v>225</v>
      </c>
      <c r="H3">
        <f t="shared" ref="H3:H13" si="5">E3^2</f>
        <v>8836</v>
      </c>
      <c r="I3">
        <f t="shared" si="0"/>
        <v>377.3567813765182</v>
      </c>
      <c r="J3" s="9">
        <f t="shared" ref="J3:J13" si="6">D3-I3</f>
        <v>3.6432186234818005</v>
      </c>
    </row>
    <row r="4" spans="1:13" x14ac:dyDescent="0.3">
      <c r="A4" s="5">
        <v>3</v>
      </c>
      <c r="B4">
        <v>64</v>
      </c>
      <c r="C4">
        <f t="shared" si="1"/>
        <v>-2</v>
      </c>
      <c r="D4">
        <v>336</v>
      </c>
      <c r="E4">
        <f t="shared" si="2"/>
        <v>49</v>
      </c>
      <c r="F4">
        <f t="shared" si="3"/>
        <v>-98</v>
      </c>
      <c r="G4">
        <f t="shared" si="4"/>
        <v>4</v>
      </c>
      <c r="H4">
        <f t="shared" si="5"/>
        <v>2401</v>
      </c>
      <c r="I4">
        <f t="shared" si="0"/>
        <v>299.04757085020242</v>
      </c>
      <c r="J4" s="9">
        <f t="shared" si="6"/>
        <v>36.952429149797581</v>
      </c>
    </row>
    <row r="5" spans="1:13" x14ac:dyDescent="0.3">
      <c r="A5" s="5">
        <v>4</v>
      </c>
      <c r="B5">
        <v>70</v>
      </c>
      <c r="C5">
        <f t="shared" si="1"/>
        <v>4</v>
      </c>
      <c r="D5">
        <v>216</v>
      </c>
      <c r="E5">
        <f t="shared" si="2"/>
        <v>-71</v>
      </c>
      <c r="F5">
        <f t="shared" si="3"/>
        <v>-284</v>
      </c>
      <c r="G5">
        <f t="shared" si="4"/>
        <v>16</v>
      </c>
      <c r="H5">
        <f t="shared" si="5"/>
        <v>5041</v>
      </c>
      <c r="I5">
        <f t="shared" si="0"/>
        <v>262.90485829959511</v>
      </c>
      <c r="J5" s="4">
        <f t="shared" si="6"/>
        <v>-46.904858299595105</v>
      </c>
    </row>
    <row r="6" spans="1:13" x14ac:dyDescent="0.3">
      <c r="A6" s="5">
        <v>5</v>
      </c>
      <c r="B6">
        <v>73</v>
      </c>
      <c r="C6">
        <f t="shared" si="1"/>
        <v>7</v>
      </c>
      <c r="D6">
        <v>244</v>
      </c>
      <c r="E6">
        <f t="shared" si="2"/>
        <v>-43</v>
      </c>
      <c r="F6">
        <f t="shared" si="3"/>
        <v>-301</v>
      </c>
      <c r="G6">
        <f t="shared" si="4"/>
        <v>49</v>
      </c>
      <c r="H6">
        <f t="shared" si="5"/>
        <v>1849</v>
      </c>
      <c r="I6">
        <f t="shared" si="0"/>
        <v>244.83350202429148</v>
      </c>
      <c r="J6" s="4">
        <f t="shared" si="6"/>
        <v>-0.83350202429147657</v>
      </c>
    </row>
    <row r="7" spans="1:13" x14ac:dyDescent="0.3">
      <c r="A7" s="5">
        <v>6</v>
      </c>
      <c r="B7">
        <v>59</v>
      </c>
      <c r="C7">
        <f t="shared" si="1"/>
        <v>-7</v>
      </c>
      <c r="D7">
        <v>491</v>
      </c>
      <c r="E7">
        <f t="shared" si="2"/>
        <v>204</v>
      </c>
      <c r="F7">
        <f t="shared" si="3"/>
        <v>-1428</v>
      </c>
      <c r="G7">
        <f t="shared" si="4"/>
        <v>49</v>
      </c>
      <c r="H7">
        <f t="shared" si="5"/>
        <v>41616</v>
      </c>
      <c r="I7">
        <f t="shared" si="0"/>
        <v>329.16649797570847</v>
      </c>
      <c r="J7" s="9">
        <f t="shared" si="6"/>
        <v>161.83350202429153</v>
      </c>
    </row>
    <row r="8" spans="1:13" x14ac:dyDescent="0.3">
      <c r="A8" s="5">
        <v>7</v>
      </c>
      <c r="B8">
        <v>45</v>
      </c>
      <c r="C8">
        <f t="shared" si="1"/>
        <v>-21</v>
      </c>
      <c r="D8">
        <v>432</v>
      </c>
      <c r="E8">
        <f t="shared" si="2"/>
        <v>145</v>
      </c>
      <c r="F8">
        <f t="shared" si="3"/>
        <v>-3045</v>
      </c>
      <c r="G8">
        <f t="shared" si="4"/>
        <v>441</v>
      </c>
      <c r="H8">
        <f t="shared" si="5"/>
        <v>21025</v>
      </c>
      <c r="I8">
        <f t="shared" si="0"/>
        <v>413.49949392712551</v>
      </c>
      <c r="J8" s="9">
        <f t="shared" si="6"/>
        <v>18.500506072874487</v>
      </c>
    </row>
    <row r="9" spans="1:13" x14ac:dyDescent="0.3">
      <c r="A9" s="5">
        <v>8</v>
      </c>
      <c r="B9">
        <v>75</v>
      </c>
      <c r="C9">
        <f t="shared" si="1"/>
        <v>9</v>
      </c>
      <c r="D9">
        <v>339</v>
      </c>
      <c r="E9">
        <f t="shared" si="2"/>
        <v>52</v>
      </c>
      <c r="F9">
        <f t="shared" si="3"/>
        <v>468</v>
      </c>
      <c r="G9">
        <f t="shared" si="4"/>
        <v>81</v>
      </c>
      <c r="H9">
        <f t="shared" si="5"/>
        <v>2704</v>
      </c>
      <c r="I9">
        <f t="shared" si="0"/>
        <v>232.78593117408906</v>
      </c>
      <c r="J9" s="9">
        <f t="shared" si="6"/>
        <v>106.21406882591094</v>
      </c>
      <c r="M9" s="10"/>
    </row>
    <row r="10" spans="1:13" x14ac:dyDescent="0.3">
      <c r="A10" s="5">
        <v>9</v>
      </c>
      <c r="B10">
        <v>55</v>
      </c>
      <c r="C10">
        <f t="shared" si="1"/>
        <v>-11</v>
      </c>
      <c r="D10">
        <v>323</v>
      </c>
      <c r="E10">
        <f t="shared" si="2"/>
        <v>36</v>
      </c>
      <c r="F10">
        <f t="shared" si="3"/>
        <v>-396</v>
      </c>
      <c r="G10">
        <f t="shared" si="4"/>
        <v>121</v>
      </c>
      <c r="H10">
        <f t="shared" si="5"/>
        <v>1296</v>
      </c>
      <c r="I10">
        <f t="shared" si="0"/>
        <v>353.26163967611336</v>
      </c>
      <c r="J10" s="4">
        <f t="shared" si="6"/>
        <v>-30.261639676113361</v>
      </c>
      <c r="L10" s="18" t="s">
        <v>15</v>
      </c>
      <c r="M10" s="17">
        <f>SUMSQ(J2:J13)</f>
        <v>84299.699402956947</v>
      </c>
    </row>
    <row r="11" spans="1:13" x14ac:dyDescent="0.3">
      <c r="A11" s="5">
        <v>10</v>
      </c>
      <c r="B11">
        <v>81</v>
      </c>
      <c r="C11">
        <f t="shared" si="1"/>
        <v>15</v>
      </c>
      <c r="D11">
        <v>271</v>
      </c>
      <c r="E11">
        <f t="shared" si="2"/>
        <v>-16</v>
      </c>
      <c r="F11">
        <f t="shared" si="3"/>
        <v>-240</v>
      </c>
      <c r="G11">
        <f t="shared" si="4"/>
        <v>225</v>
      </c>
      <c r="H11">
        <f t="shared" si="5"/>
        <v>256</v>
      </c>
      <c r="I11">
        <f t="shared" si="0"/>
        <v>196.64321862348174</v>
      </c>
      <c r="J11" s="9">
        <f t="shared" si="6"/>
        <v>74.356781376518256</v>
      </c>
      <c r="L11" s="19" t="s">
        <v>17</v>
      </c>
      <c r="M11" s="17">
        <f>MROUND(SUM(J2:J13),1)</f>
        <v>0</v>
      </c>
    </row>
    <row r="12" spans="1:13" x14ac:dyDescent="0.3">
      <c r="A12" s="5">
        <v>11</v>
      </c>
      <c r="B12">
        <v>90</v>
      </c>
      <c r="C12">
        <f t="shared" si="1"/>
        <v>24</v>
      </c>
      <c r="D12">
        <v>67</v>
      </c>
      <c r="E12">
        <f t="shared" si="2"/>
        <v>-220</v>
      </c>
      <c r="F12">
        <f t="shared" si="3"/>
        <v>-5280</v>
      </c>
      <c r="G12">
        <f t="shared" si="4"/>
        <v>576</v>
      </c>
      <c r="H12">
        <f t="shared" si="5"/>
        <v>48400</v>
      </c>
      <c r="I12">
        <f t="shared" si="0"/>
        <v>142.42914979757086</v>
      </c>
      <c r="J12" s="4">
        <f t="shared" si="6"/>
        <v>-75.429149797570858</v>
      </c>
      <c r="L12" s="19" t="s">
        <v>8</v>
      </c>
      <c r="M12" s="17">
        <f>F15/G15</f>
        <v>-6.0237854251012148</v>
      </c>
    </row>
    <row r="13" spans="1:13" x14ac:dyDescent="0.3">
      <c r="A13" s="6">
        <v>12</v>
      </c>
      <c r="B13" s="3">
        <v>69</v>
      </c>
      <c r="C13" s="3">
        <f t="shared" si="1"/>
        <v>3</v>
      </c>
      <c r="D13" s="3">
        <v>146</v>
      </c>
      <c r="E13" s="3">
        <f t="shared" si="2"/>
        <v>-141</v>
      </c>
      <c r="F13" s="3">
        <f t="shared" si="3"/>
        <v>-423</v>
      </c>
      <c r="G13" s="3">
        <f t="shared" si="4"/>
        <v>9</v>
      </c>
      <c r="H13" s="3">
        <f t="shared" si="5"/>
        <v>19881</v>
      </c>
      <c r="I13" s="3">
        <f t="shared" si="0"/>
        <v>268.92864372469637</v>
      </c>
      <c r="J13" s="11">
        <f t="shared" si="6"/>
        <v>-122.92864372469637</v>
      </c>
      <c r="L13" s="19" t="s">
        <v>9</v>
      </c>
      <c r="M13" s="17">
        <f>AVERAGE(D2:D13)-M12*AVERAGE(B2:B13)</f>
        <v>684.56983805668017</v>
      </c>
    </row>
    <row r="14" spans="1:13" x14ac:dyDescent="0.3">
      <c r="A14" s="7">
        <v>13</v>
      </c>
      <c r="B14" s="8">
        <v>54</v>
      </c>
      <c r="C14" s="8">
        <f t="shared" si="1"/>
        <v>-12</v>
      </c>
      <c r="G14" s="8">
        <f t="shared" si="4"/>
        <v>144</v>
      </c>
      <c r="I14" s="8">
        <f t="shared" si="0"/>
        <v>359.28542510121457</v>
      </c>
      <c r="L14" s="20" t="s">
        <v>20</v>
      </c>
      <c r="M14" s="17">
        <f>(SUM(F2:F13))/(SQRT(SUM(G2:G13)*SUM(H2:H13)))</f>
        <v>-0.69258990846140001</v>
      </c>
    </row>
    <row r="15" spans="1:13" x14ac:dyDescent="0.3">
      <c r="F15" s="2">
        <f>SUM(F2:F13)</f>
        <v>-11903</v>
      </c>
      <c r="G15" s="2">
        <f>SUM(G2:G14)</f>
        <v>1976</v>
      </c>
      <c r="I15" s="10" t="s">
        <v>13</v>
      </c>
      <c r="L15" s="20" t="s">
        <v>23</v>
      </c>
      <c r="M15" s="17">
        <f>M14^2</f>
        <v>0.47968078130257041</v>
      </c>
    </row>
    <row r="16" spans="1:13" x14ac:dyDescent="0.3">
      <c r="F16" t="s">
        <v>7</v>
      </c>
      <c r="G16" t="s">
        <v>7</v>
      </c>
      <c r="I16" t="s">
        <v>12</v>
      </c>
    </row>
  </sheetData>
  <conditionalFormatting sqref="J2:J13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5103-EE9D-45A5-AC5D-B85ED9C45EEF}">
  <dimension ref="A1:N16"/>
  <sheetViews>
    <sheetView zoomScaleNormal="100" workbookViewId="0">
      <selection activeCell="K20" sqref="K20"/>
    </sheetView>
  </sheetViews>
  <sheetFormatPr defaultRowHeight="14.4" x14ac:dyDescent="0.3"/>
  <cols>
    <col min="4" max="4" width="14.5546875" bestFit="1" customWidth="1"/>
    <col min="6" max="6" width="12.6640625" bestFit="1" customWidth="1"/>
    <col min="8" max="8" width="12" bestFit="1" customWidth="1"/>
    <col min="9" max="9" width="16.5546875" customWidth="1"/>
    <col min="10" max="10" width="15.21875" customWidth="1"/>
    <col min="11" max="11" width="9.21875" customWidth="1"/>
    <col min="12" max="12" width="26.5546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21</v>
      </c>
      <c r="I1" s="1" t="s">
        <v>10</v>
      </c>
      <c r="J1" s="1" t="s">
        <v>11</v>
      </c>
    </row>
    <row r="2" spans="1:14" x14ac:dyDescent="0.3">
      <c r="A2" s="5">
        <v>1</v>
      </c>
      <c r="B2">
        <v>60</v>
      </c>
      <c r="D2">
        <v>197</v>
      </c>
      <c r="E2">
        <f>D2-AVERAGE($D$2:$D$13)</f>
        <v>-94.416666666666686</v>
      </c>
      <c r="F2">
        <f>C2*E2</f>
        <v>0</v>
      </c>
      <c r="G2">
        <f>C2^2</f>
        <v>0</v>
      </c>
      <c r="H2">
        <f>E2^2</f>
        <v>8914.5069444444489</v>
      </c>
      <c r="I2">
        <f t="shared" ref="I2:I14" si="0">$M$13+$M$12*B2</f>
        <v>332.93726800296963</v>
      </c>
      <c r="J2" s="12">
        <f>D2-I2</f>
        <v>-135.93726800296963</v>
      </c>
    </row>
    <row r="3" spans="1:14" x14ac:dyDescent="0.3">
      <c r="A3" s="5">
        <v>2</v>
      </c>
      <c r="B3">
        <v>51</v>
      </c>
      <c r="C3">
        <f t="shared" ref="C3:C14" si="1">B3-AVERAGE($B$2:$B$13)</f>
        <v>-15</v>
      </c>
      <c r="D3">
        <v>376</v>
      </c>
      <c r="E3">
        <f t="shared" ref="E3:E13" si="2">D3-AVERAGE($D$2:$D$13)</f>
        <v>84.583333333333314</v>
      </c>
      <c r="F3">
        <f t="shared" ref="F3:F13" si="3">C3*E3</f>
        <v>-1268.7499999999998</v>
      </c>
      <c r="G3">
        <f t="shared" ref="G3:G14" si="4">C3^2</f>
        <v>225</v>
      </c>
      <c r="H3">
        <f t="shared" ref="H3:H13" si="5">E3^2</f>
        <v>7154.3402777777746</v>
      </c>
      <c r="I3">
        <f t="shared" si="0"/>
        <v>395.21817000742396</v>
      </c>
      <c r="J3" s="13">
        <f t="shared" ref="J3:J13" si="6">D3-I3</f>
        <v>-19.218170007423964</v>
      </c>
    </row>
    <row r="4" spans="1:14" x14ac:dyDescent="0.3">
      <c r="A4" s="5">
        <v>3</v>
      </c>
      <c r="B4">
        <v>64</v>
      </c>
      <c r="C4">
        <f t="shared" si="1"/>
        <v>-2</v>
      </c>
      <c r="D4">
        <v>340</v>
      </c>
      <c r="E4">
        <f t="shared" si="2"/>
        <v>48.583333333333314</v>
      </c>
      <c r="F4">
        <f t="shared" si="3"/>
        <v>-97.166666666666629</v>
      </c>
      <c r="G4">
        <f t="shared" si="4"/>
        <v>4</v>
      </c>
      <c r="H4">
        <f t="shared" si="5"/>
        <v>2360.340277777776</v>
      </c>
      <c r="I4">
        <f t="shared" si="0"/>
        <v>305.25686711210102</v>
      </c>
      <c r="J4" s="14">
        <f t="shared" si="6"/>
        <v>34.74313288789898</v>
      </c>
    </row>
    <row r="5" spans="1:14" x14ac:dyDescent="0.3">
      <c r="A5" s="5">
        <v>4</v>
      </c>
      <c r="B5">
        <v>70</v>
      </c>
      <c r="C5">
        <f t="shared" si="1"/>
        <v>4</v>
      </c>
      <c r="D5">
        <v>215</v>
      </c>
      <c r="E5">
        <f t="shared" si="2"/>
        <v>-76.416666666666686</v>
      </c>
      <c r="F5">
        <f t="shared" si="3"/>
        <v>-305.66666666666674</v>
      </c>
      <c r="G5">
        <f t="shared" si="4"/>
        <v>16</v>
      </c>
      <c r="H5">
        <f t="shared" si="5"/>
        <v>5839.5069444444471</v>
      </c>
      <c r="I5">
        <f t="shared" si="0"/>
        <v>263.73626577579813</v>
      </c>
      <c r="J5" s="12">
        <f t="shared" si="6"/>
        <v>-48.736265775798131</v>
      </c>
    </row>
    <row r="6" spans="1:14" x14ac:dyDescent="0.3">
      <c r="A6" s="5">
        <v>5</v>
      </c>
      <c r="B6">
        <v>73</v>
      </c>
      <c r="C6">
        <f t="shared" si="1"/>
        <v>7</v>
      </c>
      <c r="D6">
        <v>247</v>
      </c>
      <c r="E6">
        <f t="shared" si="2"/>
        <v>-44.416666666666686</v>
      </c>
      <c r="F6">
        <f t="shared" si="3"/>
        <v>-310.9166666666668</v>
      </c>
      <c r="G6">
        <f t="shared" si="4"/>
        <v>49</v>
      </c>
      <c r="H6">
        <f t="shared" si="5"/>
        <v>1972.8402777777794</v>
      </c>
      <c r="I6">
        <f t="shared" si="0"/>
        <v>242.97596510764669</v>
      </c>
      <c r="J6" s="12">
        <f t="shared" si="6"/>
        <v>4.0240348923533134</v>
      </c>
    </row>
    <row r="7" spans="1:14" x14ac:dyDescent="0.3">
      <c r="A7" s="5">
        <v>6</v>
      </c>
      <c r="B7">
        <v>59</v>
      </c>
      <c r="C7">
        <f t="shared" si="1"/>
        <v>-7</v>
      </c>
      <c r="D7">
        <v>472</v>
      </c>
      <c r="E7">
        <f t="shared" si="2"/>
        <v>180.58333333333331</v>
      </c>
      <c r="F7">
        <f t="shared" si="3"/>
        <v>-1264.0833333333333</v>
      </c>
      <c r="G7">
        <f t="shared" si="4"/>
        <v>49</v>
      </c>
      <c r="H7">
        <f t="shared" si="5"/>
        <v>32610.34027777777</v>
      </c>
      <c r="I7">
        <f t="shared" si="0"/>
        <v>339.85736822568674</v>
      </c>
      <c r="J7" s="14">
        <f t="shared" si="6"/>
        <v>132.14263177431326</v>
      </c>
    </row>
    <row r="8" spans="1:14" x14ac:dyDescent="0.3">
      <c r="A8" s="5">
        <v>7</v>
      </c>
      <c r="B8">
        <v>45</v>
      </c>
      <c r="C8">
        <f t="shared" si="1"/>
        <v>-21</v>
      </c>
      <c r="D8">
        <v>476</v>
      </c>
      <c r="E8">
        <f t="shared" si="2"/>
        <v>184.58333333333331</v>
      </c>
      <c r="F8">
        <f t="shared" si="3"/>
        <v>-3876.2499999999995</v>
      </c>
      <c r="G8">
        <f t="shared" si="4"/>
        <v>441</v>
      </c>
      <c r="H8">
        <f t="shared" si="5"/>
        <v>34071.006944444438</v>
      </c>
      <c r="I8">
        <f t="shared" si="0"/>
        <v>436.73877134372685</v>
      </c>
      <c r="J8" s="14">
        <f t="shared" si="6"/>
        <v>39.261228656273147</v>
      </c>
    </row>
    <row r="9" spans="1:14" x14ac:dyDescent="0.3">
      <c r="A9" s="5">
        <v>8</v>
      </c>
      <c r="B9">
        <v>75</v>
      </c>
      <c r="C9">
        <f t="shared" si="1"/>
        <v>9</v>
      </c>
      <c r="D9">
        <v>341</v>
      </c>
      <c r="E9">
        <f t="shared" si="2"/>
        <v>49.583333333333314</v>
      </c>
      <c r="F9">
        <f t="shared" si="3"/>
        <v>446.24999999999983</v>
      </c>
      <c r="G9">
        <f t="shared" si="4"/>
        <v>81</v>
      </c>
      <c r="H9">
        <f t="shared" si="5"/>
        <v>2458.5069444444425</v>
      </c>
      <c r="I9">
        <f t="shared" si="0"/>
        <v>229.13576466221241</v>
      </c>
      <c r="J9" s="14">
        <f t="shared" si="6"/>
        <v>111.86423533778759</v>
      </c>
    </row>
    <row r="10" spans="1:14" x14ac:dyDescent="0.3">
      <c r="A10" s="5">
        <v>9</v>
      </c>
      <c r="B10">
        <v>55</v>
      </c>
      <c r="C10">
        <f t="shared" si="1"/>
        <v>-11</v>
      </c>
      <c r="D10">
        <v>312</v>
      </c>
      <c r="E10">
        <f t="shared" si="2"/>
        <v>20.583333333333314</v>
      </c>
      <c r="F10">
        <f t="shared" si="3"/>
        <v>-226.41666666666646</v>
      </c>
      <c r="G10">
        <f t="shared" si="4"/>
        <v>121</v>
      </c>
      <c r="H10">
        <f t="shared" si="5"/>
        <v>423.67361111111035</v>
      </c>
      <c r="I10">
        <f t="shared" si="0"/>
        <v>367.53776911655535</v>
      </c>
      <c r="J10" s="12">
        <f t="shared" si="6"/>
        <v>-55.537769116555353</v>
      </c>
      <c r="L10" s="18" t="s">
        <v>15</v>
      </c>
      <c r="M10" s="17">
        <f>SUMSQ(J2:J13)</f>
        <v>79424.884936293311</v>
      </c>
      <c r="N10" t="s">
        <v>18</v>
      </c>
    </row>
    <row r="11" spans="1:14" x14ac:dyDescent="0.3">
      <c r="A11" s="5">
        <v>10</v>
      </c>
      <c r="B11">
        <v>81</v>
      </c>
      <c r="C11">
        <f t="shared" si="1"/>
        <v>15</v>
      </c>
      <c r="D11">
        <v>277</v>
      </c>
      <c r="E11">
        <f t="shared" si="2"/>
        <v>-14.416666666666686</v>
      </c>
      <c r="F11">
        <f t="shared" si="3"/>
        <v>-216.25000000000028</v>
      </c>
      <c r="G11">
        <f t="shared" si="4"/>
        <v>225</v>
      </c>
      <c r="H11">
        <f t="shared" si="5"/>
        <v>207.84027777777831</v>
      </c>
      <c r="I11">
        <f t="shared" si="0"/>
        <v>187.61516332590952</v>
      </c>
      <c r="J11" s="14">
        <f t="shared" si="6"/>
        <v>89.384836674090479</v>
      </c>
      <c r="L11" s="19" t="s">
        <v>16</v>
      </c>
      <c r="M11" s="17">
        <f>SUM(J2:J13)</f>
        <v>-7.9580786405131221E-13</v>
      </c>
    </row>
    <row r="12" spans="1:14" x14ac:dyDescent="0.3">
      <c r="A12" s="5">
        <v>11</v>
      </c>
      <c r="B12">
        <v>90</v>
      </c>
      <c r="C12">
        <f t="shared" si="1"/>
        <v>24</v>
      </c>
      <c r="D12">
        <v>87</v>
      </c>
      <c r="E12">
        <f t="shared" si="2"/>
        <v>-204.41666666666669</v>
      </c>
      <c r="F12">
        <f t="shared" si="3"/>
        <v>-4906</v>
      </c>
      <c r="G12">
        <f t="shared" si="4"/>
        <v>576</v>
      </c>
      <c r="H12">
        <f t="shared" si="5"/>
        <v>41786.173611111117</v>
      </c>
      <c r="I12">
        <f t="shared" si="0"/>
        <v>125.33426132145519</v>
      </c>
      <c r="J12" s="12">
        <f t="shared" si="6"/>
        <v>-38.334261321455187</v>
      </c>
      <c r="L12" s="19" t="s">
        <v>14</v>
      </c>
      <c r="M12" s="17">
        <f>F15/G15</f>
        <v>-6.9201002227171484</v>
      </c>
    </row>
    <row r="13" spans="1:14" x14ac:dyDescent="0.3">
      <c r="A13" s="6">
        <v>12</v>
      </c>
      <c r="B13" s="3">
        <v>69</v>
      </c>
      <c r="C13" s="3">
        <f t="shared" si="1"/>
        <v>3</v>
      </c>
      <c r="D13" s="3">
        <v>157</v>
      </c>
      <c r="E13" s="3">
        <f t="shared" si="2"/>
        <v>-134.41666666666669</v>
      </c>
      <c r="F13" s="3">
        <f t="shared" si="3"/>
        <v>-403.25000000000006</v>
      </c>
      <c r="G13" s="3">
        <f t="shared" si="4"/>
        <v>9</v>
      </c>
      <c r="H13" s="3">
        <f t="shared" si="5"/>
        <v>18067.840277777785</v>
      </c>
      <c r="I13" s="3">
        <f t="shared" si="0"/>
        <v>270.6563659985153</v>
      </c>
      <c r="J13" s="15">
        <f t="shared" si="6"/>
        <v>-113.6563659985153</v>
      </c>
      <c r="L13" s="19" t="s">
        <v>9</v>
      </c>
      <c r="M13" s="17">
        <f>AVERAGE(D2:D13)-M12*AVERAGE(B2:B13)</f>
        <v>748.14328136599852</v>
      </c>
    </row>
    <row r="14" spans="1:14" x14ac:dyDescent="0.3">
      <c r="A14" s="7">
        <v>13</v>
      </c>
      <c r="B14" s="8">
        <v>54</v>
      </c>
      <c r="C14" s="8">
        <f t="shared" si="1"/>
        <v>-12</v>
      </c>
      <c r="G14" s="8">
        <f t="shared" si="4"/>
        <v>144</v>
      </c>
      <c r="I14" s="8">
        <f t="shared" si="0"/>
        <v>374.45786933927252</v>
      </c>
      <c r="J14" s="10"/>
      <c r="L14" s="20" t="s">
        <v>19</v>
      </c>
      <c r="M14" s="17">
        <f>(SUM(F2:F13))/(SQRT(SUM(G2:G13)*SUM(H2:H13)))</f>
        <v>-0.74282853490415168</v>
      </c>
      <c r="N14" t="s">
        <v>22</v>
      </c>
    </row>
    <row r="15" spans="1:14" x14ac:dyDescent="0.3">
      <c r="F15" s="2">
        <f>SUM(F2:F13)</f>
        <v>-12428.499999999998</v>
      </c>
      <c r="G15" s="2">
        <f>SUM(G2:G13)</f>
        <v>1796</v>
      </c>
      <c r="I15" s="10"/>
      <c r="L15" s="20" t="s">
        <v>23</v>
      </c>
      <c r="M15" s="17">
        <f>M14^2</f>
        <v>0.55179423226784852</v>
      </c>
    </row>
    <row r="16" spans="1:14" x14ac:dyDescent="0.3">
      <c r="F16" t="s">
        <v>7</v>
      </c>
      <c r="G16" t="s">
        <v>7</v>
      </c>
    </row>
  </sheetData>
  <conditionalFormatting sqref="J2:J1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FEF6-75F1-4181-AB52-B888B624937D}">
  <dimension ref="A1:X17"/>
  <sheetViews>
    <sheetView zoomScale="90" zoomScaleNormal="90" workbookViewId="0">
      <selection activeCell="C5" sqref="B5:C5"/>
    </sheetView>
  </sheetViews>
  <sheetFormatPr defaultRowHeight="14.4" x14ac:dyDescent="0.3"/>
  <cols>
    <col min="1" max="1" width="15.33203125" bestFit="1" customWidth="1"/>
  </cols>
  <sheetData>
    <row r="1" spans="1:24" x14ac:dyDescent="0.3">
      <c r="A1" s="22"/>
      <c r="B1" s="23">
        <v>-10</v>
      </c>
      <c r="C1" s="23">
        <v>-9</v>
      </c>
      <c r="D1" s="23">
        <v>-8</v>
      </c>
      <c r="E1" s="23">
        <v>-7</v>
      </c>
      <c r="F1" s="23">
        <v>-6</v>
      </c>
      <c r="G1" s="23">
        <v>-5</v>
      </c>
      <c r="H1" s="23">
        <v>-4</v>
      </c>
      <c r="I1" s="23">
        <v>-3</v>
      </c>
      <c r="J1" s="23">
        <v>-2</v>
      </c>
      <c r="K1" s="23">
        <v>-1</v>
      </c>
      <c r="L1" s="23">
        <v>0</v>
      </c>
      <c r="M1" s="23">
        <v>1</v>
      </c>
      <c r="N1" s="23">
        <v>2</v>
      </c>
      <c r="O1" s="23">
        <v>3</v>
      </c>
      <c r="P1" s="23">
        <v>4</v>
      </c>
      <c r="Q1" s="23">
        <v>5</v>
      </c>
      <c r="R1" s="23">
        <v>6</v>
      </c>
      <c r="S1" s="23">
        <v>7</v>
      </c>
      <c r="T1" s="23">
        <v>8</v>
      </c>
      <c r="U1" s="23">
        <v>9</v>
      </c>
      <c r="V1" s="23">
        <v>10</v>
      </c>
      <c r="W1" s="24"/>
    </row>
    <row r="2" spans="1:2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3</v>
      </c>
      <c r="G2">
        <v>3</v>
      </c>
      <c r="H2">
        <v>7</v>
      </c>
      <c r="I2">
        <v>6</v>
      </c>
      <c r="J2">
        <v>10</v>
      </c>
      <c r="K2">
        <v>20</v>
      </c>
      <c r="L2">
        <v>15</v>
      </c>
      <c r="M2">
        <v>17</v>
      </c>
      <c r="N2">
        <v>11</v>
      </c>
      <c r="O2">
        <v>6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21">
        <f>SUM(B2:V2)</f>
        <v>100</v>
      </c>
    </row>
    <row r="3" spans="1:24" x14ac:dyDescent="0.3">
      <c r="A3" t="s">
        <v>25</v>
      </c>
      <c r="B3">
        <f>B2/$W2</f>
        <v>0</v>
      </c>
      <c r="C3">
        <f t="shared" ref="C3:V3" si="0">C2/$W2</f>
        <v>0</v>
      </c>
      <c r="D3">
        <f t="shared" si="0"/>
        <v>0</v>
      </c>
      <c r="E3">
        <f t="shared" si="0"/>
        <v>0</v>
      </c>
      <c r="F3">
        <f t="shared" si="0"/>
        <v>0.03</v>
      </c>
      <c r="G3">
        <f t="shared" si="0"/>
        <v>0.03</v>
      </c>
      <c r="H3">
        <f t="shared" si="0"/>
        <v>7.0000000000000007E-2</v>
      </c>
      <c r="I3">
        <f t="shared" si="0"/>
        <v>0.06</v>
      </c>
      <c r="J3">
        <f t="shared" si="0"/>
        <v>0.1</v>
      </c>
      <c r="K3">
        <f t="shared" si="0"/>
        <v>0.2</v>
      </c>
      <c r="L3">
        <f t="shared" si="0"/>
        <v>0.15</v>
      </c>
      <c r="M3">
        <f t="shared" si="0"/>
        <v>0.17</v>
      </c>
      <c r="N3">
        <f t="shared" si="0"/>
        <v>0.11</v>
      </c>
      <c r="O3">
        <f t="shared" si="0"/>
        <v>0.06</v>
      </c>
      <c r="P3">
        <f t="shared" si="0"/>
        <v>0.02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 s="21">
        <f>SUM(B3:V3)</f>
        <v>1</v>
      </c>
      <c r="X3" s="25" t="s">
        <v>26</v>
      </c>
    </row>
    <row r="4" spans="1:24" x14ac:dyDescent="0.3">
      <c r="A4" t="s">
        <v>27</v>
      </c>
      <c r="B4">
        <f>B3*B1</f>
        <v>0</v>
      </c>
      <c r="C4">
        <f t="shared" ref="C4:V4" si="1">C3*C1</f>
        <v>0</v>
      </c>
      <c r="D4">
        <f t="shared" si="1"/>
        <v>0</v>
      </c>
      <c r="E4">
        <f t="shared" si="1"/>
        <v>0</v>
      </c>
      <c r="F4">
        <f t="shared" si="1"/>
        <v>-0.18</v>
      </c>
      <c r="G4">
        <f t="shared" si="1"/>
        <v>-0.15</v>
      </c>
      <c r="H4">
        <f t="shared" si="1"/>
        <v>-0.28000000000000003</v>
      </c>
      <c r="I4">
        <f t="shared" si="1"/>
        <v>-0.18</v>
      </c>
      <c r="J4">
        <f t="shared" si="1"/>
        <v>-0.2</v>
      </c>
      <c r="K4">
        <f t="shared" si="1"/>
        <v>-0.2</v>
      </c>
      <c r="L4">
        <f t="shared" si="1"/>
        <v>0</v>
      </c>
      <c r="M4">
        <f t="shared" si="1"/>
        <v>0.17</v>
      </c>
      <c r="N4">
        <f t="shared" si="1"/>
        <v>0.22</v>
      </c>
      <c r="O4">
        <f t="shared" si="1"/>
        <v>0.18</v>
      </c>
      <c r="P4">
        <f t="shared" si="1"/>
        <v>0.08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 s="21">
        <f>SUM(B4:V4)</f>
        <v>-0.54000000000000015</v>
      </c>
    </row>
    <row r="5" spans="1:24" x14ac:dyDescent="0.3">
      <c r="A5" t="s">
        <v>28</v>
      </c>
      <c r="B5">
        <f t="shared" ref="B5:V5" si="2">B3*(B1-$W4)^2</f>
        <v>0</v>
      </c>
      <c r="C5">
        <f t="shared" si="2"/>
        <v>0</v>
      </c>
      <c r="D5">
        <f t="shared" si="2"/>
        <v>0</v>
      </c>
      <c r="E5">
        <f t="shared" si="2"/>
        <v>0</v>
      </c>
      <c r="F5">
        <f t="shared" si="2"/>
        <v>0.89434799999999992</v>
      </c>
      <c r="G5">
        <f t="shared" si="2"/>
        <v>0.59674799999999995</v>
      </c>
      <c r="H5">
        <f t="shared" si="2"/>
        <v>0.83801200000000009</v>
      </c>
      <c r="I5">
        <f t="shared" si="2"/>
        <v>0.36309599999999997</v>
      </c>
      <c r="J5">
        <f t="shared" si="2"/>
        <v>0.21315999999999999</v>
      </c>
      <c r="K5">
        <f t="shared" si="2"/>
        <v>4.2319999999999976E-2</v>
      </c>
      <c r="L5">
        <f t="shared" si="2"/>
        <v>4.3740000000000022E-2</v>
      </c>
      <c r="M5">
        <f t="shared" si="2"/>
        <v>0.40317200000000003</v>
      </c>
      <c r="N5">
        <f t="shared" si="2"/>
        <v>0.70967599999999997</v>
      </c>
      <c r="O5">
        <f t="shared" si="2"/>
        <v>0.75189600000000001</v>
      </c>
      <c r="P5">
        <f t="shared" si="2"/>
        <v>0.41223199999999999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 s="21">
        <f>SUM(B5:V5)</f>
        <v>5.2684000000000006</v>
      </c>
    </row>
    <row r="6" spans="1:24" x14ac:dyDescent="0.3">
      <c r="A6" t="s">
        <v>29</v>
      </c>
      <c r="B6">
        <f>SQRT(B5)</f>
        <v>0</v>
      </c>
      <c r="C6">
        <f t="shared" ref="C6:W6" si="3">SQRT(C5)</f>
        <v>0</v>
      </c>
      <c r="D6">
        <f t="shared" si="3"/>
        <v>0</v>
      </c>
      <c r="E6">
        <f t="shared" si="3"/>
        <v>0</v>
      </c>
      <c r="F6">
        <f t="shared" si="3"/>
        <v>0.945699740932607</v>
      </c>
      <c r="G6">
        <f t="shared" si="3"/>
        <v>0.77249466017571922</v>
      </c>
      <c r="H6">
        <f t="shared" si="3"/>
        <v>0.91542995362834845</v>
      </c>
      <c r="I6">
        <f t="shared" si="3"/>
        <v>0.6025744767246618</v>
      </c>
      <c r="J6">
        <f t="shared" si="3"/>
        <v>0.46169253838458335</v>
      </c>
      <c r="K6">
        <f t="shared" si="3"/>
        <v>0.20571825392998058</v>
      </c>
      <c r="L6">
        <f t="shared" si="3"/>
        <v>0.20914110069520056</v>
      </c>
      <c r="M6">
        <f t="shared" si="3"/>
        <v>0.63495826634511976</v>
      </c>
      <c r="N6">
        <f t="shared" si="3"/>
        <v>0.84242269675027159</v>
      </c>
      <c r="O6">
        <f t="shared" si="3"/>
        <v>0.86711936894524511</v>
      </c>
      <c r="P6">
        <f t="shared" si="3"/>
        <v>0.6420529573173851</v>
      </c>
      <c r="Q6">
        <f t="shared" si="3"/>
        <v>0</v>
      </c>
      <c r="R6">
        <f t="shared" si="3"/>
        <v>0</v>
      </c>
      <c r="S6">
        <f t="shared" si="3"/>
        <v>0</v>
      </c>
      <c r="T6">
        <f t="shared" si="3"/>
        <v>0</v>
      </c>
      <c r="U6">
        <f t="shared" si="3"/>
        <v>0</v>
      </c>
      <c r="V6">
        <f t="shared" si="3"/>
        <v>0</v>
      </c>
      <c r="W6" s="21">
        <f t="shared" si="3"/>
        <v>2.2952995447217779</v>
      </c>
    </row>
    <row r="7" spans="1:24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4" x14ac:dyDescent="0.3">
      <c r="A8" t="s">
        <v>30</v>
      </c>
      <c r="B8">
        <v>0</v>
      </c>
      <c r="C8">
        <v>0</v>
      </c>
      <c r="D8">
        <v>0</v>
      </c>
      <c r="E8">
        <v>0</v>
      </c>
      <c r="F8">
        <f>AVERAGE($F3:$P3)</f>
        <v>9.0909090909090912E-2</v>
      </c>
      <c r="G8">
        <f t="shared" ref="G8:P8" si="4">AVERAGE($F3:$P3)</f>
        <v>9.0909090909090912E-2</v>
      </c>
      <c r="H8">
        <f t="shared" si="4"/>
        <v>9.0909090909090912E-2</v>
      </c>
      <c r="I8">
        <f t="shared" si="4"/>
        <v>9.0909090909090912E-2</v>
      </c>
      <c r="J8">
        <f t="shared" si="4"/>
        <v>9.0909090909090912E-2</v>
      </c>
      <c r="K8">
        <f t="shared" si="4"/>
        <v>9.0909090909090912E-2</v>
      </c>
      <c r="L8">
        <f t="shared" si="4"/>
        <v>9.0909090909090912E-2</v>
      </c>
      <c r="M8">
        <f t="shared" si="4"/>
        <v>9.0909090909090912E-2</v>
      </c>
      <c r="N8">
        <f t="shared" si="4"/>
        <v>9.0909090909090912E-2</v>
      </c>
      <c r="O8">
        <f t="shared" si="4"/>
        <v>9.0909090909090912E-2</v>
      </c>
      <c r="P8">
        <f t="shared" si="4"/>
        <v>9.0909090909090912E-2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21"/>
    </row>
    <row r="9" spans="1:24" x14ac:dyDescent="0.3">
      <c r="A9" t="s">
        <v>31</v>
      </c>
      <c r="B9">
        <f t="shared" ref="B9:V9" si="5">(B5-B8)^2</f>
        <v>0</v>
      </c>
      <c r="C9">
        <f t="shared" si="5"/>
        <v>0</v>
      </c>
      <c r="D9">
        <f t="shared" si="5"/>
        <v>0</v>
      </c>
      <c r="E9">
        <f t="shared" si="5"/>
        <v>0</v>
      </c>
      <c r="F9">
        <f t="shared" si="5"/>
        <v>0.64551408064118987</v>
      </c>
      <c r="G9">
        <f t="shared" si="5"/>
        <v>0.2558730019502809</v>
      </c>
      <c r="H9">
        <f t="shared" si="5"/>
        <v>0.55816275677209926</v>
      </c>
      <c r="I9">
        <f t="shared" si="5"/>
        <v>7.4085713480462778E-2</v>
      </c>
      <c r="J9">
        <f t="shared" si="5"/>
        <v>1.4945284773553716E-2</v>
      </c>
      <c r="K9">
        <f t="shared" si="5"/>
        <v>2.3608997553719036E-3</v>
      </c>
      <c r="L9">
        <f t="shared" si="5"/>
        <v>2.2249231371900807E-3</v>
      </c>
      <c r="M9">
        <f t="shared" si="5"/>
        <v>9.7508124393917386E-2</v>
      </c>
      <c r="N9">
        <f t="shared" si="5"/>
        <v>0.38287248778591726</v>
      </c>
      <c r="O9">
        <f t="shared" si="5"/>
        <v>0.4369036939895537</v>
      </c>
      <c r="P9">
        <f t="shared" si="5"/>
        <v>0.10324841190664463</v>
      </c>
      <c r="Q9">
        <f t="shared" si="5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 t="shared" si="5"/>
        <v>0</v>
      </c>
      <c r="V9">
        <f t="shared" si="5"/>
        <v>0</v>
      </c>
      <c r="W9" s="21">
        <f>SUM(B9:V9)</f>
        <v>2.573699378586181</v>
      </c>
      <c r="X9" t="s">
        <v>32</v>
      </c>
    </row>
    <row r="10" spans="1:24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4" x14ac:dyDescent="0.3">
      <c r="A11" t="s">
        <v>33</v>
      </c>
      <c r="W11" s="21">
        <f>AVERAGE(W4:W5)</f>
        <v>2.3642000000000003</v>
      </c>
      <c r="X11" t="s">
        <v>34</v>
      </c>
    </row>
    <row r="12" spans="1:24" x14ac:dyDescent="0.3">
      <c r="A12" t="s">
        <v>31</v>
      </c>
      <c r="B12" t="s">
        <v>35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>
        <f t="shared" ref="L12:V12" si="6">(L5-L13)^2</f>
        <v>2.5285299225490127E-3</v>
      </c>
      <c r="M12">
        <f t="shared" si="6"/>
        <v>3.2717321539060859E-2</v>
      </c>
      <c r="N12">
        <f t="shared" si="6"/>
        <v>0.19972300693789632</v>
      </c>
      <c r="O12">
        <f t="shared" si="6"/>
        <v>0.29682228226096968</v>
      </c>
      <c r="P12">
        <f t="shared" si="6"/>
        <v>8.400500961917004E-2</v>
      </c>
      <c r="Q12">
        <f t="shared" si="6"/>
        <v>3.3493583050566767E-3</v>
      </c>
      <c r="R12">
        <f t="shared" si="6"/>
        <v>5.2002896604343379E-4</v>
      </c>
      <c r="S12">
        <f t="shared" si="6"/>
        <v>5.9319827689986047E-5</v>
      </c>
      <c r="T12">
        <f t="shared" si="6"/>
        <v>5.1806986713755161E-6</v>
      </c>
      <c r="U12">
        <f t="shared" si="6"/>
        <v>3.5749645528492581E-7</v>
      </c>
      <c r="V12">
        <f t="shared" si="6"/>
        <v>1.9982055733219632E-8</v>
      </c>
      <c r="W12" s="21">
        <f>SUM(L12:V12)</f>
        <v>0.61973041555561847</v>
      </c>
      <c r="X12" t="s">
        <v>32</v>
      </c>
    </row>
    <row r="13" spans="1:24" x14ac:dyDescent="0.3">
      <c r="A13" t="s">
        <v>36</v>
      </c>
      <c r="B13" t="s">
        <v>35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>
        <f t="shared" ref="L13:V13" si="7">($W11^L1)/FACT(L1)*EXP(1)^(-$W11)</f>
        <v>9.402448988056869E-2</v>
      </c>
      <c r="M13">
        <f t="shared" si="7"/>
        <v>0.22229269897564052</v>
      </c>
      <c r="N13">
        <f t="shared" si="7"/>
        <v>0.26277219945910468</v>
      </c>
      <c r="O13">
        <f t="shared" si="7"/>
        <v>0.20708201132040516</v>
      </c>
      <c r="P13">
        <f t="shared" si="7"/>
        <v>0.12239582279092547</v>
      </c>
      <c r="Q13">
        <f t="shared" si="7"/>
        <v>5.7873640848461201E-2</v>
      </c>
      <c r="R13">
        <f t="shared" si="7"/>
        <v>2.2804143615655331E-2</v>
      </c>
      <c r="S13">
        <f t="shared" si="7"/>
        <v>7.7019366194474781E-3</v>
      </c>
      <c r="T13">
        <f t="shared" si="7"/>
        <v>2.2761148194622161E-3</v>
      </c>
      <c r="U13">
        <f t="shared" si="7"/>
        <v>5.9791007290806348E-4</v>
      </c>
      <c r="V13">
        <f t="shared" si="7"/>
        <v>1.413578994369244E-4</v>
      </c>
      <c r="W13" s="21">
        <f>SUM(L13:V13)</f>
        <v>0.99996232630201576</v>
      </c>
      <c r="X13" t="s">
        <v>37</v>
      </c>
    </row>
    <row r="14" spans="1:24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4" x14ac:dyDescent="0.3">
      <c r="A15" t="s">
        <v>38</v>
      </c>
      <c r="B15">
        <f>1/($W6*SQRT(2*PI()))*EXP(1)^(-((B1-$W4)^2/(2*$W6^2)))</f>
        <v>3.5604282976406616E-5</v>
      </c>
      <c r="C15">
        <f t="shared" ref="C15:V15" si="8">1/($W6*SQRT(2*PI()))*EXP(1)^(-((C1-$W4)^2/(2*$W6^2)))</f>
        <v>1.9503363593736565E-4</v>
      </c>
      <c r="D15">
        <f t="shared" si="8"/>
        <v>8.8365541455683256E-4</v>
      </c>
      <c r="E15">
        <f t="shared" si="8"/>
        <v>3.3114829336293294E-3</v>
      </c>
      <c r="F15">
        <f t="shared" si="8"/>
        <v>1.0264274358228466E-2</v>
      </c>
      <c r="G15">
        <f t="shared" si="8"/>
        <v>2.6314803739330001E-2</v>
      </c>
      <c r="H15">
        <f t="shared" si="8"/>
        <v>5.5800510377683146E-2</v>
      </c>
      <c r="I15">
        <f t="shared" si="8"/>
        <v>9.7868371008105484E-2</v>
      </c>
      <c r="J15">
        <f t="shared" si="8"/>
        <v>0.14197526914925482</v>
      </c>
      <c r="K15">
        <f t="shared" si="8"/>
        <v>0.17035276783001094</v>
      </c>
      <c r="L15">
        <f t="shared" si="8"/>
        <v>0.169064272613342</v>
      </c>
      <c r="M15">
        <f t="shared" si="8"/>
        <v>0.13877800466962792</v>
      </c>
      <c r="N15">
        <f t="shared" si="8"/>
        <v>9.4222709798871707E-2</v>
      </c>
      <c r="O15">
        <f t="shared" si="8"/>
        <v>5.2912306580250361E-2</v>
      </c>
      <c r="P15">
        <f t="shared" si="8"/>
        <v>2.4576721618407318E-2</v>
      </c>
      <c r="Q15">
        <f t="shared" si="8"/>
        <v>9.4418557058992634E-3</v>
      </c>
      <c r="R15">
        <f t="shared" si="8"/>
        <v>3.0002463805570462E-3</v>
      </c>
      <c r="S15">
        <f t="shared" si="8"/>
        <v>7.8853801349750246E-4</v>
      </c>
      <c r="T15">
        <f t="shared" si="8"/>
        <v>1.7141724107961776E-4</v>
      </c>
      <c r="U15">
        <f t="shared" si="8"/>
        <v>3.0821411229286377E-5</v>
      </c>
      <c r="V15">
        <f t="shared" si="8"/>
        <v>4.5837053405248201E-6</v>
      </c>
      <c r="W15" s="21">
        <f>SUM(B15:V15)</f>
        <v>0.9999932504678154</v>
      </c>
      <c r="X15" t="s">
        <v>37</v>
      </c>
    </row>
    <row r="16" spans="1:24" x14ac:dyDescent="0.3">
      <c r="A16" t="s">
        <v>31</v>
      </c>
      <c r="B16">
        <f t="shared" ref="B16:V16" si="9">(B5-B15)^2</f>
        <v>1.2676649662640379E-9</v>
      </c>
      <c r="C16">
        <f t="shared" si="9"/>
        <v>3.8038119146948888E-8</v>
      </c>
      <c r="D16">
        <f t="shared" si="9"/>
        <v>7.8084689167560762E-7</v>
      </c>
      <c r="E16">
        <f t="shared" si="9"/>
        <v>1.096591921971831E-5</v>
      </c>
      <c r="F16">
        <f t="shared" si="9"/>
        <v>0.78160403394463496</v>
      </c>
      <c r="G16">
        <f t="shared" si="9"/>
        <v>0.32539403139616396</v>
      </c>
      <c r="H16">
        <f t="shared" si="9"/>
        <v>0.61185481449716395</v>
      </c>
      <c r="I16">
        <f t="shared" si="9"/>
        <v>7.0345695180662041E-2</v>
      </c>
      <c r="J16">
        <f t="shared" si="9"/>
        <v>5.0672659062930316E-3</v>
      </c>
      <c r="K16">
        <f t="shared" si="9"/>
        <v>1.6392389638213493E-2</v>
      </c>
      <c r="L16">
        <f t="shared" si="9"/>
        <v>1.5706173306063258E-2</v>
      </c>
      <c r="M16">
        <f t="shared" si="9"/>
        <v>6.9904184766756833E-2</v>
      </c>
      <c r="N16">
        <f t="shared" si="9"/>
        <v>0.37878275241939419</v>
      </c>
      <c r="O16">
        <f t="shared" si="9"/>
        <v>0.48857820366671456</v>
      </c>
      <c r="P16">
        <f t="shared" si="9"/>
        <v>0.15027661485711014</v>
      </c>
      <c r="Q16">
        <f t="shared" si="9"/>
        <v>8.9148639171022473E-5</v>
      </c>
      <c r="R16">
        <f t="shared" si="9"/>
        <v>9.0014783440456554E-6</v>
      </c>
      <c r="S16">
        <f t="shared" si="9"/>
        <v>6.217921987305874E-7</v>
      </c>
      <c r="T16">
        <f t="shared" si="9"/>
        <v>2.9383870539347798E-8</v>
      </c>
      <c r="U16">
        <f t="shared" si="9"/>
        <v>9.4995939016478044E-10</v>
      </c>
      <c r="V16">
        <f t="shared" si="9"/>
        <v>2.1010354648755755E-11</v>
      </c>
      <c r="W16" s="21">
        <f>SUM(B16:V16)</f>
        <v>2.9140167479156194</v>
      </c>
      <c r="X16" t="s">
        <v>32</v>
      </c>
    </row>
    <row r="17" spans="1:23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0414-38E7-4125-9171-54CC39BE8C20}">
  <dimension ref="A1:U20"/>
  <sheetViews>
    <sheetView workbookViewId="0">
      <selection activeCell="R10" sqref="R10"/>
    </sheetView>
  </sheetViews>
  <sheetFormatPr defaultRowHeight="14.4" x14ac:dyDescent="0.3"/>
  <cols>
    <col min="1" max="1" width="20.44140625" bestFit="1" customWidth="1"/>
    <col min="2" max="2" width="12" bestFit="1" customWidth="1"/>
    <col min="20" max="20" width="18.44140625" bestFit="1" customWidth="1"/>
  </cols>
  <sheetData>
    <row r="1" spans="1:21" x14ac:dyDescent="0.3">
      <c r="A1" t="s">
        <v>40</v>
      </c>
      <c r="B1" s="17">
        <v>0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28"/>
    </row>
    <row r="2" spans="1:21" x14ac:dyDescent="0.3">
      <c r="A2" t="s">
        <v>39</v>
      </c>
      <c r="B2" s="17">
        <v>173</v>
      </c>
      <c r="C2" s="17">
        <v>369</v>
      </c>
      <c r="D2" s="17">
        <v>722</v>
      </c>
      <c r="E2" s="17">
        <v>1249</v>
      </c>
      <c r="F2" s="17">
        <v>1558</v>
      </c>
      <c r="G2" s="17">
        <v>910</v>
      </c>
      <c r="H2" s="17">
        <v>1339</v>
      </c>
      <c r="I2" s="17">
        <v>1585</v>
      </c>
      <c r="J2" s="17">
        <v>528</v>
      </c>
      <c r="K2" s="17">
        <v>210</v>
      </c>
      <c r="L2" s="17">
        <v>326</v>
      </c>
      <c r="M2" s="17">
        <v>498</v>
      </c>
      <c r="N2" s="17">
        <v>195</v>
      </c>
      <c r="O2" s="17">
        <v>152</v>
      </c>
      <c r="P2" s="17">
        <v>166</v>
      </c>
      <c r="Q2" s="17">
        <v>88</v>
      </c>
      <c r="R2" s="28">
        <f>SUM(B2:Q2)</f>
        <v>10068</v>
      </c>
    </row>
    <row r="3" spans="1:21" x14ac:dyDescent="0.3">
      <c r="A3" t="s">
        <v>25</v>
      </c>
      <c r="B3" s="17">
        <f>B2/$R2</f>
        <v>1.7183154549066351E-2</v>
      </c>
      <c r="C3" s="17">
        <f t="shared" ref="C3:Q3" si="0">C2/$R2</f>
        <v>3.6650774731823599E-2</v>
      </c>
      <c r="D3" s="17">
        <f t="shared" si="0"/>
        <v>7.1712355979340489E-2</v>
      </c>
      <c r="E3" s="17">
        <f t="shared" si="0"/>
        <v>0.12405641636869288</v>
      </c>
      <c r="F3" s="17">
        <f t="shared" si="0"/>
        <v>0.15474771553436631</v>
      </c>
      <c r="G3" s="17">
        <f t="shared" si="0"/>
        <v>9.0385379419944373E-2</v>
      </c>
      <c r="H3" s="17">
        <f t="shared" si="0"/>
        <v>0.13299562971791815</v>
      </c>
      <c r="I3" s="17">
        <f t="shared" si="0"/>
        <v>0.15742947953913389</v>
      </c>
      <c r="J3" s="17">
        <f t="shared" si="0"/>
        <v>5.2443384982121574E-2</v>
      </c>
      <c r="K3" s="17">
        <f t="shared" si="0"/>
        <v>2.0858164481525627E-2</v>
      </c>
      <c r="L3" s="17">
        <f t="shared" si="0"/>
        <v>3.2379817242749305E-2</v>
      </c>
      <c r="M3" s="17">
        <f t="shared" si="0"/>
        <v>4.9463647199046487E-2</v>
      </c>
      <c r="N3" s="17">
        <f t="shared" si="0"/>
        <v>1.936829558998808E-2</v>
      </c>
      <c r="O3" s="17">
        <f t="shared" si="0"/>
        <v>1.5097338100913786E-2</v>
      </c>
      <c r="P3" s="17">
        <f t="shared" si="0"/>
        <v>1.6487882399682161E-2</v>
      </c>
      <c r="Q3" s="17">
        <f t="shared" si="0"/>
        <v>8.7405641636869296E-3</v>
      </c>
      <c r="R3" s="28"/>
    </row>
    <row r="4" spans="1:21" x14ac:dyDescent="0.3">
      <c r="A4" t="s">
        <v>27</v>
      </c>
      <c r="B4" s="17">
        <f>B3*B1</f>
        <v>0</v>
      </c>
      <c r="C4" s="17">
        <f t="shared" ref="C4:Q4" si="1">C3*C1</f>
        <v>3.6650774731823599E-2</v>
      </c>
      <c r="D4" s="17">
        <f t="shared" si="1"/>
        <v>0.14342471195868098</v>
      </c>
      <c r="E4" s="17">
        <f t="shared" si="1"/>
        <v>0.37216924910607863</v>
      </c>
      <c r="F4" s="17">
        <f t="shared" si="1"/>
        <v>0.61899086213746524</v>
      </c>
      <c r="G4" s="17">
        <f t="shared" si="1"/>
        <v>0.45192689709972189</v>
      </c>
      <c r="H4" s="17">
        <f t="shared" si="1"/>
        <v>0.79797377830750893</v>
      </c>
      <c r="I4" s="17">
        <f t="shared" si="1"/>
        <v>1.1020063567739373</v>
      </c>
      <c r="J4" s="17">
        <f t="shared" si="1"/>
        <v>0.41954707985697259</v>
      </c>
      <c r="K4" s="17">
        <f t="shared" si="1"/>
        <v>0.18772348033373065</v>
      </c>
      <c r="L4" s="17">
        <f t="shared" si="1"/>
        <v>0.32379817242749304</v>
      </c>
      <c r="M4" s="17">
        <f t="shared" si="1"/>
        <v>0.5441001191895114</v>
      </c>
      <c r="N4" s="17">
        <f t="shared" si="1"/>
        <v>0.23241954707985696</v>
      </c>
      <c r="O4" s="17">
        <f t="shared" si="1"/>
        <v>0.19626539531187923</v>
      </c>
      <c r="P4" s="17">
        <f t="shared" si="1"/>
        <v>0.23083035359555026</v>
      </c>
      <c r="Q4" s="17">
        <f t="shared" si="1"/>
        <v>0.13110846245530394</v>
      </c>
      <c r="R4" s="28">
        <f>SUM(B4:Q4)</f>
        <v>5.7889352403655145</v>
      </c>
    </row>
    <row r="5" spans="1:21" x14ac:dyDescent="0.3">
      <c r="A5" t="s">
        <v>28</v>
      </c>
      <c r="B5" s="17">
        <f>B3*(B1-$R4)^2</f>
        <v>0.57583794403716848</v>
      </c>
      <c r="C5" s="17">
        <f>C3*(C1-$R4)^2</f>
        <v>0.84054522961233891</v>
      </c>
      <c r="D5" s="17">
        <f t="shared" ref="D5:Q5" si="2">D3*(D1-$R4)^2</f>
        <v>1.0295047521457705</v>
      </c>
      <c r="E5" s="17">
        <f t="shared" si="2"/>
        <v>0.96493062762374449</v>
      </c>
      <c r="F5" s="17">
        <f t="shared" si="2"/>
        <v>0.49523745732988539</v>
      </c>
      <c r="G5" s="17">
        <f t="shared" si="2"/>
        <v>5.6257560615458772E-2</v>
      </c>
      <c r="H5" s="17">
        <f t="shared" si="2"/>
        <v>5.9247335682414597E-3</v>
      </c>
      <c r="I5" s="17">
        <f t="shared" si="2"/>
        <v>0.23089833089642692</v>
      </c>
      <c r="J5" s="17">
        <f t="shared" si="2"/>
        <v>0.2563856070763888</v>
      </c>
      <c r="K5" s="17">
        <f t="shared" si="2"/>
        <v>0.21506721762206596</v>
      </c>
      <c r="L5" s="17">
        <f t="shared" si="2"/>
        <v>0.57419344950400841</v>
      </c>
      <c r="M5" s="17">
        <f t="shared" si="2"/>
        <v>1.3431950310582044</v>
      </c>
      <c r="N5" s="17">
        <f t="shared" si="2"/>
        <v>0.74717704235526516</v>
      </c>
      <c r="O5" s="17">
        <f t="shared" si="2"/>
        <v>0.78505335270973764</v>
      </c>
      <c r="P5" s="17">
        <f t="shared" si="2"/>
        <v>1.1116391562204291</v>
      </c>
      <c r="Q5" s="17">
        <f t="shared" si="2"/>
        <v>0.74158192615652241</v>
      </c>
      <c r="R5" s="28">
        <f>SUM(B5:Q5)</f>
        <v>9.9734294185316568</v>
      </c>
    </row>
    <row r="8" spans="1:21" x14ac:dyDescent="0.3">
      <c r="A8" t="s">
        <v>42</v>
      </c>
      <c r="B8" s="17">
        <f>1/16</f>
        <v>6.25E-2</v>
      </c>
      <c r="C8" s="17">
        <f t="shared" ref="C8:Q8" si="3">1/16</f>
        <v>6.25E-2</v>
      </c>
      <c r="D8" s="17">
        <f t="shared" si="3"/>
        <v>6.25E-2</v>
      </c>
      <c r="E8" s="17">
        <f t="shared" si="3"/>
        <v>6.25E-2</v>
      </c>
      <c r="F8" s="17">
        <f t="shared" si="3"/>
        <v>6.25E-2</v>
      </c>
      <c r="G8" s="17">
        <f t="shared" si="3"/>
        <v>6.25E-2</v>
      </c>
      <c r="H8" s="17">
        <f t="shared" si="3"/>
        <v>6.25E-2</v>
      </c>
      <c r="I8" s="17">
        <f t="shared" si="3"/>
        <v>6.25E-2</v>
      </c>
      <c r="J8" s="17">
        <f t="shared" si="3"/>
        <v>6.25E-2</v>
      </c>
      <c r="K8" s="17">
        <f t="shared" si="3"/>
        <v>6.25E-2</v>
      </c>
      <c r="L8" s="17">
        <f t="shared" si="3"/>
        <v>6.25E-2</v>
      </c>
      <c r="M8" s="17">
        <f t="shared" si="3"/>
        <v>6.25E-2</v>
      </c>
      <c r="N8" s="17">
        <f t="shared" si="3"/>
        <v>6.25E-2</v>
      </c>
      <c r="O8" s="17">
        <f t="shared" si="3"/>
        <v>6.25E-2</v>
      </c>
      <c r="P8" s="17">
        <f t="shared" si="3"/>
        <v>6.25E-2</v>
      </c>
      <c r="Q8" s="17">
        <f t="shared" si="3"/>
        <v>6.25E-2</v>
      </c>
      <c r="R8" s="28">
        <f>SUM(B8:Q8)</f>
        <v>1</v>
      </c>
    </row>
    <row r="9" spans="1:21" x14ac:dyDescent="0.3">
      <c r="A9" t="s">
        <v>41</v>
      </c>
      <c r="B9" s="17">
        <f t="shared" ref="B9:Q9" si="4">_xlfn.BINOM.DIST(B1,15,$S9,0)</f>
        <v>6.6570014166895963E-4</v>
      </c>
      <c r="C9" s="17">
        <f t="shared" si="4"/>
        <v>6.2756507149614353E-3</v>
      </c>
      <c r="D9" s="17">
        <f t="shared" si="4"/>
        <v>2.7608681047917038E-2</v>
      </c>
      <c r="E9" s="17">
        <f t="shared" si="4"/>
        <v>7.5189398865266738E-2</v>
      </c>
      <c r="F9" s="17">
        <f t="shared" si="4"/>
        <v>0.14176424946022656</v>
      </c>
      <c r="G9" s="17">
        <f t="shared" si="4"/>
        <v>0.19601001383308544</v>
      </c>
      <c r="H9" s="17">
        <f t="shared" si="4"/>
        <v>0.2053127237282803</v>
      </c>
      <c r="I9" s="17">
        <f t="shared" si="4"/>
        <v>0.16590107091405687</v>
      </c>
      <c r="J9" s="17">
        <f t="shared" si="4"/>
        <v>0.10426487934787597</v>
      </c>
      <c r="K9" s="17">
        <f t="shared" si="4"/>
        <v>5.0966220771555659E-2</v>
      </c>
      <c r="L9" s="17">
        <f t="shared" si="4"/>
        <v>1.9218634926050509E-2</v>
      </c>
      <c r="M9" s="17">
        <f t="shared" si="4"/>
        <v>5.490206906701954E-3</v>
      </c>
      <c r="N9" s="17">
        <f t="shared" si="4"/>
        <v>1.150154843422116E-3</v>
      </c>
      <c r="O9" s="17">
        <f t="shared" si="4"/>
        <v>1.6681037957425794E-4</v>
      </c>
      <c r="P9" s="17">
        <f t="shared" si="4"/>
        <v>1.4976622603594015E-5</v>
      </c>
      <c r="Q9" s="17">
        <f t="shared" si="4"/>
        <v>6.2749675261241858E-7</v>
      </c>
      <c r="R9" s="28">
        <f>SUM(B9:Q9)</f>
        <v>1</v>
      </c>
      <c r="S9">
        <f>R4/15</f>
        <v>0.38592901602436763</v>
      </c>
      <c r="T9" t="s">
        <v>43</v>
      </c>
      <c r="U9" t="s">
        <v>44</v>
      </c>
    </row>
    <row r="10" spans="1:21" x14ac:dyDescent="0.3">
      <c r="A10" t="s">
        <v>50</v>
      </c>
      <c r="B10" s="17">
        <f t="shared" ref="B10:Q10" si="5">_xlfn.BINOM.DIST(B1,15,$S9,1)</f>
        <v>6.6570014166895963E-4</v>
      </c>
      <c r="C10" s="17">
        <f t="shared" si="5"/>
        <v>6.9413508566304061E-3</v>
      </c>
      <c r="D10" s="17">
        <f t="shared" si="5"/>
        <v>3.4550031904547487E-2</v>
      </c>
      <c r="E10" s="17">
        <f t="shared" si="5"/>
        <v>0.10973943076981435</v>
      </c>
      <c r="F10" s="17">
        <f t="shared" si="5"/>
        <v>0.25150368023004099</v>
      </c>
      <c r="G10" s="17">
        <f t="shared" si="5"/>
        <v>0.44751369406312658</v>
      </c>
      <c r="H10" s="17">
        <f t="shared" si="5"/>
        <v>0.65282641779140671</v>
      </c>
      <c r="I10" s="17">
        <f t="shared" si="5"/>
        <v>0.81872748870546341</v>
      </c>
      <c r="J10" s="17">
        <f t="shared" si="5"/>
        <v>0.9229923680533394</v>
      </c>
      <c r="K10" s="17">
        <f t="shared" si="5"/>
        <v>0.97395858882489494</v>
      </c>
      <c r="L10" s="17">
        <f t="shared" si="5"/>
        <v>0.99317722375094553</v>
      </c>
      <c r="M10" s="17">
        <f t="shared" si="5"/>
        <v>0.9986674306576474</v>
      </c>
      <c r="N10" s="17">
        <f t="shared" si="5"/>
        <v>0.99981758550106958</v>
      </c>
      <c r="O10" s="17">
        <f t="shared" si="5"/>
        <v>0.99998439588064381</v>
      </c>
      <c r="P10" s="17">
        <f t="shared" si="5"/>
        <v>0.99999937250324744</v>
      </c>
      <c r="Q10" s="17">
        <f t="shared" si="5"/>
        <v>1</v>
      </c>
      <c r="R10" s="28" t="s">
        <v>35</v>
      </c>
      <c r="T10" t="s">
        <v>45</v>
      </c>
    </row>
    <row r="11" spans="1:21" x14ac:dyDescent="0.3">
      <c r="A11" t="s">
        <v>46</v>
      </c>
      <c r="B11" s="17">
        <f t="shared" ref="B11:Q11" si="6">_xlfn.POISSON.DIST(B1,$T11,0)</f>
        <v>3.777861249635526E-4</v>
      </c>
      <c r="C11" s="17">
        <f t="shared" si="6"/>
        <v>2.9774013323736054E-3</v>
      </c>
      <c r="D11" s="17">
        <f t="shared" si="6"/>
        <v>1.173272138418977E-2</v>
      </c>
      <c r="E11" s="17">
        <f t="shared" si="6"/>
        <v>3.0822572149806656E-2</v>
      </c>
      <c r="F11" s="17">
        <f t="shared" si="6"/>
        <v>6.072957774380261E-2</v>
      </c>
      <c r="G11" s="17">
        <f t="shared" si="6"/>
        <v>9.572417499786616E-2</v>
      </c>
      <c r="H11" s="17">
        <f t="shared" si="6"/>
        <v>0.12573661274903786</v>
      </c>
      <c r="I11" s="17">
        <f t="shared" si="6"/>
        <v>0.14156473865177671</v>
      </c>
      <c r="J11" s="17">
        <f t="shared" si="6"/>
        <v>0.13946218959192372</v>
      </c>
      <c r="K11" s="17">
        <f t="shared" si="6"/>
        <v>0.12212521602645311</v>
      </c>
      <c r="L11" s="17">
        <f t="shared" si="6"/>
        <v>9.6249109452777329E-2</v>
      </c>
      <c r="M11" s="17">
        <f t="shared" si="6"/>
        <v>6.8959707331308323E-2</v>
      </c>
      <c r="N11" s="17">
        <f t="shared" si="6"/>
        <v>4.5290335571954395E-2</v>
      </c>
      <c r="O11" s="17">
        <f t="shared" si="6"/>
        <v>2.7457030184960294E-2</v>
      </c>
      <c r="P11" s="17">
        <f t="shared" si="6"/>
        <v>1.5456704365203234E-2</v>
      </c>
      <c r="Q11" s="17">
        <f t="shared" si="6"/>
        <v>8.1211403543033894E-3</v>
      </c>
      <c r="R11" s="28">
        <f>SUM(B11:Q11)</f>
        <v>0.99278701801270053</v>
      </c>
      <c r="S11" t="s">
        <v>47</v>
      </c>
      <c r="T11">
        <f>AVERAGE(R4,R5)</f>
        <v>7.8811823294485857</v>
      </c>
    </row>
    <row r="12" spans="1:21" x14ac:dyDescent="0.3">
      <c r="A12" t="s">
        <v>49</v>
      </c>
      <c r="B12" s="17">
        <f t="shared" ref="B12:Q12" si="7">_xlfn.POISSON.DIST(B1,$T11,1)</f>
        <v>3.777861249635526E-4</v>
      </c>
      <c r="C12" s="17">
        <f t="shared" si="7"/>
        <v>3.3551874573371581E-3</v>
      </c>
      <c r="D12" s="17">
        <f t="shared" si="7"/>
        <v>1.5087908841526927E-2</v>
      </c>
      <c r="E12" s="17">
        <f t="shared" si="7"/>
        <v>4.5910480991333581E-2</v>
      </c>
      <c r="F12" s="17">
        <f t="shared" si="7"/>
        <v>0.10664005873513613</v>
      </c>
      <c r="G12" s="17">
        <f t="shared" si="7"/>
        <v>0.20236423373300239</v>
      </c>
      <c r="H12" s="17">
        <f t="shared" si="7"/>
        <v>0.32810084648204019</v>
      </c>
      <c r="I12" s="17">
        <f t="shared" si="7"/>
        <v>0.46966558513381684</v>
      </c>
      <c r="J12" s="17">
        <f t="shared" si="7"/>
        <v>0.60912777472574053</v>
      </c>
      <c r="K12" s="17">
        <f t="shared" si="7"/>
        <v>0.73125299075219363</v>
      </c>
      <c r="L12" s="17">
        <f t="shared" si="7"/>
        <v>0.82750210020497095</v>
      </c>
      <c r="M12" s="17">
        <f t="shared" si="7"/>
        <v>0.89646180753627935</v>
      </c>
      <c r="N12" s="17">
        <f t="shared" si="7"/>
        <v>0.94175214310823374</v>
      </c>
      <c r="O12" s="17">
        <f t="shared" si="7"/>
        <v>0.969209173293194</v>
      </c>
      <c r="P12" s="17">
        <f t="shared" si="7"/>
        <v>0.98466587765839719</v>
      </c>
      <c r="Q12" s="17">
        <f t="shared" si="7"/>
        <v>0.99278701801270064</v>
      </c>
      <c r="R12" s="28" t="s">
        <v>35</v>
      </c>
    </row>
    <row r="13" spans="1:21" x14ac:dyDescent="0.3">
      <c r="A13" t="s">
        <v>48</v>
      </c>
      <c r="B13" s="17">
        <f t="shared" ref="B13:Q13" si="8">_xlfn.NORM.DIST(B1,$R4,SQRT($R5),0)</f>
        <v>2.3542373809709013E-2</v>
      </c>
      <c r="C13" s="17">
        <f t="shared" si="8"/>
        <v>4.0009003131662058E-2</v>
      </c>
      <c r="D13" s="17">
        <f t="shared" si="8"/>
        <v>6.1506364802747952E-2</v>
      </c>
      <c r="E13" s="17">
        <f t="shared" si="8"/>
        <v>8.5533696002809231E-2</v>
      </c>
      <c r="F13" s="17">
        <f t="shared" si="8"/>
        <v>0.10759925579741224</v>
      </c>
      <c r="G13" s="17">
        <f t="shared" si="8"/>
        <v>0.12244361586300472</v>
      </c>
      <c r="H13" s="17">
        <f t="shared" si="8"/>
        <v>0.12604275133275183</v>
      </c>
      <c r="I13" s="17">
        <f t="shared" si="8"/>
        <v>0.11736928336823324</v>
      </c>
      <c r="J13" s="17">
        <f t="shared" si="8"/>
        <v>9.8865753564688783E-2</v>
      </c>
      <c r="K13" s="17">
        <f t="shared" si="8"/>
        <v>7.533419620359276E-2</v>
      </c>
      <c r="L13" s="17">
        <f t="shared" si="8"/>
        <v>5.1927006440573159E-2</v>
      </c>
      <c r="M13" s="17">
        <f t="shared" si="8"/>
        <v>3.2377943733822204E-2</v>
      </c>
      <c r="N13" s="17">
        <f t="shared" si="8"/>
        <v>1.8262494213399288E-2</v>
      </c>
      <c r="O13" s="17">
        <f t="shared" si="8"/>
        <v>9.3180657044892555E-3</v>
      </c>
      <c r="P13" s="17">
        <f t="shared" si="8"/>
        <v>4.3007707702448E-3</v>
      </c>
      <c r="Q13" s="17">
        <f t="shared" si="8"/>
        <v>1.795649926855039E-3</v>
      </c>
      <c r="R13" s="28">
        <f>SUM(B13:Q13)</f>
        <v>0.97622822466599546</v>
      </c>
    </row>
    <row r="14" spans="1:21" x14ac:dyDescent="0.3">
      <c r="A14" t="s">
        <v>51</v>
      </c>
      <c r="B14" s="17">
        <f t="shared" ref="B14:Q14" si="9">_xlfn.NORM.DIST(B1,$R4,SQRT($R5),1)</f>
        <v>3.339690241368818E-2</v>
      </c>
      <c r="C14" s="17">
        <f t="shared" si="9"/>
        <v>6.4707827238283083E-2</v>
      </c>
      <c r="D14" s="17">
        <f t="shared" si="9"/>
        <v>0.11511598927636667</v>
      </c>
      <c r="E14" s="17">
        <f t="shared" si="9"/>
        <v>0.18858766936825483</v>
      </c>
      <c r="F14" s="17">
        <f t="shared" si="9"/>
        <v>0.28553917927751427</v>
      </c>
      <c r="G14" s="17">
        <f t="shared" si="9"/>
        <v>0.40136507953617812</v>
      </c>
      <c r="H14" s="17">
        <f t="shared" si="9"/>
        <v>0.52664282791410177</v>
      </c>
      <c r="I14" s="17">
        <f t="shared" si="9"/>
        <v>0.64931883356860787</v>
      </c>
      <c r="J14" s="17">
        <f t="shared" si="9"/>
        <v>0.75807719880884528</v>
      </c>
      <c r="K14" s="17">
        <f t="shared" si="9"/>
        <v>0.84537084493480585</v>
      </c>
      <c r="L14" s="17">
        <f t="shared" si="9"/>
        <v>0.90880435117620151</v>
      </c>
      <c r="M14" s="17">
        <f t="shared" si="9"/>
        <v>0.95053640595730571</v>
      </c>
      <c r="N14" s="17">
        <f t="shared" si="9"/>
        <v>0.97539258018701913</v>
      </c>
      <c r="O14" s="17">
        <f t="shared" si="9"/>
        <v>0.9887958394239984</v>
      </c>
      <c r="P14" s="17">
        <f t="shared" si="9"/>
        <v>0.99533912667728852</v>
      </c>
      <c r="Q14" s="17">
        <f t="shared" si="9"/>
        <v>0.99823106139492168</v>
      </c>
      <c r="R14" s="28"/>
    </row>
    <row r="17" spans="1:18" x14ac:dyDescent="0.3">
      <c r="A17" t="s">
        <v>52</v>
      </c>
      <c r="B17" s="17">
        <f t="shared" ref="B17:Q17" si="10">(B3-B8)^2</f>
        <v>2.0536164816238054E-3</v>
      </c>
      <c r="C17" s="17">
        <f t="shared" si="10"/>
        <v>6.6818244696492939E-4</v>
      </c>
      <c r="D17" s="17">
        <f t="shared" si="10"/>
        <v>8.4867502690090467E-5</v>
      </c>
      <c r="E17" s="17">
        <f t="shared" si="10"/>
        <v>3.7891923961558814E-3</v>
      </c>
      <c r="F17" s="17">
        <f t="shared" si="10"/>
        <v>8.5096410213093675E-3</v>
      </c>
      <c r="G17" s="17">
        <f t="shared" si="10"/>
        <v>7.7759438539425714E-4</v>
      </c>
      <c r="H17" s="17">
        <f t="shared" si="10"/>
        <v>4.9696338093258245E-3</v>
      </c>
      <c r="I17" s="17">
        <f t="shared" si="10"/>
        <v>9.0116060855708387E-3</v>
      </c>
      <c r="J17" s="17">
        <f t="shared" si="10"/>
        <v>1.0113550561781789E-4</v>
      </c>
      <c r="K17" s="17">
        <f t="shared" si="10"/>
        <v>1.7340424653476741E-3</v>
      </c>
      <c r="L17" s="17">
        <f t="shared" si="10"/>
        <v>9.0722540933018206E-4</v>
      </c>
      <c r="M17" s="17">
        <f t="shared" si="10"/>
        <v>1.6994649435092849E-4</v>
      </c>
      <c r="N17" s="17">
        <f t="shared" si="10"/>
        <v>1.8603439253126418E-3</v>
      </c>
      <c r="O17" s="17">
        <f t="shared" si="10"/>
        <v>2.24701235511908E-3</v>
      </c>
      <c r="P17" s="17">
        <f t="shared" si="10"/>
        <v>2.1171149660654792E-3</v>
      </c>
      <c r="Q17" s="17">
        <f t="shared" si="10"/>
        <v>2.8900769414386619E-3</v>
      </c>
      <c r="R17" s="28">
        <f>SUM(B17:Q17)</f>
        <v>4.1891232191617458E-2</v>
      </c>
    </row>
    <row r="18" spans="1:18" x14ac:dyDescent="0.3">
      <c r="A18" t="s">
        <v>53</v>
      </c>
      <c r="B18" s="17">
        <f t="shared" ref="B18:Q18" si="11">(B3-B9)^2</f>
        <v>2.7282630010045148E-4</v>
      </c>
      <c r="C18" s="17">
        <f t="shared" si="11"/>
        <v>9.2264815903975671E-4</v>
      </c>
      <c r="D18" s="17">
        <f t="shared" si="11"/>
        <v>1.9451341424566691E-3</v>
      </c>
      <c r="E18" s="17">
        <f t="shared" si="11"/>
        <v>2.3879853996801575E-3</v>
      </c>
      <c r="F18" s="17">
        <f t="shared" si="11"/>
        <v>1.6857039129833783E-4</v>
      </c>
      <c r="G18" s="17">
        <f t="shared" si="11"/>
        <v>1.1156563394909705E-2</v>
      </c>
      <c r="H18" s="17">
        <f t="shared" si="11"/>
        <v>5.2297620861035581E-3</v>
      </c>
      <c r="I18" s="17">
        <f t="shared" si="11"/>
        <v>7.1767860423669466E-5</v>
      </c>
      <c r="J18" s="17">
        <f t="shared" si="11"/>
        <v>2.6854672782999143E-3</v>
      </c>
      <c r="K18" s="17">
        <f t="shared" si="11"/>
        <v>9.0649505356361698E-4</v>
      </c>
      <c r="L18" s="17">
        <f t="shared" si="11"/>
        <v>1.732167199733851E-4</v>
      </c>
      <c r="M18" s="17">
        <f t="shared" si="11"/>
        <v>1.9336634511443896E-3</v>
      </c>
      <c r="N18" s="17">
        <f t="shared" si="11"/>
        <v>3.3190065226168698E-4</v>
      </c>
      <c r="O18" s="17">
        <f t="shared" si="11"/>
        <v>2.2292065803768813E-4</v>
      </c>
      <c r="P18" s="17">
        <f t="shared" si="11"/>
        <v>2.7135662474050845E-4</v>
      </c>
      <c r="Q18" s="17">
        <f t="shared" si="11"/>
        <v>7.6386492942022945E-5</v>
      </c>
      <c r="R18" s="28">
        <f>SUM(B18:Q18)</f>
        <v>2.875666466497552E-2</v>
      </c>
    </row>
    <row r="19" spans="1:18" x14ac:dyDescent="0.3">
      <c r="A19" t="s">
        <v>54</v>
      </c>
      <c r="B19" s="17">
        <f t="shared" ref="B19:Q19" si="12">(B3-B11)^2</f>
        <v>2.8242040786983141E-4</v>
      </c>
      <c r="C19" s="17">
        <f t="shared" si="12"/>
        <v>1.1338960760987865E-3</v>
      </c>
      <c r="D19" s="17">
        <f t="shared" si="12"/>
        <v>3.5975565661678006E-3</v>
      </c>
      <c r="E19" s="17">
        <f t="shared" si="12"/>
        <v>8.6925497078315442E-3</v>
      </c>
      <c r="F19" s="17">
        <f t="shared" si="12"/>
        <v>8.8394102336054221E-3</v>
      </c>
      <c r="G19" s="17">
        <f t="shared" si="12"/>
        <v>2.8502738222837229E-5</v>
      </c>
      <c r="H19" s="17">
        <f t="shared" si="12"/>
        <v>5.2693327354491975E-5</v>
      </c>
      <c r="I19" s="17">
        <f t="shared" si="12"/>
        <v>2.5169000342298254E-4</v>
      </c>
      <c r="J19" s="17">
        <f t="shared" si="12"/>
        <v>7.5722723557189228E-3</v>
      </c>
      <c r="K19" s="17">
        <f t="shared" si="12"/>
        <v>1.0255015728603E-2</v>
      </c>
      <c r="L19" s="17">
        <f t="shared" si="12"/>
        <v>4.0792864874099454E-3</v>
      </c>
      <c r="M19" s="17">
        <f t="shared" si="12"/>
        <v>3.8009636068076939E-4</v>
      </c>
      <c r="N19" s="17">
        <f t="shared" si="12"/>
        <v>6.7195215682666013E-4</v>
      </c>
      <c r="O19" s="17">
        <f t="shared" si="12"/>
        <v>1.5276198841244191E-4</v>
      </c>
      <c r="P19" s="17">
        <f t="shared" si="12"/>
        <v>1.0633281387918238E-6</v>
      </c>
      <c r="Q19" s="17">
        <f t="shared" si="12"/>
        <v>3.8368585563121638E-7</v>
      </c>
      <c r="R19" s="28">
        <f>SUM(B19:Q19)</f>
        <v>4.599155115221986E-2</v>
      </c>
    </row>
    <row r="20" spans="1:18" x14ac:dyDescent="0.3">
      <c r="A20" t="s">
        <v>55</v>
      </c>
      <c r="B20" s="17">
        <f t="shared" ref="B20:Q20" si="13">(B3-B13)^2</f>
        <v>4.0439669604928617E-5</v>
      </c>
      <c r="C20" s="17">
        <f t="shared" si="13"/>
        <v>1.1277697985481576E-5</v>
      </c>
      <c r="D20" s="17">
        <f t="shared" si="13"/>
        <v>1.0416225589668471E-4</v>
      </c>
      <c r="E20" s="17">
        <f t="shared" si="13"/>
        <v>1.4839999843880671E-3</v>
      </c>
      <c r="F20" s="17">
        <f t="shared" si="13"/>
        <v>2.2229772555671791E-3</v>
      </c>
      <c r="G20" s="17">
        <f t="shared" si="13"/>
        <v>1.0277305238391623E-3</v>
      </c>
      <c r="H20" s="17">
        <f t="shared" si="13"/>
        <v>4.834251783891289E-5</v>
      </c>
      <c r="I20" s="17">
        <f t="shared" si="13"/>
        <v>1.6048193172510429E-3</v>
      </c>
      <c r="J20" s="17">
        <f t="shared" si="13"/>
        <v>2.1550363048157229E-3</v>
      </c>
      <c r="K20" s="17">
        <f t="shared" si="13"/>
        <v>2.9676380321836649E-3</v>
      </c>
      <c r="L20" s="17">
        <f t="shared" si="13"/>
        <v>3.8209260553552157E-4</v>
      </c>
      <c r="M20" s="17">
        <f t="shared" si="13"/>
        <v>2.9192126290157708E-4</v>
      </c>
      <c r="N20" s="17">
        <f t="shared" si="13"/>
        <v>1.2227966844656661E-6</v>
      </c>
      <c r="O20" s="17">
        <f t="shared" si="13"/>
        <v>3.3399989432074537E-5</v>
      </c>
      <c r="P20" s="17">
        <f t="shared" si="13"/>
        <v>1.4852568986836734E-4</v>
      </c>
      <c r="Q20" s="17">
        <f t="shared" si="13"/>
        <v>4.8231833756950287E-5</v>
      </c>
      <c r="R20" s="28">
        <f>SUM(B20:Q20)</f>
        <v>1.2571817737549805E-2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F55C-1C45-46D6-96B7-C986DA636590}">
  <dimension ref="A1:P81"/>
  <sheetViews>
    <sheetView topLeftCell="F1" zoomScale="85" zoomScaleNormal="85" workbookViewId="0">
      <selection activeCell="AH14" sqref="AH14"/>
    </sheetView>
  </sheetViews>
  <sheetFormatPr defaultRowHeight="14.4" x14ac:dyDescent="0.3"/>
  <cols>
    <col min="1" max="1" width="9.5546875" bestFit="1" customWidth="1"/>
    <col min="2" max="2" width="9.33203125" bestFit="1" customWidth="1"/>
    <col min="3" max="3" width="9.6640625" bestFit="1" customWidth="1"/>
    <col min="6" max="6" width="11" bestFit="1" customWidth="1"/>
    <col min="7" max="7" width="12" bestFit="1" customWidth="1"/>
    <col min="8" max="8" width="12.44140625" bestFit="1" customWidth="1"/>
    <col min="9" max="9" width="11.5546875" bestFit="1" customWidth="1"/>
    <col min="11" max="11" width="11.5546875" bestFit="1" customWidth="1"/>
    <col min="14" max="14" width="15" bestFit="1" customWidth="1"/>
  </cols>
  <sheetData>
    <row r="1" spans="1:16" x14ac:dyDescent="0.3">
      <c r="A1" s="31" t="s">
        <v>66</v>
      </c>
      <c r="B1" s="31" t="s">
        <v>65</v>
      </c>
      <c r="C1" s="31" t="s">
        <v>64</v>
      </c>
      <c r="D1" s="31" t="s">
        <v>63</v>
      </c>
      <c r="E1" s="31" t="s">
        <v>62</v>
      </c>
      <c r="F1" s="1" t="s">
        <v>5</v>
      </c>
      <c r="G1" s="1" t="s">
        <v>6</v>
      </c>
      <c r="H1" s="1" t="s">
        <v>21</v>
      </c>
      <c r="I1" s="1" t="s">
        <v>61</v>
      </c>
      <c r="J1" s="1" t="s">
        <v>60</v>
      </c>
      <c r="K1" s="1" t="s">
        <v>10</v>
      </c>
      <c r="L1" s="1" t="s">
        <v>11</v>
      </c>
      <c r="M1" s="1" t="s">
        <v>59</v>
      </c>
      <c r="N1" s="1" t="s">
        <v>58</v>
      </c>
      <c r="O1" s="1" t="s">
        <v>57</v>
      </c>
      <c r="P1" s="1" t="s">
        <v>56</v>
      </c>
    </row>
    <row r="2" spans="1:16" x14ac:dyDescent="0.3">
      <c r="A2">
        <v>1</v>
      </c>
      <c r="B2" s="29">
        <v>3570</v>
      </c>
      <c r="C2">
        <v>17</v>
      </c>
      <c r="D2">
        <f t="shared" ref="D2:D33" si="0">C2-AVERAGE($C$2:$C$81)</f>
        <v>-0.9375</v>
      </c>
      <c r="E2" s="29">
        <f t="shared" ref="E2:E33" si="1">B2-AVERAGE($B$2:$B$81)</f>
        <v>-4689.9249999999993</v>
      </c>
      <c r="F2">
        <f t="shared" ref="F2:F33" si="2">D2*E2</f>
        <v>4396.8046874999991</v>
      </c>
      <c r="G2">
        <f t="shared" ref="G2:G33" si="3">D2^2</f>
        <v>0.87890625</v>
      </c>
      <c r="H2" s="29">
        <f t="shared" ref="H2:H33" si="4">E2^2</f>
        <v>21995396.505624995</v>
      </c>
      <c r="I2">
        <f>SUM(F2:F81)/SUM(G2:G81)</f>
        <v>1487.5818381545221</v>
      </c>
      <c r="J2">
        <f>AVERAGE(B2:B81)-I2*AVERAGE(C2:C81)</f>
        <v>-18423.574221896739</v>
      </c>
      <c r="K2">
        <f t="shared" ref="K2:K33" si="5">$J$2+$I$2*C2</f>
        <v>6865.3170267301357</v>
      </c>
      <c r="L2" s="29">
        <f t="shared" ref="L2:L33" si="6">B2-K2</f>
        <v>-3295.3170267301357</v>
      </c>
      <c r="M2" s="29">
        <f>SUM(L2:L81)</f>
        <v>-5.8207660913467407E-11</v>
      </c>
      <c r="N2" s="29">
        <f>SUM(H2:H81)</f>
        <v>617976491.55000067</v>
      </c>
      <c r="O2">
        <f>SUM(F2:F81)/SQRT(SUM(G2:G81)*SUM(H2:H81))</f>
        <v>0.7818001491875507</v>
      </c>
      <c r="P2">
        <f>O2^2</f>
        <v>0.61121147326967651</v>
      </c>
    </row>
    <row r="3" spans="1:16" x14ac:dyDescent="0.3">
      <c r="A3">
        <v>2</v>
      </c>
      <c r="B3" s="29">
        <v>4380</v>
      </c>
      <c r="C3">
        <v>17</v>
      </c>
      <c r="D3">
        <f t="shared" si="0"/>
        <v>-0.9375</v>
      </c>
      <c r="E3" s="29">
        <f t="shared" si="1"/>
        <v>-3879.9249999999993</v>
      </c>
      <c r="F3">
        <f t="shared" si="2"/>
        <v>3637.4296874999991</v>
      </c>
      <c r="G3">
        <f t="shared" si="3"/>
        <v>0.87890625</v>
      </c>
      <c r="H3" s="29">
        <f t="shared" si="4"/>
        <v>15053818.005624995</v>
      </c>
      <c r="K3">
        <f t="shared" si="5"/>
        <v>6865.3170267301357</v>
      </c>
      <c r="L3" s="29">
        <f t="shared" si="6"/>
        <v>-2485.3170267301357</v>
      </c>
    </row>
    <row r="4" spans="1:16" x14ac:dyDescent="0.3">
      <c r="A4">
        <v>3</v>
      </c>
      <c r="B4" s="29">
        <v>4000</v>
      </c>
      <c r="C4">
        <v>17</v>
      </c>
      <c r="D4">
        <f t="shared" si="0"/>
        <v>-0.9375</v>
      </c>
      <c r="E4" s="29">
        <f t="shared" si="1"/>
        <v>-4259.9249999999993</v>
      </c>
      <c r="F4">
        <f t="shared" si="2"/>
        <v>3993.6796874999991</v>
      </c>
      <c r="G4">
        <f t="shared" si="3"/>
        <v>0.87890625</v>
      </c>
      <c r="H4" s="29">
        <f t="shared" si="4"/>
        <v>18146961.005624995</v>
      </c>
      <c r="K4">
        <f t="shared" si="5"/>
        <v>6865.3170267301357</v>
      </c>
      <c r="L4" s="29">
        <f t="shared" si="6"/>
        <v>-2865.3170267301357</v>
      </c>
    </row>
    <row r="5" spans="1:16" x14ac:dyDescent="0.3">
      <c r="A5">
        <v>4</v>
      </c>
      <c r="B5" s="29">
        <v>5718</v>
      </c>
      <c r="C5">
        <v>17</v>
      </c>
      <c r="D5">
        <f t="shared" si="0"/>
        <v>-0.9375</v>
      </c>
      <c r="E5" s="29">
        <f t="shared" si="1"/>
        <v>-2541.9249999999993</v>
      </c>
      <c r="F5">
        <f t="shared" si="2"/>
        <v>2383.0546874999991</v>
      </c>
      <c r="G5">
        <f t="shared" si="3"/>
        <v>0.87890625</v>
      </c>
      <c r="H5" s="29">
        <f t="shared" si="4"/>
        <v>6461382.7056249967</v>
      </c>
      <c r="K5">
        <f t="shared" si="5"/>
        <v>6865.3170267301357</v>
      </c>
      <c r="L5" s="29">
        <f t="shared" si="6"/>
        <v>-1147.3170267301357</v>
      </c>
    </row>
    <row r="6" spans="1:16" x14ac:dyDescent="0.3">
      <c r="A6">
        <v>5</v>
      </c>
      <c r="B6" s="29">
        <v>4245</v>
      </c>
      <c r="C6">
        <v>16</v>
      </c>
      <c r="D6">
        <f t="shared" si="0"/>
        <v>-1.9375</v>
      </c>
      <c r="E6" s="29">
        <f t="shared" si="1"/>
        <v>-4014.9249999999993</v>
      </c>
      <c r="F6">
        <f t="shared" si="2"/>
        <v>7778.9171874999984</v>
      </c>
      <c r="G6">
        <f t="shared" si="3"/>
        <v>3.75390625</v>
      </c>
      <c r="H6" s="29">
        <f t="shared" si="4"/>
        <v>16119622.755624995</v>
      </c>
      <c r="K6">
        <f t="shared" si="5"/>
        <v>5377.7351885756143</v>
      </c>
      <c r="L6" s="29">
        <f t="shared" si="6"/>
        <v>-1132.7351885756143</v>
      </c>
    </row>
    <row r="7" spans="1:16" x14ac:dyDescent="0.3">
      <c r="A7">
        <v>6</v>
      </c>
      <c r="B7" s="29">
        <v>3750</v>
      </c>
      <c r="C7">
        <v>16</v>
      </c>
      <c r="D7">
        <f t="shared" si="0"/>
        <v>-1.9375</v>
      </c>
      <c r="E7" s="29">
        <f t="shared" si="1"/>
        <v>-4509.9249999999993</v>
      </c>
      <c r="F7">
        <f t="shared" si="2"/>
        <v>8737.9796874999993</v>
      </c>
      <c r="G7">
        <f t="shared" si="3"/>
        <v>3.75390625</v>
      </c>
      <c r="H7" s="29">
        <f t="shared" si="4"/>
        <v>20339423.505624995</v>
      </c>
      <c r="K7">
        <f t="shared" si="5"/>
        <v>5377.7351885756143</v>
      </c>
      <c r="L7" s="29">
        <f t="shared" si="6"/>
        <v>-1627.7351885756143</v>
      </c>
    </row>
    <row r="8" spans="1:16" x14ac:dyDescent="0.3">
      <c r="A8">
        <v>7</v>
      </c>
      <c r="B8" s="29">
        <v>2910</v>
      </c>
      <c r="C8">
        <v>16</v>
      </c>
      <c r="D8">
        <f t="shared" si="0"/>
        <v>-1.9375</v>
      </c>
      <c r="E8" s="29">
        <f t="shared" si="1"/>
        <v>-5349.9249999999993</v>
      </c>
      <c r="F8">
        <f t="shared" si="2"/>
        <v>10365.479687499999</v>
      </c>
      <c r="G8">
        <f t="shared" si="3"/>
        <v>3.75390625</v>
      </c>
      <c r="H8" s="29">
        <f t="shared" si="4"/>
        <v>28621697.505624991</v>
      </c>
      <c r="K8">
        <f t="shared" si="5"/>
        <v>5377.7351885756143</v>
      </c>
      <c r="L8" s="29">
        <f t="shared" si="6"/>
        <v>-2467.7351885756143</v>
      </c>
    </row>
    <row r="9" spans="1:16" x14ac:dyDescent="0.3">
      <c r="A9">
        <v>8</v>
      </c>
      <c r="B9" s="29">
        <v>4245</v>
      </c>
      <c r="C9">
        <v>16</v>
      </c>
      <c r="D9">
        <f t="shared" si="0"/>
        <v>-1.9375</v>
      </c>
      <c r="E9" s="29">
        <f t="shared" si="1"/>
        <v>-4014.9249999999993</v>
      </c>
      <c r="F9">
        <f t="shared" si="2"/>
        <v>7778.9171874999984</v>
      </c>
      <c r="G9">
        <f t="shared" si="3"/>
        <v>3.75390625</v>
      </c>
      <c r="H9" s="29">
        <f t="shared" si="4"/>
        <v>16119622.755624995</v>
      </c>
      <c r="K9">
        <f t="shared" si="5"/>
        <v>5377.7351885756143</v>
      </c>
      <c r="L9" s="29">
        <f t="shared" si="6"/>
        <v>-1132.7351885756143</v>
      </c>
    </row>
    <row r="10" spans="1:16" x14ac:dyDescent="0.3">
      <c r="A10">
        <v>9</v>
      </c>
      <c r="B10" s="29">
        <v>3993</v>
      </c>
      <c r="C10">
        <v>18</v>
      </c>
      <c r="D10">
        <f t="shared" si="0"/>
        <v>6.25E-2</v>
      </c>
      <c r="E10" s="29">
        <f t="shared" si="1"/>
        <v>-4266.9249999999993</v>
      </c>
      <c r="F10">
        <f t="shared" si="2"/>
        <v>-266.68281249999995</v>
      </c>
      <c r="G10">
        <f t="shared" si="3"/>
        <v>3.90625E-3</v>
      </c>
      <c r="H10" s="29">
        <f t="shared" si="4"/>
        <v>18206648.955624994</v>
      </c>
      <c r="K10">
        <f t="shared" si="5"/>
        <v>8352.8988648846571</v>
      </c>
      <c r="L10" s="29">
        <f t="shared" si="6"/>
        <v>-4359.8988648846571</v>
      </c>
    </row>
    <row r="11" spans="1:16" x14ac:dyDescent="0.3">
      <c r="A11">
        <v>10</v>
      </c>
      <c r="B11" s="29">
        <v>5500</v>
      </c>
      <c r="C11">
        <v>18</v>
      </c>
      <c r="D11">
        <f t="shared" si="0"/>
        <v>6.25E-2</v>
      </c>
      <c r="E11" s="29">
        <f t="shared" si="1"/>
        <v>-2759.9249999999993</v>
      </c>
      <c r="F11">
        <f t="shared" si="2"/>
        <v>-172.49531249999995</v>
      </c>
      <c r="G11">
        <f t="shared" si="3"/>
        <v>3.90625E-3</v>
      </c>
      <c r="H11" s="29">
        <f t="shared" si="4"/>
        <v>7617186.0056249956</v>
      </c>
      <c r="K11">
        <f t="shared" si="5"/>
        <v>8352.8988648846571</v>
      </c>
      <c r="L11" s="29">
        <f t="shared" si="6"/>
        <v>-2852.8988648846571</v>
      </c>
    </row>
    <row r="12" spans="1:16" x14ac:dyDescent="0.3">
      <c r="A12">
        <v>11</v>
      </c>
      <c r="B12" s="29">
        <v>7568</v>
      </c>
      <c r="C12">
        <v>18</v>
      </c>
      <c r="D12">
        <f t="shared" si="0"/>
        <v>6.25E-2</v>
      </c>
      <c r="E12" s="29">
        <f t="shared" si="1"/>
        <v>-691.92499999999927</v>
      </c>
      <c r="F12">
        <f t="shared" si="2"/>
        <v>-43.245312499999955</v>
      </c>
      <c r="G12">
        <f t="shared" si="3"/>
        <v>3.90625E-3</v>
      </c>
      <c r="H12" s="29">
        <f t="shared" si="4"/>
        <v>478760.20562499901</v>
      </c>
      <c r="K12">
        <f t="shared" si="5"/>
        <v>8352.8988648846571</v>
      </c>
      <c r="L12" s="29">
        <f t="shared" si="6"/>
        <v>-784.89886488465709</v>
      </c>
    </row>
    <row r="13" spans="1:16" x14ac:dyDescent="0.3">
      <c r="A13">
        <v>12</v>
      </c>
      <c r="B13" s="29">
        <v>3750</v>
      </c>
      <c r="C13">
        <v>18</v>
      </c>
      <c r="D13">
        <f t="shared" si="0"/>
        <v>6.25E-2</v>
      </c>
      <c r="E13" s="29">
        <f t="shared" si="1"/>
        <v>-4509.9249999999993</v>
      </c>
      <c r="F13">
        <f t="shared" si="2"/>
        <v>-281.87031249999995</v>
      </c>
      <c r="G13">
        <f t="shared" si="3"/>
        <v>3.90625E-3</v>
      </c>
      <c r="H13" s="29">
        <f t="shared" si="4"/>
        <v>20339423.505624995</v>
      </c>
      <c r="K13">
        <f t="shared" si="5"/>
        <v>8352.8988648846571</v>
      </c>
      <c r="L13" s="29">
        <f t="shared" si="6"/>
        <v>-4602.8988648846571</v>
      </c>
    </row>
    <row r="14" spans="1:16" x14ac:dyDescent="0.3">
      <c r="A14">
        <v>13</v>
      </c>
      <c r="B14" s="29">
        <v>8000</v>
      </c>
      <c r="C14">
        <v>18</v>
      </c>
      <c r="D14">
        <f t="shared" si="0"/>
        <v>6.25E-2</v>
      </c>
      <c r="E14" s="29">
        <f t="shared" si="1"/>
        <v>-259.92499999999927</v>
      </c>
      <c r="F14">
        <f t="shared" si="2"/>
        <v>-16.245312499999955</v>
      </c>
      <c r="G14">
        <f t="shared" si="3"/>
        <v>3.90625E-3</v>
      </c>
      <c r="H14" s="29">
        <f t="shared" si="4"/>
        <v>67561.005624999627</v>
      </c>
      <c r="K14">
        <f t="shared" si="5"/>
        <v>8352.8988648846571</v>
      </c>
      <c r="L14" s="29">
        <f t="shared" si="6"/>
        <v>-352.89886488465709</v>
      </c>
    </row>
    <row r="15" spans="1:16" x14ac:dyDescent="0.3">
      <c r="A15">
        <v>14</v>
      </c>
      <c r="B15" s="30">
        <v>5650</v>
      </c>
      <c r="C15">
        <v>15</v>
      </c>
      <c r="D15">
        <f t="shared" si="0"/>
        <v>-2.9375</v>
      </c>
      <c r="E15" s="29">
        <f t="shared" si="1"/>
        <v>-2609.9249999999993</v>
      </c>
      <c r="F15">
        <f t="shared" si="2"/>
        <v>7666.6546874999976</v>
      </c>
      <c r="G15">
        <f t="shared" si="3"/>
        <v>8.62890625</v>
      </c>
      <c r="H15" s="29">
        <f t="shared" si="4"/>
        <v>6811708.5056249965</v>
      </c>
      <c r="K15">
        <f t="shared" si="5"/>
        <v>3890.1533504210929</v>
      </c>
      <c r="L15" s="29">
        <f t="shared" si="6"/>
        <v>1759.8466495789071</v>
      </c>
    </row>
    <row r="16" spans="1:16" x14ac:dyDescent="0.3">
      <c r="A16">
        <v>15</v>
      </c>
      <c r="B16" s="30">
        <v>7200</v>
      </c>
      <c r="C16">
        <v>17</v>
      </c>
      <c r="D16">
        <f t="shared" si="0"/>
        <v>-0.9375</v>
      </c>
      <c r="E16" s="29">
        <f t="shared" si="1"/>
        <v>-1059.9249999999993</v>
      </c>
      <c r="F16">
        <f t="shared" si="2"/>
        <v>993.67968749999932</v>
      </c>
      <c r="G16">
        <f t="shared" si="3"/>
        <v>0.87890625</v>
      </c>
      <c r="H16" s="29">
        <f t="shared" si="4"/>
        <v>1123441.0056249984</v>
      </c>
      <c r="K16">
        <f t="shared" si="5"/>
        <v>6865.3170267301357</v>
      </c>
      <c r="L16" s="29">
        <f t="shared" si="6"/>
        <v>334.68297326986431</v>
      </c>
    </row>
    <row r="17" spans="1:12" x14ac:dyDescent="0.3">
      <c r="A17">
        <v>16</v>
      </c>
      <c r="B17" s="30">
        <v>6950</v>
      </c>
      <c r="C17">
        <v>16</v>
      </c>
      <c r="D17">
        <f t="shared" si="0"/>
        <v>-1.9375</v>
      </c>
      <c r="E17" s="29">
        <f t="shared" si="1"/>
        <v>-1309.9249999999993</v>
      </c>
      <c r="F17">
        <f t="shared" si="2"/>
        <v>2537.9796874999984</v>
      </c>
      <c r="G17">
        <f t="shared" si="3"/>
        <v>3.75390625</v>
      </c>
      <c r="H17" s="29">
        <f t="shared" si="4"/>
        <v>1715903.5056249981</v>
      </c>
      <c r="K17">
        <f t="shared" si="5"/>
        <v>5377.7351885756143</v>
      </c>
      <c r="L17" s="29">
        <f t="shared" si="6"/>
        <v>1572.2648114243857</v>
      </c>
    </row>
    <row r="18" spans="1:12" x14ac:dyDescent="0.3">
      <c r="A18">
        <v>17</v>
      </c>
      <c r="B18" s="30">
        <v>7100</v>
      </c>
      <c r="C18">
        <v>17</v>
      </c>
      <c r="D18">
        <f t="shared" si="0"/>
        <v>-0.9375</v>
      </c>
      <c r="E18" s="29">
        <f t="shared" si="1"/>
        <v>-1159.9249999999993</v>
      </c>
      <c r="F18">
        <f t="shared" si="2"/>
        <v>1087.4296874999993</v>
      </c>
      <c r="G18">
        <f t="shared" si="3"/>
        <v>0.87890625</v>
      </c>
      <c r="H18" s="29">
        <f t="shared" si="4"/>
        <v>1345426.0056249984</v>
      </c>
      <c r="K18">
        <f t="shared" si="5"/>
        <v>6865.3170267301357</v>
      </c>
      <c r="L18" s="29">
        <f t="shared" si="6"/>
        <v>234.68297326986431</v>
      </c>
    </row>
    <row r="19" spans="1:12" x14ac:dyDescent="0.3">
      <c r="A19">
        <v>18</v>
      </c>
      <c r="B19" s="30">
        <v>7550</v>
      </c>
      <c r="C19">
        <v>16</v>
      </c>
      <c r="D19">
        <f t="shared" si="0"/>
        <v>-1.9375</v>
      </c>
      <c r="E19" s="29">
        <f t="shared" si="1"/>
        <v>-709.92499999999927</v>
      </c>
      <c r="F19">
        <f t="shared" si="2"/>
        <v>1375.4796874999986</v>
      </c>
      <c r="G19">
        <f t="shared" si="3"/>
        <v>3.75390625</v>
      </c>
      <c r="H19" s="29">
        <f t="shared" si="4"/>
        <v>503993.50562499894</v>
      </c>
      <c r="K19">
        <f t="shared" si="5"/>
        <v>5377.7351885756143</v>
      </c>
      <c r="L19" s="29">
        <f t="shared" si="6"/>
        <v>2172.2648114243857</v>
      </c>
    </row>
    <row r="20" spans="1:12" x14ac:dyDescent="0.3">
      <c r="A20">
        <v>19</v>
      </c>
      <c r="B20" s="30">
        <v>7300</v>
      </c>
      <c r="C20">
        <v>18</v>
      </c>
      <c r="D20">
        <f t="shared" si="0"/>
        <v>6.25E-2</v>
      </c>
      <c r="E20" s="29">
        <f t="shared" si="1"/>
        <v>-959.92499999999927</v>
      </c>
      <c r="F20">
        <f t="shared" si="2"/>
        <v>-59.995312499999955</v>
      </c>
      <c r="G20">
        <f t="shared" si="3"/>
        <v>3.90625E-3</v>
      </c>
      <c r="H20" s="29">
        <f t="shared" si="4"/>
        <v>921456.00562499859</v>
      </c>
      <c r="K20">
        <f t="shared" si="5"/>
        <v>8352.8988648846571</v>
      </c>
      <c r="L20" s="29">
        <f t="shared" si="6"/>
        <v>-1052.8988648846571</v>
      </c>
    </row>
    <row r="21" spans="1:12" x14ac:dyDescent="0.3">
      <c r="A21">
        <v>20</v>
      </c>
      <c r="B21" s="30">
        <v>6300</v>
      </c>
      <c r="C21">
        <v>16</v>
      </c>
      <c r="D21">
        <f t="shared" si="0"/>
        <v>-1.9375</v>
      </c>
      <c r="E21" s="29">
        <f t="shared" si="1"/>
        <v>-1959.9249999999993</v>
      </c>
      <c r="F21">
        <f t="shared" si="2"/>
        <v>3797.3546874999984</v>
      </c>
      <c r="G21">
        <f t="shared" si="3"/>
        <v>3.75390625</v>
      </c>
      <c r="H21" s="29">
        <f t="shared" si="4"/>
        <v>3841306.005624997</v>
      </c>
      <c r="K21">
        <f t="shared" si="5"/>
        <v>5377.7351885756143</v>
      </c>
      <c r="L21" s="29">
        <f t="shared" si="6"/>
        <v>922.2648114243857</v>
      </c>
    </row>
    <row r="22" spans="1:12" x14ac:dyDescent="0.3">
      <c r="A22">
        <v>21</v>
      </c>
      <c r="B22" s="30">
        <v>7250</v>
      </c>
      <c r="C22">
        <v>17</v>
      </c>
      <c r="D22">
        <f t="shared" si="0"/>
        <v>-0.9375</v>
      </c>
      <c r="E22" s="29">
        <f t="shared" si="1"/>
        <v>-1009.9249999999993</v>
      </c>
      <c r="F22">
        <f t="shared" si="2"/>
        <v>946.80468749999932</v>
      </c>
      <c r="G22">
        <f t="shared" si="3"/>
        <v>0.87890625</v>
      </c>
      <c r="H22" s="29">
        <f t="shared" si="4"/>
        <v>1019948.5056249985</v>
      </c>
      <c r="K22">
        <f t="shared" si="5"/>
        <v>6865.3170267301357</v>
      </c>
      <c r="L22" s="29">
        <f t="shared" si="6"/>
        <v>384.68297326986431</v>
      </c>
    </row>
    <row r="23" spans="1:12" x14ac:dyDescent="0.3">
      <c r="A23">
        <v>22</v>
      </c>
      <c r="B23" s="30">
        <v>8100</v>
      </c>
      <c r="C23">
        <v>16</v>
      </c>
      <c r="D23">
        <f t="shared" si="0"/>
        <v>-1.9375</v>
      </c>
      <c r="E23" s="29">
        <f t="shared" si="1"/>
        <v>-159.92499999999927</v>
      </c>
      <c r="F23">
        <f t="shared" si="2"/>
        <v>309.85468749999859</v>
      </c>
      <c r="G23">
        <f t="shared" si="3"/>
        <v>3.75390625</v>
      </c>
      <c r="H23" s="29">
        <f t="shared" si="4"/>
        <v>25576.005624999769</v>
      </c>
      <c r="K23">
        <f t="shared" si="5"/>
        <v>5377.7351885756143</v>
      </c>
      <c r="L23" s="29">
        <f t="shared" si="6"/>
        <v>2722.2648114243857</v>
      </c>
    </row>
    <row r="24" spans="1:12" x14ac:dyDescent="0.3">
      <c r="A24">
        <v>23</v>
      </c>
      <c r="B24" s="30">
        <v>6840</v>
      </c>
      <c r="C24">
        <v>15</v>
      </c>
      <c r="D24">
        <f t="shared" si="0"/>
        <v>-2.9375</v>
      </c>
      <c r="E24" s="29">
        <f t="shared" si="1"/>
        <v>-1419.9249999999993</v>
      </c>
      <c r="F24">
        <f t="shared" si="2"/>
        <v>4171.0296874999976</v>
      </c>
      <c r="G24">
        <f t="shared" si="3"/>
        <v>8.62890625</v>
      </c>
      <c r="H24" s="29">
        <f t="shared" si="4"/>
        <v>2016187.0056249979</v>
      </c>
      <c r="K24">
        <f t="shared" si="5"/>
        <v>3890.1533504210929</v>
      </c>
      <c r="L24" s="29">
        <f t="shared" si="6"/>
        <v>2949.8466495789071</v>
      </c>
    </row>
    <row r="25" spans="1:12" x14ac:dyDescent="0.3">
      <c r="A25">
        <v>24</v>
      </c>
      <c r="B25" s="30">
        <v>7000</v>
      </c>
      <c r="C25">
        <v>16</v>
      </c>
      <c r="D25">
        <f t="shared" si="0"/>
        <v>-1.9375</v>
      </c>
      <c r="E25" s="29">
        <f t="shared" si="1"/>
        <v>-1259.9249999999993</v>
      </c>
      <c r="F25">
        <f t="shared" si="2"/>
        <v>2441.1046874999984</v>
      </c>
      <c r="G25">
        <f t="shared" si="3"/>
        <v>3.75390625</v>
      </c>
      <c r="H25" s="29">
        <f t="shared" si="4"/>
        <v>1587411.0056249981</v>
      </c>
      <c r="K25">
        <f t="shared" si="5"/>
        <v>5377.7351885756143</v>
      </c>
      <c r="L25" s="29">
        <f t="shared" si="6"/>
        <v>1622.2648114243857</v>
      </c>
    </row>
    <row r="26" spans="1:12" x14ac:dyDescent="0.3">
      <c r="A26">
        <v>25</v>
      </c>
      <c r="B26" s="30">
        <v>8300</v>
      </c>
      <c r="C26">
        <v>18</v>
      </c>
      <c r="D26">
        <f t="shared" si="0"/>
        <v>6.25E-2</v>
      </c>
      <c r="E26" s="29">
        <f t="shared" si="1"/>
        <v>40.075000000000728</v>
      </c>
      <c r="F26">
        <f t="shared" si="2"/>
        <v>2.5046875000000455</v>
      </c>
      <c r="G26">
        <f t="shared" si="3"/>
        <v>3.90625E-3</v>
      </c>
      <c r="H26" s="29">
        <f t="shared" si="4"/>
        <v>1606.0056250000582</v>
      </c>
      <c r="K26">
        <f t="shared" si="5"/>
        <v>8352.8988648846571</v>
      </c>
      <c r="L26" s="29">
        <f t="shared" si="6"/>
        <v>-52.898864884657087</v>
      </c>
    </row>
    <row r="27" spans="1:12" x14ac:dyDescent="0.3">
      <c r="A27">
        <v>26</v>
      </c>
      <c r="B27" s="30">
        <v>7400</v>
      </c>
      <c r="C27">
        <v>16</v>
      </c>
      <c r="D27">
        <f t="shared" si="0"/>
        <v>-1.9375</v>
      </c>
      <c r="E27" s="29">
        <f t="shared" si="1"/>
        <v>-859.92499999999927</v>
      </c>
      <c r="F27">
        <f t="shared" si="2"/>
        <v>1666.1046874999986</v>
      </c>
      <c r="G27">
        <f t="shared" si="3"/>
        <v>3.75390625</v>
      </c>
      <c r="H27" s="29">
        <f t="shared" si="4"/>
        <v>739471.00562499871</v>
      </c>
      <c r="K27">
        <f t="shared" si="5"/>
        <v>5377.7351885756143</v>
      </c>
      <c r="L27" s="29">
        <f t="shared" si="6"/>
        <v>2022.2648114243857</v>
      </c>
    </row>
    <row r="28" spans="1:12" x14ac:dyDescent="0.3">
      <c r="A28">
        <v>27</v>
      </c>
      <c r="B28" s="30">
        <v>10500</v>
      </c>
      <c r="C28">
        <v>17</v>
      </c>
      <c r="D28">
        <f t="shared" si="0"/>
        <v>-0.9375</v>
      </c>
      <c r="E28" s="29">
        <f t="shared" si="1"/>
        <v>2240.0750000000007</v>
      </c>
      <c r="F28">
        <f t="shared" si="2"/>
        <v>-2100.0703125000009</v>
      </c>
      <c r="G28">
        <f t="shared" si="3"/>
        <v>0.87890625</v>
      </c>
      <c r="H28" s="29">
        <f t="shared" si="4"/>
        <v>5017936.005625003</v>
      </c>
      <c r="K28">
        <f t="shared" si="5"/>
        <v>6865.3170267301357</v>
      </c>
      <c r="L28" s="29">
        <f t="shared" si="6"/>
        <v>3634.6829732698643</v>
      </c>
    </row>
    <row r="29" spans="1:12" x14ac:dyDescent="0.3">
      <c r="A29">
        <v>28</v>
      </c>
      <c r="B29" s="30">
        <v>8250</v>
      </c>
      <c r="C29">
        <v>19</v>
      </c>
      <c r="D29">
        <f t="shared" si="0"/>
        <v>1.0625</v>
      </c>
      <c r="E29" s="29">
        <f t="shared" si="1"/>
        <v>-9.9249999999992724</v>
      </c>
      <c r="F29">
        <f t="shared" si="2"/>
        <v>-10.545312499999227</v>
      </c>
      <c r="G29">
        <f t="shared" si="3"/>
        <v>1.12890625</v>
      </c>
      <c r="H29" s="29">
        <f t="shared" si="4"/>
        <v>98.505624999985557</v>
      </c>
      <c r="K29">
        <f t="shared" si="5"/>
        <v>9840.4807030391821</v>
      </c>
      <c r="L29" s="29">
        <f t="shared" si="6"/>
        <v>-1590.4807030391821</v>
      </c>
    </row>
    <row r="30" spans="1:12" x14ac:dyDescent="0.3">
      <c r="A30">
        <v>29</v>
      </c>
      <c r="B30" s="30">
        <v>6250</v>
      </c>
      <c r="C30">
        <v>17</v>
      </c>
      <c r="D30">
        <f t="shared" si="0"/>
        <v>-0.9375</v>
      </c>
      <c r="E30" s="29">
        <f t="shared" si="1"/>
        <v>-2009.9249999999993</v>
      </c>
      <c r="F30">
        <f t="shared" si="2"/>
        <v>1884.3046874999993</v>
      </c>
      <c r="G30">
        <f t="shared" si="3"/>
        <v>0.87890625</v>
      </c>
      <c r="H30" s="29">
        <f t="shared" si="4"/>
        <v>4039798.505624997</v>
      </c>
      <c r="K30">
        <f t="shared" si="5"/>
        <v>6865.3170267301357</v>
      </c>
      <c r="L30" s="29">
        <f t="shared" si="6"/>
        <v>-615.31702673013569</v>
      </c>
    </row>
    <row r="31" spans="1:12" x14ac:dyDescent="0.3">
      <c r="A31">
        <v>30</v>
      </c>
      <c r="B31" s="30">
        <v>9800</v>
      </c>
      <c r="C31">
        <v>19</v>
      </c>
      <c r="D31">
        <f t="shared" si="0"/>
        <v>1.0625</v>
      </c>
      <c r="E31" s="29">
        <f t="shared" si="1"/>
        <v>1540.0750000000007</v>
      </c>
      <c r="F31">
        <f t="shared" si="2"/>
        <v>1636.3296875000008</v>
      </c>
      <c r="G31">
        <f t="shared" si="3"/>
        <v>1.12890625</v>
      </c>
      <c r="H31" s="29">
        <f t="shared" si="4"/>
        <v>2371831.0056250021</v>
      </c>
      <c r="K31">
        <f t="shared" si="5"/>
        <v>9840.4807030391821</v>
      </c>
      <c r="L31" s="29">
        <f t="shared" si="6"/>
        <v>-40.480703039182117</v>
      </c>
    </row>
    <row r="32" spans="1:12" x14ac:dyDescent="0.3">
      <c r="A32">
        <v>31</v>
      </c>
      <c r="B32" s="30">
        <v>9000</v>
      </c>
      <c r="C32">
        <v>17</v>
      </c>
      <c r="D32">
        <f t="shared" si="0"/>
        <v>-0.9375</v>
      </c>
      <c r="E32" s="29">
        <f t="shared" si="1"/>
        <v>740.07500000000073</v>
      </c>
      <c r="F32">
        <f t="shared" si="2"/>
        <v>-693.82031250000068</v>
      </c>
      <c r="G32">
        <f t="shared" si="3"/>
        <v>0.87890625</v>
      </c>
      <c r="H32" s="29">
        <f t="shared" si="4"/>
        <v>547711.00562500104</v>
      </c>
      <c r="K32">
        <f t="shared" si="5"/>
        <v>6865.3170267301357</v>
      </c>
      <c r="L32" s="29">
        <f t="shared" si="6"/>
        <v>2134.6829732698643</v>
      </c>
    </row>
    <row r="33" spans="1:12" x14ac:dyDescent="0.3">
      <c r="A33">
        <v>32</v>
      </c>
      <c r="B33" s="30">
        <v>9950</v>
      </c>
      <c r="C33">
        <v>19</v>
      </c>
      <c r="D33">
        <f t="shared" si="0"/>
        <v>1.0625</v>
      </c>
      <c r="E33" s="29">
        <f t="shared" si="1"/>
        <v>1690.0750000000007</v>
      </c>
      <c r="F33">
        <f t="shared" si="2"/>
        <v>1795.7046875000008</v>
      </c>
      <c r="G33">
        <f t="shared" si="3"/>
        <v>1.12890625</v>
      </c>
      <c r="H33" s="29">
        <f t="shared" si="4"/>
        <v>2856353.5056250026</v>
      </c>
      <c r="K33">
        <f t="shared" si="5"/>
        <v>9840.4807030391821</v>
      </c>
      <c r="L33" s="29">
        <f t="shared" si="6"/>
        <v>109.51929696081788</v>
      </c>
    </row>
    <row r="34" spans="1:12" x14ac:dyDescent="0.3">
      <c r="A34">
        <v>33</v>
      </c>
      <c r="B34" s="30">
        <v>11950</v>
      </c>
      <c r="C34">
        <v>20</v>
      </c>
      <c r="D34">
        <f t="shared" ref="D34:D65" si="7">C34-AVERAGE($C$2:$C$81)</f>
        <v>2.0625</v>
      </c>
      <c r="E34" s="29">
        <f t="shared" ref="E34:E65" si="8">B34-AVERAGE($B$2:$B$81)</f>
        <v>3690.0750000000007</v>
      </c>
      <c r="F34">
        <f t="shared" ref="F34:F65" si="9">D34*E34</f>
        <v>7610.7796875000013</v>
      </c>
      <c r="G34">
        <f t="shared" ref="G34:G65" si="10">D34^2</f>
        <v>4.25390625</v>
      </c>
      <c r="H34" s="29">
        <f t="shared" ref="H34:H65" si="11">E34^2</f>
        <v>13616653.505625006</v>
      </c>
      <c r="K34">
        <f t="shared" ref="K34:K65" si="12">$J$2+$I$2*C34</f>
        <v>11328.062541193704</v>
      </c>
      <c r="L34" s="29">
        <f t="shared" ref="L34:L65" si="13">B34-K34</f>
        <v>621.93745880629649</v>
      </c>
    </row>
    <row r="35" spans="1:12" x14ac:dyDescent="0.3">
      <c r="A35">
        <v>34</v>
      </c>
      <c r="B35" s="30">
        <v>12000</v>
      </c>
      <c r="C35">
        <v>19</v>
      </c>
      <c r="D35">
        <f t="shared" si="7"/>
        <v>1.0625</v>
      </c>
      <c r="E35" s="29">
        <f t="shared" si="8"/>
        <v>3740.0750000000007</v>
      </c>
      <c r="F35">
        <f t="shared" si="9"/>
        <v>3973.8296875000005</v>
      </c>
      <c r="G35">
        <f t="shared" si="10"/>
        <v>1.12890625</v>
      </c>
      <c r="H35" s="29">
        <f t="shared" si="11"/>
        <v>13988161.005625006</v>
      </c>
      <c r="K35">
        <f t="shared" si="12"/>
        <v>9840.4807030391821</v>
      </c>
      <c r="L35" s="29">
        <f t="shared" si="13"/>
        <v>2159.5192969608179</v>
      </c>
    </row>
    <row r="36" spans="1:12" x14ac:dyDescent="0.3">
      <c r="A36">
        <v>35</v>
      </c>
      <c r="B36" s="30">
        <v>11600</v>
      </c>
      <c r="C36">
        <v>19</v>
      </c>
      <c r="D36">
        <f t="shared" si="7"/>
        <v>1.0625</v>
      </c>
      <c r="E36" s="29">
        <f t="shared" si="8"/>
        <v>3340.0750000000007</v>
      </c>
      <c r="F36">
        <f t="shared" si="9"/>
        <v>3548.8296875000005</v>
      </c>
      <c r="G36">
        <f t="shared" si="10"/>
        <v>1.12890625</v>
      </c>
      <c r="H36" s="29">
        <f t="shared" si="11"/>
        <v>11156101.005625004</v>
      </c>
      <c r="K36">
        <f t="shared" si="12"/>
        <v>9840.4807030391821</v>
      </c>
      <c r="L36" s="29">
        <f t="shared" si="13"/>
        <v>1759.5192969608179</v>
      </c>
    </row>
    <row r="37" spans="1:12" x14ac:dyDescent="0.3">
      <c r="A37">
        <v>36</v>
      </c>
      <c r="B37" s="30">
        <v>8000</v>
      </c>
      <c r="C37">
        <v>18</v>
      </c>
      <c r="D37">
        <f t="shared" si="7"/>
        <v>6.25E-2</v>
      </c>
      <c r="E37" s="29">
        <f t="shared" si="8"/>
        <v>-259.92499999999927</v>
      </c>
      <c r="F37">
        <f t="shared" si="9"/>
        <v>-16.245312499999955</v>
      </c>
      <c r="G37">
        <f t="shared" si="10"/>
        <v>3.90625E-3</v>
      </c>
      <c r="H37" s="29">
        <f t="shared" si="11"/>
        <v>67561.005624999627</v>
      </c>
      <c r="K37">
        <f t="shared" si="12"/>
        <v>8352.8988648846571</v>
      </c>
      <c r="L37" s="29">
        <f t="shared" si="13"/>
        <v>-352.89886488465709</v>
      </c>
    </row>
    <row r="38" spans="1:12" x14ac:dyDescent="0.3">
      <c r="A38">
        <v>37</v>
      </c>
      <c r="B38" s="30">
        <v>8900</v>
      </c>
      <c r="C38">
        <v>19</v>
      </c>
      <c r="D38">
        <f t="shared" si="7"/>
        <v>1.0625</v>
      </c>
      <c r="E38" s="29">
        <f t="shared" si="8"/>
        <v>640.07500000000073</v>
      </c>
      <c r="F38">
        <f t="shared" si="9"/>
        <v>680.07968750000077</v>
      </c>
      <c r="G38">
        <f t="shared" si="10"/>
        <v>1.12890625</v>
      </c>
      <c r="H38" s="29">
        <f t="shared" si="11"/>
        <v>409696.00562500092</v>
      </c>
      <c r="K38">
        <f t="shared" si="12"/>
        <v>9840.4807030391821</v>
      </c>
      <c r="L38" s="29">
        <f t="shared" si="13"/>
        <v>-940.48070303918212</v>
      </c>
    </row>
    <row r="39" spans="1:12" x14ac:dyDescent="0.3">
      <c r="A39">
        <v>38</v>
      </c>
      <c r="B39" s="30">
        <v>9500</v>
      </c>
      <c r="C39">
        <v>19</v>
      </c>
      <c r="D39">
        <f t="shared" si="7"/>
        <v>1.0625</v>
      </c>
      <c r="E39" s="29">
        <f t="shared" si="8"/>
        <v>1240.0750000000007</v>
      </c>
      <c r="F39">
        <f t="shared" si="9"/>
        <v>1317.5796875000008</v>
      </c>
      <c r="G39">
        <f t="shared" si="10"/>
        <v>1.12890625</v>
      </c>
      <c r="H39" s="29">
        <f t="shared" si="11"/>
        <v>1537786.0056250019</v>
      </c>
      <c r="K39">
        <f t="shared" si="12"/>
        <v>9840.4807030391821</v>
      </c>
      <c r="L39" s="29">
        <f t="shared" si="13"/>
        <v>-340.48070303918212</v>
      </c>
    </row>
    <row r="40" spans="1:12" x14ac:dyDescent="0.3">
      <c r="A40">
        <v>39</v>
      </c>
      <c r="B40" s="30">
        <v>10500</v>
      </c>
      <c r="C40">
        <v>20</v>
      </c>
      <c r="D40">
        <f t="shared" si="7"/>
        <v>2.0625</v>
      </c>
      <c r="E40" s="29">
        <f t="shared" si="8"/>
        <v>2240.0750000000007</v>
      </c>
      <c r="F40">
        <f t="shared" si="9"/>
        <v>4620.1546875000013</v>
      </c>
      <c r="G40">
        <f t="shared" si="10"/>
        <v>4.25390625</v>
      </c>
      <c r="H40" s="29">
        <f t="shared" si="11"/>
        <v>5017936.005625003</v>
      </c>
      <c r="K40">
        <f t="shared" si="12"/>
        <v>11328.062541193704</v>
      </c>
      <c r="L40" s="29">
        <f t="shared" si="13"/>
        <v>-828.06254119370351</v>
      </c>
    </row>
    <row r="41" spans="1:12" x14ac:dyDescent="0.3">
      <c r="A41">
        <v>40</v>
      </c>
      <c r="B41" s="30">
        <v>10250</v>
      </c>
      <c r="C41">
        <v>19</v>
      </c>
      <c r="D41">
        <f t="shared" si="7"/>
        <v>1.0625</v>
      </c>
      <c r="E41" s="29">
        <f t="shared" si="8"/>
        <v>1990.0750000000007</v>
      </c>
      <c r="F41">
        <f t="shared" si="9"/>
        <v>2114.4546875000005</v>
      </c>
      <c r="G41">
        <f t="shared" si="10"/>
        <v>1.12890625</v>
      </c>
      <c r="H41" s="29">
        <f t="shared" si="11"/>
        <v>3960398.505625003</v>
      </c>
      <c r="K41">
        <f t="shared" si="12"/>
        <v>9840.4807030391821</v>
      </c>
      <c r="L41" s="29">
        <f t="shared" si="13"/>
        <v>409.51929696081788</v>
      </c>
    </row>
    <row r="42" spans="1:12" x14ac:dyDescent="0.3">
      <c r="A42">
        <v>41</v>
      </c>
      <c r="B42" s="30">
        <v>10500</v>
      </c>
      <c r="C42">
        <v>19</v>
      </c>
      <c r="D42">
        <f t="shared" si="7"/>
        <v>1.0625</v>
      </c>
      <c r="E42" s="29">
        <f t="shared" si="8"/>
        <v>2240.0750000000007</v>
      </c>
      <c r="F42">
        <f t="shared" si="9"/>
        <v>2380.0796875000005</v>
      </c>
      <c r="G42">
        <f t="shared" si="10"/>
        <v>1.12890625</v>
      </c>
      <c r="H42" s="29">
        <f t="shared" si="11"/>
        <v>5017936.005625003</v>
      </c>
      <c r="K42">
        <f t="shared" si="12"/>
        <v>9840.4807030391821</v>
      </c>
      <c r="L42" s="29">
        <f t="shared" si="13"/>
        <v>659.51929696081788</v>
      </c>
    </row>
    <row r="43" spans="1:12" x14ac:dyDescent="0.3">
      <c r="A43">
        <v>42</v>
      </c>
      <c r="B43" s="30">
        <v>6950</v>
      </c>
      <c r="C43">
        <v>18</v>
      </c>
      <c r="D43">
        <f t="shared" si="7"/>
        <v>6.25E-2</v>
      </c>
      <c r="E43" s="29">
        <f t="shared" si="8"/>
        <v>-1309.9249999999993</v>
      </c>
      <c r="F43">
        <f t="shared" si="9"/>
        <v>-81.870312499999955</v>
      </c>
      <c r="G43">
        <f t="shared" si="10"/>
        <v>3.90625E-3</v>
      </c>
      <c r="H43" s="29">
        <f t="shared" si="11"/>
        <v>1715903.5056249981</v>
      </c>
      <c r="K43">
        <f t="shared" si="12"/>
        <v>8352.8988648846571</v>
      </c>
      <c r="L43" s="29">
        <f t="shared" si="13"/>
        <v>-1402.8988648846571</v>
      </c>
    </row>
    <row r="44" spans="1:12" x14ac:dyDescent="0.3">
      <c r="A44">
        <v>43</v>
      </c>
      <c r="B44" s="30">
        <v>9750</v>
      </c>
      <c r="C44">
        <v>18</v>
      </c>
      <c r="D44">
        <f t="shared" si="7"/>
        <v>6.25E-2</v>
      </c>
      <c r="E44" s="29">
        <f t="shared" si="8"/>
        <v>1490.0750000000007</v>
      </c>
      <c r="F44">
        <f t="shared" si="9"/>
        <v>93.129687500000045</v>
      </c>
      <c r="G44">
        <f t="shared" si="10"/>
        <v>3.90625E-3</v>
      </c>
      <c r="H44" s="29">
        <f t="shared" si="11"/>
        <v>2220323.5056250021</v>
      </c>
      <c r="K44">
        <f t="shared" si="12"/>
        <v>8352.8988648846571</v>
      </c>
      <c r="L44" s="29">
        <f t="shared" si="13"/>
        <v>1397.1011351153429</v>
      </c>
    </row>
    <row r="45" spans="1:12" x14ac:dyDescent="0.3">
      <c r="A45">
        <v>44</v>
      </c>
      <c r="B45" s="30">
        <v>9950</v>
      </c>
      <c r="C45">
        <v>19</v>
      </c>
      <c r="D45">
        <f t="shared" si="7"/>
        <v>1.0625</v>
      </c>
      <c r="E45" s="29">
        <f t="shared" si="8"/>
        <v>1690.0750000000007</v>
      </c>
      <c r="F45">
        <f t="shared" si="9"/>
        <v>1795.7046875000008</v>
      </c>
      <c r="G45">
        <f t="shared" si="10"/>
        <v>1.12890625</v>
      </c>
      <c r="H45" s="29">
        <f t="shared" si="11"/>
        <v>2856353.5056250026</v>
      </c>
      <c r="K45">
        <f t="shared" si="12"/>
        <v>9840.4807030391821</v>
      </c>
      <c r="L45" s="29">
        <f t="shared" si="13"/>
        <v>109.51929696081788</v>
      </c>
    </row>
    <row r="46" spans="1:12" x14ac:dyDescent="0.3">
      <c r="A46">
        <v>45</v>
      </c>
      <c r="B46" s="30">
        <v>8200</v>
      </c>
      <c r="C46">
        <v>18</v>
      </c>
      <c r="D46">
        <f t="shared" si="7"/>
        <v>6.25E-2</v>
      </c>
      <c r="E46" s="29">
        <f t="shared" si="8"/>
        <v>-59.924999999999272</v>
      </c>
      <c r="F46">
        <f t="shared" si="9"/>
        <v>-3.7453124999999545</v>
      </c>
      <c r="G46">
        <f t="shared" si="10"/>
        <v>3.90625E-3</v>
      </c>
      <c r="H46" s="29">
        <f t="shared" si="11"/>
        <v>3591.0056249999129</v>
      </c>
      <c r="K46">
        <f t="shared" si="12"/>
        <v>8352.8988648846571</v>
      </c>
      <c r="L46" s="29">
        <f t="shared" si="13"/>
        <v>-152.89886488465709</v>
      </c>
    </row>
    <row r="47" spans="1:12" x14ac:dyDescent="0.3">
      <c r="A47">
        <v>46</v>
      </c>
      <c r="B47" s="30">
        <v>12500</v>
      </c>
      <c r="C47">
        <v>20</v>
      </c>
      <c r="D47">
        <f t="shared" si="7"/>
        <v>2.0625</v>
      </c>
      <c r="E47" s="29">
        <f t="shared" si="8"/>
        <v>4240.0750000000007</v>
      </c>
      <c r="F47">
        <f t="shared" si="9"/>
        <v>8745.1546875000022</v>
      </c>
      <c r="G47">
        <f t="shared" si="10"/>
        <v>4.25390625</v>
      </c>
      <c r="H47" s="29">
        <f t="shared" si="11"/>
        <v>17978236.005625006</v>
      </c>
      <c r="K47">
        <f t="shared" si="12"/>
        <v>11328.062541193704</v>
      </c>
      <c r="L47" s="29">
        <f t="shared" si="13"/>
        <v>1171.9374588062965</v>
      </c>
    </row>
    <row r="48" spans="1:12" x14ac:dyDescent="0.3">
      <c r="A48">
        <v>47</v>
      </c>
      <c r="B48" s="30">
        <v>12000</v>
      </c>
      <c r="C48">
        <v>19</v>
      </c>
      <c r="D48">
        <f t="shared" si="7"/>
        <v>1.0625</v>
      </c>
      <c r="E48" s="29">
        <f t="shared" si="8"/>
        <v>3740.0750000000007</v>
      </c>
      <c r="F48">
        <f t="shared" si="9"/>
        <v>3973.8296875000005</v>
      </c>
      <c r="G48">
        <f t="shared" si="10"/>
        <v>1.12890625</v>
      </c>
      <c r="H48" s="29">
        <f t="shared" si="11"/>
        <v>13988161.005625006</v>
      </c>
      <c r="K48">
        <f t="shared" si="12"/>
        <v>9840.4807030391821</v>
      </c>
      <c r="L48" s="29">
        <f t="shared" si="13"/>
        <v>2159.5192969608179</v>
      </c>
    </row>
    <row r="49" spans="1:12" x14ac:dyDescent="0.3">
      <c r="A49">
        <v>48</v>
      </c>
      <c r="B49" s="30">
        <v>5800</v>
      </c>
      <c r="C49">
        <v>17</v>
      </c>
      <c r="D49">
        <f t="shared" si="7"/>
        <v>-0.9375</v>
      </c>
      <c r="E49" s="29">
        <f t="shared" si="8"/>
        <v>-2459.9249999999993</v>
      </c>
      <c r="F49">
        <f t="shared" si="9"/>
        <v>2306.1796874999991</v>
      </c>
      <c r="G49">
        <f t="shared" si="10"/>
        <v>0.87890625</v>
      </c>
      <c r="H49" s="29">
        <f t="shared" si="11"/>
        <v>6051231.0056249965</v>
      </c>
      <c r="K49">
        <f t="shared" si="12"/>
        <v>6865.3170267301357</v>
      </c>
      <c r="L49" s="29">
        <f t="shared" si="13"/>
        <v>-1065.3170267301357</v>
      </c>
    </row>
    <row r="50" spans="1:12" x14ac:dyDescent="0.3">
      <c r="A50">
        <v>49</v>
      </c>
      <c r="B50" s="30">
        <v>5750</v>
      </c>
      <c r="C50">
        <v>17</v>
      </c>
      <c r="D50">
        <f t="shared" si="7"/>
        <v>-0.9375</v>
      </c>
      <c r="E50" s="29">
        <f t="shared" si="8"/>
        <v>-2509.9249999999993</v>
      </c>
      <c r="F50">
        <f t="shared" si="9"/>
        <v>2353.0546874999991</v>
      </c>
      <c r="G50">
        <f t="shared" si="10"/>
        <v>0.87890625</v>
      </c>
      <c r="H50" s="29">
        <f t="shared" si="11"/>
        <v>6299723.5056249965</v>
      </c>
      <c r="K50">
        <f t="shared" si="12"/>
        <v>6865.3170267301357</v>
      </c>
      <c r="L50" s="29">
        <f t="shared" si="13"/>
        <v>-1115.3170267301357</v>
      </c>
    </row>
    <row r="51" spans="1:12" x14ac:dyDescent="0.3">
      <c r="A51">
        <v>50</v>
      </c>
      <c r="B51" s="30">
        <v>7000</v>
      </c>
      <c r="C51">
        <v>18</v>
      </c>
      <c r="D51">
        <f t="shared" si="7"/>
        <v>6.25E-2</v>
      </c>
      <c r="E51" s="29">
        <f t="shared" si="8"/>
        <v>-1259.9249999999993</v>
      </c>
      <c r="F51">
        <f t="shared" si="9"/>
        <v>-78.745312499999955</v>
      </c>
      <c r="G51">
        <f t="shared" si="10"/>
        <v>3.90625E-3</v>
      </c>
      <c r="H51" s="29">
        <f t="shared" si="11"/>
        <v>1587411.0056249981</v>
      </c>
      <c r="K51">
        <f t="shared" si="12"/>
        <v>8352.8988648846571</v>
      </c>
      <c r="L51" s="29">
        <f t="shared" si="13"/>
        <v>-1352.8988648846571</v>
      </c>
    </row>
    <row r="52" spans="1:12" x14ac:dyDescent="0.3">
      <c r="A52">
        <v>51</v>
      </c>
      <c r="B52" s="30">
        <v>6250</v>
      </c>
      <c r="C52">
        <v>16</v>
      </c>
      <c r="D52">
        <f t="shared" si="7"/>
        <v>-1.9375</v>
      </c>
      <c r="E52" s="29">
        <f t="shared" si="8"/>
        <v>-2009.9249999999993</v>
      </c>
      <c r="F52">
        <f t="shared" si="9"/>
        <v>3894.2296874999984</v>
      </c>
      <c r="G52">
        <f t="shared" si="10"/>
        <v>3.75390625</v>
      </c>
      <c r="H52" s="29">
        <f t="shared" si="11"/>
        <v>4039798.505624997</v>
      </c>
      <c r="K52">
        <f t="shared" si="12"/>
        <v>5377.7351885756143</v>
      </c>
      <c r="L52" s="29">
        <f t="shared" si="13"/>
        <v>872.2648114243857</v>
      </c>
    </row>
    <row r="53" spans="1:12" x14ac:dyDescent="0.3">
      <c r="A53">
        <v>52</v>
      </c>
      <c r="B53" s="30">
        <v>7500</v>
      </c>
      <c r="C53">
        <v>17</v>
      </c>
      <c r="D53">
        <f t="shared" si="7"/>
        <v>-0.9375</v>
      </c>
      <c r="E53" s="29">
        <f t="shared" si="8"/>
        <v>-759.92499999999927</v>
      </c>
      <c r="F53">
        <f t="shared" si="9"/>
        <v>712.42968749999932</v>
      </c>
      <c r="G53">
        <f t="shared" si="10"/>
        <v>0.87890625</v>
      </c>
      <c r="H53" s="29">
        <f t="shared" si="11"/>
        <v>577486.00562499894</v>
      </c>
      <c r="K53">
        <f t="shared" si="12"/>
        <v>6865.3170267301357</v>
      </c>
      <c r="L53" s="29">
        <f t="shared" si="13"/>
        <v>634.68297326986431</v>
      </c>
    </row>
    <row r="54" spans="1:12" x14ac:dyDescent="0.3">
      <c r="A54">
        <v>53</v>
      </c>
      <c r="B54" s="30">
        <v>6500</v>
      </c>
      <c r="C54">
        <v>17</v>
      </c>
      <c r="D54">
        <f t="shared" si="7"/>
        <v>-0.9375</v>
      </c>
      <c r="E54" s="29">
        <f t="shared" si="8"/>
        <v>-1759.9249999999993</v>
      </c>
      <c r="F54">
        <f t="shared" si="9"/>
        <v>1649.9296874999993</v>
      </c>
      <c r="G54">
        <f t="shared" si="10"/>
        <v>0.87890625</v>
      </c>
      <c r="H54" s="29">
        <f t="shared" si="11"/>
        <v>3097336.0056249974</v>
      </c>
      <c r="K54">
        <f t="shared" si="12"/>
        <v>6865.3170267301357</v>
      </c>
      <c r="L54" s="29">
        <f t="shared" si="13"/>
        <v>-365.31702673013569</v>
      </c>
    </row>
    <row r="55" spans="1:12" x14ac:dyDescent="0.3">
      <c r="A55">
        <v>54</v>
      </c>
      <c r="B55" s="30">
        <v>7250</v>
      </c>
      <c r="C55">
        <v>17</v>
      </c>
      <c r="D55">
        <f t="shared" si="7"/>
        <v>-0.9375</v>
      </c>
      <c r="E55" s="29">
        <f t="shared" si="8"/>
        <v>-1009.9249999999993</v>
      </c>
      <c r="F55">
        <f t="shared" si="9"/>
        <v>946.80468749999932</v>
      </c>
      <c r="G55">
        <f t="shared" si="10"/>
        <v>0.87890625</v>
      </c>
      <c r="H55" s="29">
        <f t="shared" si="11"/>
        <v>1019948.5056249985</v>
      </c>
      <c r="K55">
        <f t="shared" si="12"/>
        <v>6865.3170267301357</v>
      </c>
      <c r="L55" s="29">
        <f t="shared" si="13"/>
        <v>384.68297326986431</v>
      </c>
    </row>
    <row r="56" spans="1:12" x14ac:dyDescent="0.3">
      <c r="A56">
        <v>55</v>
      </c>
      <c r="B56" s="30">
        <v>6950</v>
      </c>
      <c r="C56">
        <v>17</v>
      </c>
      <c r="D56">
        <f t="shared" si="7"/>
        <v>-0.9375</v>
      </c>
      <c r="E56" s="29">
        <f t="shared" si="8"/>
        <v>-1309.9249999999993</v>
      </c>
      <c r="F56">
        <f t="shared" si="9"/>
        <v>1228.0546874999993</v>
      </c>
      <c r="G56">
        <f t="shared" si="10"/>
        <v>0.87890625</v>
      </c>
      <c r="H56" s="29">
        <f t="shared" si="11"/>
        <v>1715903.5056249981</v>
      </c>
      <c r="K56">
        <f t="shared" si="12"/>
        <v>6865.3170267301357</v>
      </c>
      <c r="L56" s="29">
        <f t="shared" si="13"/>
        <v>84.682973269864306</v>
      </c>
    </row>
    <row r="57" spans="1:12" x14ac:dyDescent="0.3">
      <c r="A57">
        <v>56</v>
      </c>
      <c r="B57" s="30">
        <v>7300</v>
      </c>
      <c r="C57">
        <v>17</v>
      </c>
      <c r="D57">
        <f t="shared" si="7"/>
        <v>-0.9375</v>
      </c>
      <c r="E57" s="29">
        <f t="shared" si="8"/>
        <v>-959.92499999999927</v>
      </c>
      <c r="F57">
        <f t="shared" si="9"/>
        <v>899.92968749999932</v>
      </c>
      <c r="G57">
        <f t="shared" si="10"/>
        <v>0.87890625</v>
      </c>
      <c r="H57" s="29">
        <f t="shared" si="11"/>
        <v>921456.00562499859</v>
      </c>
      <c r="K57">
        <f t="shared" si="12"/>
        <v>6865.3170267301357</v>
      </c>
      <c r="L57" s="29">
        <f t="shared" si="13"/>
        <v>434.68297326986431</v>
      </c>
    </row>
    <row r="58" spans="1:12" x14ac:dyDescent="0.3">
      <c r="A58">
        <v>57</v>
      </c>
      <c r="B58" s="30">
        <v>7900</v>
      </c>
      <c r="C58">
        <v>17</v>
      </c>
      <c r="D58">
        <f t="shared" si="7"/>
        <v>-0.9375</v>
      </c>
      <c r="E58" s="29">
        <f t="shared" si="8"/>
        <v>-359.92499999999927</v>
      </c>
      <c r="F58">
        <f t="shared" si="9"/>
        <v>337.42968749999932</v>
      </c>
      <c r="G58">
        <f t="shared" si="10"/>
        <v>0.87890625</v>
      </c>
      <c r="H58" s="29">
        <f t="shared" si="11"/>
        <v>129546.00562499948</v>
      </c>
      <c r="K58">
        <f t="shared" si="12"/>
        <v>6865.3170267301357</v>
      </c>
      <c r="L58" s="29">
        <f t="shared" si="13"/>
        <v>1034.6829732698643</v>
      </c>
    </row>
    <row r="59" spans="1:12" x14ac:dyDescent="0.3">
      <c r="A59">
        <v>58</v>
      </c>
      <c r="B59" s="30">
        <v>7400</v>
      </c>
      <c r="C59">
        <v>18</v>
      </c>
      <c r="D59">
        <f t="shared" si="7"/>
        <v>6.25E-2</v>
      </c>
      <c r="E59" s="29">
        <f t="shared" si="8"/>
        <v>-859.92499999999927</v>
      </c>
      <c r="F59">
        <f t="shared" si="9"/>
        <v>-53.745312499999955</v>
      </c>
      <c r="G59">
        <f t="shared" si="10"/>
        <v>3.90625E-3</v>
      </c>
      <c r="H59" s="29">
        <f t="shared" si="11"/>
        <v>739471.00562499871</v>
      </c>
      <c r="K59">
        <f t="shared" si="12"/>
        <v>8352.8988648846571</v>
      </c>
      <c r="L59" s="29">
        <f t="shared" si="13"/>
        <v>-952.89886488465709</v>
      </c>
    </row>
    <row r="60" spans="1:12" x14ac:dyDescent="0.3">
      <c r="A60">
        <v>59</v>
      </c>
      <c r="B60" s="30">
        <v>7400</v>
      </c>
      <c r="C60">
        <v>18</v>
      </c>
      <c r="D60">
        <f t="shared" si="7"/>
        <v>6.25E-2</v>
      </c>
      <c r="E60" s="29">
        <f t="shared" si="8"/>
        <v>-859.92499999999927</v>
      </c>
      <c r="F60">
        <f t="shared" si="9"/>
        <v>-53.745312499999955</v>
      </c>
      <c r="G60">
        <f t="shared" si="10"/>
        <v>3.90625E-3</v>
      </c>
      <c r="H60" s="29">
        <f t="shared" si="11"/>
        <v>739471.00562499871</v>
      </c>
      <c r="K60">
        <f t="shared" si="12"/>
        <v>8352.8988648846571</v>
      </c>
      <c r="L60" s="29">
        <f t="shared" si="13"/>
        <v>-952.89886488465709</v>
      </c>
    </row>
    <row r="61" spans="1:12" x14ac:dyDescent="0.3">
      <c r="A61">
        <v>60</v>
      </c>
      <c r="B61" s="30">
        <v>7250</v>
      </c>
      <c r="C61">
        <v>18</v>
      </c>
      <c r="D61">
        <f t="shared" si="7"/>
        <v>6.25E-2</v>
      </c>
      <c r="E61" s="29">
        <f t="shared" si="8"/>
        <v>-1009.9249999999993</v>
      </c>
      <c r="F61">
        <f t="shared" si="9"/>
        <v>-63.120312499999955</v>
      </c>
      <c r="G61">
        <f t="shared" si="10"/>
        <v>3.90625E-3</v>
      </c>
      <c r="H61" s="29">
        <f t="shared" si="11"/>
        <v>1019948.5056249985</v>
      </c>
      <c r="K61">
        <f t="shared" si="12"/>
        <v>8352.8988648846571</v>
      </c>
      <c r="L61" s="29">
        <f t="shared" si="13"/>
        <v>-1102.8988648846571</v>
      </c>
    </row>
    <row r="62" spans="1:12" x14ac:dyDescent="0.3">
      <c r="A62">
        <v>61</v>
      </c>
      <c r="B62" s="30">
        <v>7400</v>
      </c>
      <c r="C62">
        <v>18</v>
      </c>
      <c r="D62">
        <f t="shared" si="7"/>
        <v>6.25E-2</v>
      </c>
      <c r="E62" s="29">
        <f t="shared" si="8"/>
        <v>-859.92499999999927</v>
      </c>
      <c r="F62">
        <f t="shared" si="9"/>
        <v>-53.745312499999955</v>
      </c>
      <c r="G62">
        <f t="shared" si="10"/>
        <v>3.90625E-3</v>
      </c>
      <c r="H62" s="29">
        <f t="shared" si="11"/>
        <v>739471.00562499871</v>
      </c>
      <c r="K62">
        <f t="shared" si="12"/>
        <v>8352.8988648846571</v>
      </c>
      <c r="L62" s="29">
        <f t="shared" si="13"/>
        <v>-952.89886488465709</v>
      </c>
    </row>
    <row r="63" spans="1:12" x14ac:dyDescent="0.3">
      <c r="A63">
        <v>62</v>
      </c>
      <c r="B63" s="30">
        <v>8300</v>
      </c>
      <c r="C63">
        <v>18</v>
      </c>
      <c r="D63">
        <f t="shared" si="7"/>
        <v>6.25E-2</v>
      </c>
      <c r="E63" s="29">
        <f t="shared" si="8"/>
        <v>40.075000000000728</v>
      </c>
      <c r="F63">
        <f t="shared" si="9"/>
        <v>2.5046875000000455</v>
      </c>
      <c r="G63">
        <f t="shared" si="10"/>
        <v>3.90625E-3</v>
      </c>
      <c r="H63" s="29">
        <f t="shared" si="11"/>
        <v>1606.0056250000582</v>
      </c>
      <c r="K63">
        <f t="shared" si="12"/>
        <v>8352.8988648846571</v>
      </c>
      <c r="L63" s="29">
        <f t="shared" si="13"/>
        <v>-52.898864884657087</v>
      </c>
    </row>
    <row r="64" spans="1:12" x14ac:dyDescent="0.3">
      <c r="A64">
        <v>63</v>
      </c>
      <c r="B64" s="30">
        <v>8300</v>
      </c>
      <c r="C64">
        <v>18</v>
      </c>
      <c r="D64">
        <f t="shared" si="7"/>
        <v>6.25E-2</v>
      </c>
      <c r="E64" s="29">
        <f t="shared" si="8"/>
        <v>40.075000000000728</v>
      </c>
      <c r="F64">
        <f t="shared" si="9"/>
        <v>2.5046875000000455</v>
      </c>
      <c r="G64">
        <f t="shared" si="10"/>
        <v>3.90625E-3</v>
      </c>
      <c r="H64" s="29">
        <f t="shared" si="11"/>
        <v>1606.0056250000582</v>
      </c>
      <c r="K64">
        <f t="shared" si="12"/>
        <v>8352.8988648846571</v>
      </c>
      <c r="L64" s="29">
        <f t="shared" si="13"/>
        <v>-52.898864884657087</v>
      </c>
    </row>
    <row r="65" spans="1:12" x14ac:dyDescent="0.3">
      <c r="A65">
        <v>64</v>
      </c>
      <c r="B65" s="30">
        <v>8300</v>
      </c>
      <c r="C65">
        <v>18</v>
      </c>
      <c r="D65">
        <f t="shared" si="7"/>
        <v>6.25E-2</v>
      </c>
      <c r="E65" s="29">
        <f t="shared" si="8"/>
        <v>40.075000000000728</v>
      </c>
      <c r="F65">
        <f t="shared" si="9"/>
        <v>2.5046875000000455</v>
      </c>
      <c r="G65">
        <f t="shared" si="10"/>
        <v>3.90625E-3</v>
      </c>
      <c r="H65" s="29">
        <f t="shared" si="11"/>
        <v>1606.0056250000582</v>
      </c>
      <c r="K65">
        <f t="shared" si="12"/>
        <v>8352.8988648846571</v>
      </c>
      <c r="L65" s="29">
        <f t="shared" si="13"/>
        <v>-52.898864884657087</v>
      </c>
    </row>
    <row r="66" spans="1:12" x14ac:dyDescent="0.3">
      <c r="A66">
        <v>65</v>
      </c>
      <c r="B66" s="30">
        <v>8900</v>
      </c>
      <c r="C66">
        <v>18</v>
      </c>
      <c r="D66">
        <f t="shared" ref="D66:D81" si="14">C66-AVERAGE($C$2:$C$81)</f>
        <v>6.25E-2</v>
      </c>
      <c r="E66" s="29">
        <f t="shared" ref="E66:E81" si="15">B66-AVERAGE($B$2:$B$81)</f>
        <v>640.07500000000073</v>
      </c>
      <c r="F66">
        <f t="shared" ref="F66:F81" si="16">D66*E66</f>
        <v>40.004687500000045</v>
      </c>
      <c r="G66">
        <f t="shared" ref="G66:G81" si="17">D66^2</f>
        <v>3.90625E-3</v>
      </c>
      <c r="H66" s="29">
        <f t="shared" ref="H66:H81" si="18">E66^2</f>
        <v>409696.00562500092</v>
      </c>
      <c r="K66">
        <f t="shared" ref="K66:K81" si="19">$J$2+$I$2*C66</f>
        <v>8352.8988648846571</v>
      </c>
      <c r="L66" s="29">
        <f t="shared" ref="L66:L81" si="20">B66-K66</f>
        <v>547.10113511534291</v>
      </c>
    </row>
    <row r="67" spans="1:12" x14ac:dyDescent="0.3">
      <c r="A67">
        <v>66</v>
      </c>
      <c r="B67" s="30">
        <v>8200</v>
      </c>
      <c r="C67">
        <v>19</v>
      </c>
      <c r="D67">
        <f t="shared" si="14"/>
        <v>1.0625</v>
      </c>
      <c r="E67" s="29">
        <f t="shared" si="15"/>
        <v>-59.924999999999272</v>
      </c>
      <c r="F67">
        <f t="shared" si="16"/>
        <v>-63.670312499999227</v>
      </c>
      <c r="G67">
        <f t="shared" si="17"/>
        <v>1.12890625</v>
      </c>
      <c r="H67" s="29">
        <f t="shared" si="18"/>
        <v>3591.0056249999129</v>
      </c>
      <c r="K67">
        <f t="shared" si="19"/>
        <v>9840.4807030391821</v>
      </c>
      <c r="L67" s="29">
        <f t="shared" si="20"/>
        <v>-1640.4807030391821</v>
      </c>
    </row>
    <row r="68" spans="1:12" x14ac:dyDescent="0.3">
      <c r="A68">
        <v>67</v>
      </c>
      <c r="B68" s="30">
        <v>9300</v>
      </c>
      <c r="C68">
        <v>19</v>
      </c>
      <c r="D68">
        <f t="shared" si="14"/>
        <v>1.0625</v>
      </c>
      <c r="E68" s="29">
        <f t="shared" si="15"/>
        <v>1040.0750000000007</v>
      </c>
      <c r="F68">
        <f t="shared" si="16"/>
        <v>1105.0796875000008</v>
      </c>
      <c r="G68">
        <f t="shared" si="17"/>
        <v>1.12890625</v>
      </c>
      <c r="H68" s="29">
        <f t="shared" si="18"/>
        <v>1081756.0056250016</v>
      </c>
      <c r="K68">
        <f t="shared" si="19"/>
        <v>9840.4807030391821</v>
      </c>
      <c r="L68" s="29">
        <f t="shared" si="20"/>
        <v>-540.48070303918212</v>
      </c>
    </row>
    <row r="69" spans="1:12" x14ac:dyDescent="0.3">
      <c r="A69">
        <v>68</v>
      </c>
      <c r="B69" s="30">
        <v>10750</v>
      </c>
      <c r="C69">
        <v>19</v>
      </c>
      <c r="D69">
        <f t="shared" si="14"/>
        <v>1.0625</v>
      </c>
      <c r="E69" s="29">
        <f t="shared" si="15"/>
        <v>2490.0750000000007</v>
      </c>
      <c r="F69">
        <f t="shared" si="16"/>
        <v>2645.7046875000005</v>
      </c>
      <c r="G69">
        <f t="shared" si="17"/>
        <v>1.12890625</v>
      </c>
      <c r="H69" s="29">
        <f t="shared" si="18"/>
        <v>6200473.5056250039</v>
      </c>
      <c r="K69">
        <f t="shared" si="19"/>
        <v>9840.4807030391821</v>
      </c>
      <c r="L69" s="29">
        <f t="shared" si="20"/>
        <v>909.51929696081788</v>
      </c>
    </row>
    <row r="70" spans="1:12" x14ac:dyDescent="0.3">
      <c r="A70">
        <v>69</v>
      </c>
      <c r="B70" s="30">
        <v>9300</v>
      </c>
      <c r="C70">
        <v>20</v>
      </c>
      <c r="D70">
        <f t="shared" si="14"/>
        <v>2.0625</v>
      </c>
      <c r="E70" s="29">
        <f t="shared" si="15"/>
        <v>1040.0750000000007</v>
      </c>
      <c r="F70">
        <f t="shared" si="16"/>
        <v>2145.1546875000013</v>
      </c>
      <c r="G70">
        <f t="shared" si="17"/>
        <v>4.25390625</v>
      </c>
      <c r="H70" s="29">
        <f t="shared" si="18"/>
        <v>1081756.0056250016</v>
      </c>
      <c r="K70">
        <f t="shared" si="19"/>
        <v>11328.062541193704</v>
      </c>
      <c r="L70" s="29">
        <f t="shared" si="20"/>
        <v>-2028.0625411937035</v>
      </c>
    </row>
    <row r="71" spans="1:12" x14ac:dyDescent="0.3">
      <c r="A71">
        <v>70</v>
      </c>
      <c r="B71" s="30">
        <v>11375</v>
      </c>
      <c r="C71">
        <v>20</v>
      </c>
      <c r="D71">
        <f t="shared" si="14"/>
        <v>2.0625</v>
      </c>
      <c r="E71" s="29">
        <f t="shared" si="15"/>
        <v>3115.0750000000007</v>
      </c>
      <c r="F71">
        <f t="shared" si="16"/>
        <v>6424.8421875000013</v>
      </c>
      <c r="G71">
        <f t="shared" si="17"/>
        <v>4.25390625</v>
      </c>
      <c r="H71" s="29">
        <f t="shared" si="18"/>
        <v>9703692.2556250039</v>
      </c>
      <c r="K71">
        <f t="shared" si="19"/>
        <v>11328.062541193704</v>
      </c>
      <c r="L71" s="29">
        <f t="shared" si="20"/>
        <v>46.93745880629649</v>
      </c>
    </row>
    <row r="72" spans="1:12" x14ac:dyDescent="0.3">
      <c r="A72">
        <v>71</v>
      </c>
      <c r="B72" s="30">
        <v>10350</v>
      </c>
      <c r="C72">
        <v>20</v>
      </c>
      <c r="D72">
        <f t="shared" si="14"/>
        <v>2.0625</v>
      </c>
      <c r="E72" s="29">
        <f t="shared" si="15"/>
        <v>2090.0750000000007</v>
      </c>
      <c r="F72">
        <f t="shared" si="16"/>
        <v>4310.7796875000013</v>
      </c>
      <c r="G72">
        <f t="shared" si="17"/>
        <v>4.25390625</v>
      </c>
      <c r="H72" s="29">
        <f t="shared" si="18"/>
        <v>4368413.505625003</v>
      </c>
      <c r="K72">
        <f t="shared" si="19"/>
        <v>11328.062541193704</v>
      </c>
      <c r="L72" s="29">
        <f t="shared" si="20"/>
        <v>-978.06254119370351</v>
      </c>
    </row>
    <row r="73" spans="1:12" x14ac:dyDescent="0.3">
      <c r="A73">
        <v>72</v>
      </c>
      <c r="B73" s="30">
        <v>9000</v>
      </c>
      <c r="C73">
        <v>20</v>
      </c>
      <c r="D73">
        <f t="shared" si="14"/>
        <v>2.0625</v>
      </c>
      <c r="E73" s="29">
        <f t="shared" si="15"/>
        <v>740.07500000000073</v>
      </c>
      <c r="F73">
        <f t="shared" si="16"/>
        <v>1526.4046875000015</v>
      </c>
      <c r="G73">
        <f t="shared" si="17"/>
        <v>4.25390625</v>
      </c>
      <c r="H73" s="29">
        <f t="shared" si="18"/>
        <v>547711.00562500104</v>
      </c>
      <c r="K73">
        <f t="shared" si="19"/>
        <v>11328.062541193704</v>
      </c>
      <c r="L73" s="29">
        <f t="shared" si="20"/>
        <v>-2328.0625411937035</v>
      </c>
    </row>
    <row r="74" spans="1:12" x14ac:dyDescent="0.3">
      <c r="A74">
        <v>73</v>
      </c>
      <c r="B74" s="30">
        <v>12650</v>
      </c>
      <c r="C74">
        <v>20</v>
      </c>
      <c r="D74">
        <f t="shared" si="14"/>
        <v>2.0625</v>
      </c>
      <c r="E74" s="29">
        <f t="shared" si="15"/>
        <v>4390.0750000000007</v>
      </c>
      <c r="F74">
        <f t="shared" si="16"/>
        <v>9054.5296875000022</v>
      </c>
      <c r="G74">
        <f t="shared" si="17"/>
        <v>4.25390625</v>
      </c>
      <c r="H74" s="29">
        <f t="shared" si="18"/>
        <v>19272758.505625006</v>
      </c>
      <c r="K74">
        <f t="shared" si="19"/>
        <v>11328.062541193704</v>
      </c>
      <c r="L74" s="29">
        <f t="shared" si="20"/>
        <v>1321.9374588062965</v>
      </c>
    </row>
    <row r="75" spans="1:12" x14ac:dyDescent="0.3">
      <c r="A75">
        <v>74</v>
      </c>
      <c r="B75" s="30">
        <v>13000</v>
      </c>
      <c r="C75">
        <v>21</v>
      </c>
      <c r="D75">
        <f t="shared" si="14"/>
        <v>3.0625</v>
      </c>
      <c r="E75" s="29">
        <f t="shared" si="15"/>
        <v>4740.0750000000007</v>
      </c>
      <c r="F75">
        <f t="shared" si="16"/>
        <v>14516.479687500003</v>
      </c>
      <c r="G75">
        <f t="shared" si="17"/>
        <v>9.37890625</v>
      </c>
      <c r="H75" s="29">
        <f t="shared" si="18"/>
        <v>22468311.005625006</v>
      </c>
      <c r="K75">
        <f t="shared" si="19"/>
        <v>12815.644379348225</v>
      </c>
      <c r="L75" s="29">
        <f t="shared" si="20"/>
        <v>184.3556206517751</v>
      </c>
    </row>
    <row r="76" spans="1:12" x14ac:dyDescent="0.3">
      <c r="A76">
        <v>75</v>
      </c>
      <c r="B76" s="30">
        <v>13250</v>
      </c>
      <c r="C76">
        <v>21</v>
      </c>
      <c r="D76">
        <f t="shared" si="14"/>
        <v>3.0625</v>
      </c>
      <c r="E76" s="29">
        <f t="shared" si="15"/>
        <v>4990.0750000000007</v>
      </c>
      <c r="F76">
        <f t="shared" si="16"/>
        <v>15282.104687500003</v>
      </c>
      <c r="G76">
        <f t="shared" si="17"/>
        <v>9.37890625</v>
      </c>
      <c r="H76" s="29">
        <f t="shared" si="18"/>
        <v>24900848.505625006</v>
      </c>
      <c r="K76">
        <f t="shared" si="19"/>
        <v>12815.644379348225</v>
      </c>
      <c r="L76" s="29">
        <f t="shared" si="20"/>
        <v>434.3556206517751</v>
      </c>
    </row>
    <row r="77" spans="1:12" x14ac:dyDescent="0.3">
      <c r="A77">
        <v>76</v>
      </c>
      <c r="B77" s="30">
        <v>14850</v>
      </c>
      <c r="C77">
        <v>21</v>
      </c>
      <c r="D77">
        <f t="shared" si="14"/>
        <v>3.0625</v>
      </c>
      <c r="E77" s="29">
        <f t="shared" si="15"/>
        <v>6590.0750000000007</v>
      </c>
      <c r="F77">
        <f t="shared" si="16"/>
        <v>20182.104687500003</v>
      </c>
      <c r="G77">
        <f t="shared" si="17"/>
        <v>9.37890625</v>
      </c>
      <c r="H77" s="29">
        <f t="shared" si="18"/>
        <v>43429088.50562501</v>
      </c>
      <c r="K77">
        <f t="shared" si="19"/>
        <v>12815.644379348225</v>
      </c>
      <c r="L77" s="29">
        <f t="shared" si="20"/>
        <v>2034.3556206517751</v>
      </c>
    </row>
    <row r="78" spans="1:12" x14ac:dyDescent="0.3">
      <c r="A78">
        <v>77</v>
      </c>
      <c r="B78" s="30">
        <v>14850</v>
      </c>
      <c r="C78">
        <v>21</v>
      </c>
      <c r="D78">
        <f t="shared" si="14"/>
        <v>3.0625</v>
      </c>
      <c r="E78" s="29">
        <f t="shared" si="15"/>
        <v>6590.0750000000007</v>
      </c>
      <c r="F78">
        <f t="shared" si="16"/>
        <v>20182.104687500003</v>
      </c>
      <c r="G78">
        <f t="shared" si="17"/>
        <v>9.37890625</v>
      </c>
      <c r="H78" s="29">
        <f t="shared" si="18"/>
        <v>43429088.50562501</v>
      </c>
      <c r="K78">
        <f t="shared" si="19"/>
        <v>12815.644379348225</v>
      </c>
      <c r="L78" s="29">
        <f t="shared" si="20"/>
        <v>2034.3556206517751</v>
      </c>
    </row>
    <row r="79" spans="1:12" x14ac:dyDescent="0.3">
      <c r="A79">
        <v>78</v>
      </c>
      <c r="B79" s="30">
        <v>17500</v>
      </c>
      <c r="C79">
        <v>20</v>
      </c>
      <c r="D79">
        <f t="shared" si="14"/>
        <v>2.0625</v>
      </c>
      <c r="E79" s="29">
        <f t="shared" si="15"/>
        <v>9240.0750000000007</v>
      </c>
      <c r="F79">
        <f t="shared" si="16"/>
        <v>19057.654687500002</v>
      </c>
      <c r="G79">
        <f t="shared" si="17"/>
        <v>4.25390625</v>
      </c>
      <c r="H79" s="29">
        <f t="shared" si="18"/>
        <v>85378986.00562501</v>
      </c>
      <c r="K79">
        <f t="shared" si="19"/>
        <v>11328.062541193704</v>
      </c>
      <c r="L79" s="29">
        <f t="shared" si="20"/>
        <v>6171.9374588062965</v>
      </c>
    </row>
    <row r="80" spans="1:12" x14ac:dyDescent="0.3">
      <c r="A80">
        <v>81</v>
      </c>
      <c r="B80" s="30">
        <v>5550</v>
      </c>
      <c r="C80">
        <v>16</v>
      </c>
      <c r="D80">
        <f t="shared" si="14"/>
        <v>-1.9375</v>
      </c>
      <c r="E80" s="29">
        <f t="shared" si="15"/>
        <v>-2709.9249999999993</v>
      </c>
      <c r="F80">
        <f t="shared" si="16"/>
        <v>5250.4796874999984</v>
      </c>
      <c r="G80">
        <f t="shared" si="17"/>
        <v>3.75390625</v>
      </c>
      <c r="H80" s="29">
        <f t="shared" si="18"/>
        <v>7343693.5056249965</v>
      </c>
      <c r="K80">
        <f t="shared" si="19"/>
        <v>5377.7351885756143</v>
      </c>
      <c r="L80" s="29">
        <f t="shared" si="20"/>
        <v>172.2648114243857</v>
      </c>
    </row>
    <row r="81" spans="1:12" x14ac:dyDescent="0.3">
      <c r="A81">
        <v>82</v>
      </c>
      <c r="B81" s="30">
        <v>8550</v>
      </c>
      <c r="C81">
        <v>17</v>
      </c>
      <c r="D81">
        <f t="shared" si="14"/>
        <v>-0.9375</v>
      </c>
      <c r="E81" s="29">
        <f t="shared" si="15"/>
        <v>290.07500000000073</v>
      </c>
      <c r="F81">
        <f t="shared" si="16"/>
        <v>-271.94531250000068</v>
      </c>
      <c r="G81">
        <f t="shared" si="17"/>
        <v>0.87890625</v>
      </c>
      <c r="H81" s="29">
        <f t="shared" si="18"/>
        <v>84143.505625000427</v>
      </c>
      <c r="K81">
        <f t="shared" si="19"/>
        <v>6865.3170267301357</v>
      </c>
      <c r="L81" s="29">
        <f t="shared" si="20"/>
        <v>1684.6829732698643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6A30-81E9-4C8E-A1FF-777EDAAECF2B}">
  <dimension ref="A1:AC20"/>
  <sheetViews>
    <sheetView tabSelected="1" topLeftCell="J1" zoomScale="85" zoomScaleNormal="85" workbookViewId="0">
      <selection activeCell="AC4" sqref="AC4"/>
    </sheetView>
  </sheetViews>
  <sheetFormatPr defaultRowHeight="14.4" x14ac:dyDescent="0.3"/>
  <cols>
    <col min="9" max="9" width="11" bestFit="1" customWidth="1"/>
    <col min="10" max="10" width="9.33203125" customWidth="1"/>
    <col min="11" max="11" width="9.109375" customWidth="1"/>
    <col min="12" max="12" width="11.5546875" bestFit="1" customWidth="1"/>
    <col min="13" max="13" width="13.6640625" customWidth="1"/>
    <col min="15" max="15" width="26" bestFit="1" customWidth="1"/>
    <col min="16" max="16" width="13.77734375" customWidth="1"/>
    <col min="22" max="22" width="11.5546875" customWidth="1"/>
    <col min="25" max="25" width="14.44140625" customWidth="1"/>
    <col min="28" max="28" width="26" bestFit="1" customWidth="1"/>
  </cols>
  <sheetData>
    <row r="1" spans="1:29" x14ac:dyDescent="0.3">
      <c r="A1" t="s">
        <v>67</v>
      </c>
      <c r="B1" t="s">
        <v>68</v>
      </c>
      <c r="C1" t="s">
        <v>69</v>
      </c>
      <c r="E1" s="1" t="s">
        <v>1</v>
      </c>
      <c r="F1" s="1" t="s">
        <v>2</v>
      </c>
      <c r="G1" s="1" t="s">
        <v>70</v>
      </c>
      <c r="H1" s="1" t="s">
        <v>4</v>
      </c>
      <c r="I1" s="1" t="s">
        <v>5</v>
      </c>
      <c r="J1" s="1" t="s">
        <v>6</v>
      </c>
      <c r="K1" s="1" t="s">
        <v>21</v>
      </c>
      <c r="L1" s="1" t="s">
        <v>10</v>
      </c>
      <c r="M1" s="1" t="s">
        <v>11</v>
      </c>
      <c r="O1" s="18" t="s">
        <v>15</v>
      </c>
      <c r="P1" s="17">
        <f>SUMSQ(M2:M16)</f>
        <v>2207.8797962978606</v>
      </c>
      <c r="R1" s="1" t="s">
        <v>1</v>
      </c>
      <c r="S1" s="1" t="s">
        <v>2</v>
      </c>
      <c r="T1" s="1" t="s">
        <v>71</v>
      </c>
      <c r="U1" s="1" t="s">
        <v>4</v>
      </c>
      <c r="V1" s="1" t="s">
        <v>5</v>
      </c>
      <c r="W1" s="1" t="s">
        <v>6</v>
      </c>
      <c r="X1" s="1" t="s">
        <v>21</v>
      </c>
      <c r="Y1" s="1" t="s">
        <v>10</v>
      </c>
      <c r="Z1" s="1" t="s">
        <v>11</v>
      </c>
      <c r="AB1" s="18" t="s">
        <v>15</v>
      </c>
      <c r="AC1" s="17">
        <f>SUMSQ(Z2:Z16)</f>
        <v>3649.7383414798842</v>
      </c>
    </row>
    <row r="2" spans="1:29" x14ac:dyDescent="0.3">
      <c r="A2">
        <v>1000</v>
      </c>
      <c r="B2">
        <v>172</v>
      </c>
      <c r="C2">
        <v>139</v>
      </c>
      <c r="E2" s="17">
        <v>1000</v>
      </c>
      <c r="F2" s="17">
        <f>E2-AVERAGE($E$2:$E$16)</f>
        <v>-350</v>
      </c>
      <c r="G2" s="17">
        <v>172</v>
      </c>
      <c r="H2" s="17">
        <f>G2-AVERAGE($G$2:$G$16)</f>
        <v>37.933333333333337</v>
      </c>
      <c r="I2" s="17">
        <f>F2*H2</f>
        <v>-13276.666666666668</v>
      </c>
      <c r="J2" s="17">
        <f>F2^2</f>
        <v>122500</v>
      </c>
      <c r="K2" s="17">
        <f>H2^2</f>
        <v>1438.9377777777781</v>
      </c>
      <c r="L2" s="17">
        <f>$P$4+$P$3*E2</f>
        <v>171.72317636195751</v>
      </c>
      <c r="M2" s="17">
        <f>G2-L2</f>
        <v>0.27682363804248666</v>
      </c>
      <c r="O2" s="19" t="s">
        <v>17</v>
      </c>
      <c r="P2" s="17">
        <f>ROUNDDOWN(SUM(M2:M16),1)</f>
        <v>0</v>
      </c>
      <c r="R2" s="17">
        <v>1000</v>
      </c>
      <c r="S2" s="17">
        <f>R2-AVERAGE($E$2:$E$16)</f>
        <v>-350</v>
      </c>
      <c r="T2" s="17">
        <v>139</v>
      </c>
      <c r="U2" s="17">
        <f>T2-AVERAGE($T$2:$T$16)</f>
        <v>-42.800000000000011</v>
      </c>
      <c r="V2" s="17">
        <f>S2*U2</f>
        <v>14980.000000000004</v>
      </c>
      <c r="W2" s="17">
        <f>S2^2</f>
        <v>122500</v>
      </c>
      <c r="X2" s="17">
        <f>U2^2</f>
        <v>1831.8400000000011</v>
      </c>
      <c r="Y2" s="17">
        <f>$AC$4+$AC$3*R2</f>
        <v>141.81662049861495</v>
      </c>
      <c r="Z2" s="17">
        <f>T2-Y2</f>
        <v>-2.8166204986149523</v>
      </c>
      <c r="AB2" s="19" t="s">
        <v>17</v>
      </c>
      <c r="AC2" s="17">
        <f>ROUNDDOWN(SUM(Z2:Z16),1)</f>
        <v>0</v>
      </c>
    </row>
    <row r="3" spans="1:29" x14ac:dyDescent="0.3">
      <c r="A3">
        <v>1050</v>
      </c>
      <c r="B3">
        <v>195</v>
      </c>
      <c r="C3">
        <v>124</v>
      </c>
      <c r="E3" s="17">
        <v>1050</v>
      </c>
      <c r="F3" s="17">
        <f t="shared" ref="F3:F17" si="0">E3-AVERAGE($E$2:$E$16)</f>
        <v>-300</v>
      </c>
      <c r="G3" s="17">
        <v>195</v>
      </c>
      <c r="H3" s="17">
        <f t="shared" ref="H3:H16" si="1">G3-AVERAGE($G$2:$G$16)</f>
        <v>60.933333333333337</v>
      </c>
      <c r="I3" s="17">
        <f t="shared" ref="I3:I16" si="2">F3*H3</f>
        <v>-18280</v>
      </c>
      <c r="J3" s="17">
        <f t="shared" ref="J3:J17" si="3">F3^2</f>
        <v>90000</v>
      </c>
      <c r="K3" s="17">
        <f t="shared" ref="K3:K16" si="4">H3^2</f>
        <v>3712.8711111111115</v>
      </c>
      <c r="L3" s="17">
        <f t="shared" ref="L3:L17" si="5">$P$4+$P$3*E3</f>
        <v>166.34367497691596</v>
      </c>
      <c r="M3" s="17">
        <f t="shared" ref="M3:M16" si="6">G3-L3</f>
        <v>28.656325023084037</v>
      </c>
      <c r="O3" s="19" t="s">
        <v>14</v>
      </c>
      <c r="P3" s="17">
        <f>I19/J19</f>
        <v>-0.10759002770083102</v>
      </c>
      <c r="R3" s="17">
        <v>1050</v>
      </c>
      <c r="S3" s="17">
        <f t="shared" ref="S3:S17" si="7">R3-AVERAGE($E$2:$E$16)</f>
        <v>-300</v>
      </c>
      <c r="T3" s="17">
        <v>124</v>
      </c>
      <c r="U3" s="17">
        <f t="shared" ref="U3:U16" si="8">T3-AVERAGE($T$2:$T$16)</f>
        <v>-57.800000000000011</v>
      </c>
      <c r="V3" s="17">
        <f t="shared" ref="V3:V16" si="9">S3*U3</f>
        <v>17340.000000000004</v>
      </c>
      <c r="W3" s="17">
        <f t="shared" ref="W3:W17" si="10">S3^2</f>
        <v>90000</v>
      </c>
      <c r="X3" s="17">
        <f t="shared" ref="X3:X16" si="11">U3^2</f>
        <v>3340.8400000000015</v>
      </c>
      <c r="Y3" s="17">
        <f t="shared" ref="Y3:Y17" si="12">$AC$4+$AC$3*R3</f>
        <v>147.52853185595569</v>
      </c>
      <c r="Z3" s="17">
        <f t="shared" ref="Z3:Z16" si="13">T3-Y3</f>
        <v>-23.528531855955691</v>
      </c>
      <c r="AB3" s="19" t="s">
        <v>14</v>
      </c>
      <c r="AC3" s="17">
        <f>V19/W19</f>
        <v>0.11423822714681442</v>
      </c>
    </row>
    <row r="4" spans="1:29" x14ac:dyDescent="0.3">
      <c r="A4">
        <v>1100</v>
      </c>
      <c r="B4">
        <v>171</v>
      </c>
      <c r="C4">
        <v>126</v>
      </c>
      <c r="E4" s="17">
        <v>1100</v>
      </c>
      <c r="F4" s="17">
        <f t="shared" si="0"/>
        <v>-250</v>
      </c>
      <c r="G4" s="17">
        <v>171</v>
      </c>
      <c r="H4" s="17">
        <f t="shared" si="1"/>
        <v>36.933333333333337</v>
      </c>
      <c r="I4" s="17">
        <f t="shared" si="2"/>
        <v>-9233.3333333333339</v>
      </c>
      <c r="J4" s="17">
        <f t="shared" si="3"/>
        <v>62500</v>
      </c>
      <c r="K4" s="17">
        <f t="shared" si="4"/>
        <v>1364.0711111111113</v>
      </c>
      <c r="L4" s="17">
        <f t="shared" si="5"/>
        <v>160.96417359187441</v>
      </c>
      <c r="M4" s="17">
        <f t="shared" si="6"/>
        <v>10.035826408125587</v>
      </c>
      <c r="O4" s="19" t="s">
        <v>9</v>
      </c>
      <c r="P4" s="17">
        <f>AVERAGE(G2:G16)-P3*AVERAGE(E2:E16)</f>
        <v>279.31320406278854</v>
      </c>
      <c r="R4" s="17">
        <v>1100</v>
      </c>
      <c r="S4" s="17">
        <f t="shared" si="7"/>
        <v>-250</v>
      </c>
      <c r="T4" s="17">
        <v>126</v>
      </c>
      <c r="U4" s="17">
        <f t="shared" si="8"/>
        <v>-55.800000000000011</v>
      </c>
      <c r="V4" s="17">
        <f t="shared" si="9"/>
        <v>13950.000000000004</v>
      </c>
      <c r="W4" s="17">
        <f t="shared" si="10"/>
        <v>62500</v>
      </c>
      <c r="X4" s="17">
        <f t="shared" si="11"/>
        <v>3113.6400000000012</v>
      </c>
      <c r="Y4" s="17">
        <f t="shared" si="12"/>
        <v>153.2404432132964</v>
      </c>
      <c r="Z4" s="17">
        <f t="shared" si="13"/>
        <v>-27.240443213296402</v>
      </c>
      <c r="AB4" s="19" t="s">
        <v>9</v>
      </c>
      <c r="AC4" s="17">
        <f>AVERAGE(T2:T16)-AC3*AVERAGE(R2:R16)</f>
        <v>27.578393351800543</v>
      </c>
    </row>
    <row r="5" spans="1:29" x14ac:dyDescent="0.3">
      <c r="A5">
        <v>1150</v>
      </c>
      <c r="B5">
        <v>172</v>
      </c>
      <c r="C5">
        <v>173</v>
      </c>
      <c r="E5" s="17">
        <v>1150</v>
      </c>
      <c r="F5" s="17">
        <f t="shared" si="0"/>
        <v>-200</v>
      </c>
      <c r="G5" s="17">
        <v>172</v>
      </c>
      <c r="H5" s="17">
        <f t="shared" si="1"/>
        <v>37.933333333333337</v>
      </c>
      <c r="I5" s="17">
        <f t="shared" si="2"/>
        <v>-7586.6666666666679</v>
      </c>
      <c r="J5" s="17">
        <f t="shared" si="3"/>
        <v>40000</v>
      </c>
      <c r="K5" s="17">
        <f t="shared" si="4"/>
        <v>1438.9377777777781</v>
      </c>
      <c r="L5" s="17">
        <f t="shared" si="5"/>
        <v>155.58467220683286</v>
      </c>
      <c r="M5" s="17">
        <f t="shared" si="6"/>
        <v>16.415327793167137</v>
      </c>
      <c r="O5" s="20" t="s">
        <v>20</v>
      </c>
      <c r="P5" s="17">
        <f>(SUM(I2:I16))/(SQRT(SUM(J2:J16)*SUM(K2:K16)))</f>
        <v>-0.94763266503791255</v>
      </c>
      <c r="R5" s="17">
        <v>1150</v>
      </c>
      <c r="S5" s="17">
        <f t="shared" si="7"/>
        <v>-200</v>
      </c>
      <c r="T5" s="17">
        <v>173</v>
      </c>
      <c r="U5" s="17">
        <f t="shared" si="8"/>
        <v>-8.8000000000000114</v>
      </c>
      <c r="V5" s="17">
        <f t="shared" si="9"/>
        <v>1760.0000000000023</v>
      </c>
      <c r="W5" s="17">
        <f t="shared" si="10"/>
        <v>40000</v>
      </c>
      <c r="X5" s="17">
        <f t="shared" si="11"/>
        <v>77.440000000000197</v>
      </c>
      <c r="Y5" s="17">
        <f t="shared" si="12"/>
        <v>158.95235457063711</v>
      </c>
      <c r="Z5" s="17">
        <f t="shared" si="13"/>
        <v>14.047645429362888</v>
      </c>
      <c r="AB5" s="20" t="s">
        <v>20</v>
      </c>
      <c r="AC5" s="17">
        <f>(SUM(V2:V16))/(SQRT(SUM(W2:W16)*SUM(X2:X16)))</f>
        <v>0.91669689905429697</v>
      </c>
    </row>
    <row r="6" spans="1:29" x14ac:dyDescent="0.3">
      <c r="A6">
        <v>1200</v>
      </c>
      <c r="B6">
        <v>142</v>
      </c>
      <c r="C6">
        <v>184</v>
      </c>
      <c r="E6" s="17">
        <v>1200</v>
      </c>
      <c r="F6" s="17">
        <f t="shared" si="0"/>
        <v>-150</v>
      </c>
      <c r="G6" s="17">
        <v>142</v>
      </c>
      <c r="H6" s="17">
        <f t="shared" si="1"/>
        <v>7.9333333333333371</v>
      </c>
      <c r="I6" s="17">
        <f t="shared" si="2"/>
        <v>-1190.0000000000005</v>
      </c>
      <c r="J6" s="17">
        <f t="shared" si="3"/>
        <v>22500</v>
      </c>
      <c r="K6" s="17">
        <f t="shared" si="4"/>
        <v>62.937777777777839</v>
      </c>
      <c r="L6" s="17">
        <f t="shared" si="5"/>
        <v>150.20517082179131</v>
      </c>
      <c r="M6" s="17">
        <f t="shared" si="6"/>
        <v>-8.2051708217913131</v>
      </c>
      <c r="O6" s="20" t="s">
        <v>23</v>
      </c>
      <c r="P6" s="17">
        <f>P5^2</f>
        <v>0.89800766784685659</v>
      </c>
      <c r="R6" s="17">
        <v>1200</v>
      </c>
      <c r="S6" s="17">
        <f t="shared" si="7"/>
        <v>-150</v>
      </c>
      <c r="T6" s="17">
        <v>184</v>
      </c>
      <c r="U6" s="17">
        <f t="shared" si="8"/>
        <v>2.1999999999999886</v>
      </c>
      <c r="V6" s="17">
        <f t="shared" si="9"/>
        <v>-329.99999999999829</v>
      </c>
      <c r="W6" s="17">
        <f t="shared" si="10"/>
        <v>22500</v>
      </c>
      <c r="X6" s="17">
        <f t="shared" si="11"/>
        <v>4.8399999999999501</v>
      </c>
      <c r="Y6" s="17">
        <f t="shared" si="12"/>
        <v>164.66426592797785</v>
      </c>
      <c r="Z6" s="17">
        <f t="shared" si="13"/>
        <v>19.335734072022149</v>
      </c>
      <c r="AB6" s="20" t="s">
        <v>23</v>
      </c>
      <c r="AC6" s="17">
        <f>AC5^2</f>
        <v>0.84033320473576389</v>
      </c>
    </row>
    <row r="7" spans="1:29" x14ac:dyDescent="0.3">
      <c r="A7">
        <v>1250</v>
      </c>
      <c r="B7">
        <v>144</v>
      </c>
      <c r="C7">
        <v>146</v>
      </c>
      <c r="E7" s="17">
        <v>1250</v>
      </c>
      <c r="F7" s="17">
        <f t="shared" si="0"/>
        <v>-100</v>
      </c>
      <c r="G7" s="17">
        <v>144</v>
      </c>
      <c r="H7" s="17">
        <f t="shared" si="1"/>
        <v>9.9333333333333371</v>
      </c>
      <c r="I7" s="17">
        <f t="shared" si="2"/>
        <v>-993.33333333333371</v>
      </c>
      <c r="J7" s="17">
        <f t="shared" si="3"/>
        <v>10000</v>
      </c>
      <c r="K7" s="17">
        <f t="shared" si="4"/>
        <v>98.671111111111188</v>
      </c>
      <c r="L7" s="17">
        <f t="shared" si="5"/>
        <v>144.82566943674976</v>
      </c>
      <c r="M7" s="17">
        <f t="shared" si="6"/>
        <v>-0.82566943674976301</v>
      </c>
      <c r="R7" s="17">
        <v>1250</v>
      </c>
      <c r="S7" s="17">
        <f t="shared" si="7"/>
        <v>-100</v>
      </c>
      <c r="T7" s="17">
        <v>146</v>
      </c>
      <c r="U7" s="17">
        <f t="shared" si="8"/>
        <v>-35.800000000000011</v>
      </c>
      <c r="V7" s="17">
        <f t="shared" si="9"/>
        <v>3580.0000000000009</v>
      </c>
      <c r="W7" s="17">
        <f t="shared" si="10"/>
        <v>10000</v>
      </c>
      <c r="X7" s="17">
        <f t="shared" si="11"/>
        <v>1281.6400000000008</v>
      </c>
      <c r="Y7" s="17">
        <f t="shared" si="12"/>
        <v>170.37617728531856</v>
      </c>
      <c r="Z7" s="17">
        <f t="shared" si="13"/>
        <v>-24.376177285318562</v>
      </c>
    </row>
    <row r="8" spans="1:29" x14ac:dyDescent="0.3">
      <c r="A8">
        <v>1300</v>
      </c>
      <c r="B8">
        <v>144</v>
      </c>
      <c r="C8">
        <v>170</v>
      </c>
      <c r="E8" s="17">
        <v>1300</v>
      </c>
      <c r="F8" s="17">
        <f t="shared" si="0"/>
        <v>-50</v>
      </c>
      <c r="G8" s="17">
        <v>144</v>
      </c>
      <c r="H8" s="17">
        <f t="shared" si="1"/>
        <v>9.9333333333333371</v>
      </c>
      <c r="I8" s="17">
        <f t="shared" si="2"/>
        <v>-496.66666666666686</v>
      </c>
      <c r="J8" s="17">
        <f t="shared" si="3"/>
        <v>2500</v>
      </c>
      <c r="K8" s="17">
        <f t="shared" si="4"/>
        <v>98.671111111111188</v>
      </c>
      <c r="L8" s="17">
        <f t="shared" si="5"/>
        <v>139.44616805170821</v>
      </c>
      <c r="M8" s="17">
        <f t="shared" si="6"/>
        <v>4.5538319482917871</v>
      </c>
      <c r="R8" s="17">
        <v>1300</v>
      </c>
      <c r="S8" s="17">
        <f t="shared" si="7"/>
        <v>-50</v>
      </c>
      <c r="T8" s="17">
        <v>170</v>
      </c>
      <c r="U8" s="17">
        <f t="shared" si="8"/>
        <v>-11.800000000000011</v>
      </c>
      <c r="V8" s="17">
        <f t="shared" si="9"/>
        <v>590.00000000000057</v>
      </c>
      <c r="W8" s="17">
        <f t="shared" si="10"/>
        <v>2500</v>
      </c>
      <c r="X8" s="17">
        <f t="shared" si="11"/>
        <v>139.24000000000026</v>
      </c>
      <c r="Y8" s="17">
        <f t="shared" si="12"/>
        <v>176.0880886426593</v>
      </c>
      <c r="Z8" s="17">
        <f t="shared" si="13"/>
        <v>-6.0880886426593008</v>
      </c>
    </row>
    <row r="9" spans="1:29" x14ac:dyDescent="0.3">
      <c r="A9">
        <v>1350</v>
      </c>
      <c r="B9">
        <v>133</v>
      </c>
      <c r="C9">
        <v>189</v>
      </c>
      <c r="E9" s="17">
        <v>1350</v>
      </c>
      <c r="F9" s="17">
        <f t="shared" si="0"/>
        <v>0</v>
      </c>
      <c r="G9" s="17">
        <v>133</v>
      </c>
      <c r="H9" s="17">
        <f t="shared" si="1"/>
        <v>-1.0666666666666629</v>
      </c>
      <c r="I9" s="17">
        <f t="shared" si="2"/>
        <v>0</v>
      </c>
      <c r="J9" s="17">
        <f t="shared" si="3"/>
        <v>0</v>
      </c>
      <c r="K9" s="17">
        <f t="shared" si="4"/>
        <v>1.1377777777777698</v>
      </c>
      <c r="L9" s="17">
        <f t="shared" si="5"/>
        <v>134.06666666666666</v>
      </c>
      <c r="M9" s="17">
        <f t="shared" si="6"/>
        <v>-1.0666666666666629</v>
      </c>
      <c r="R9" s="17">
        <v>1350</v>
      </c>
      <c r="S9" s="17">
        <f t="shared" si="7"/>
        <v>0</v>
      </c>
      <c r="T9" s="17">
        <v>189</v>
      </c>
      <c r="U9" s="17">
        <f t="shared" si="8"/>
        <v>7.1999999999999886</v>
      </c>
      <c r="V9" s="17">
        <f t="shared" si="9"/>
        <v>0</v>
      </c>
      <c r="W9" s="17">
        <f t="shared" si="10"/>
        <v>0</v>
      </c>
      <c r="X9" s="17">
        <f t="shared" si="11"/>
        <v>51.839999999999833</v>
      </c>
      <c r="Y9" s="17">
        <f t="shared" si="12"/>
        <v>181.8</v>
      </c>
      <c r="Z9" s="17">
        <f t="shared" si="13"/>
        <v>7.1999999999999886</v>
      </c>
    </row>
    <row r="10" spans="1:29" x14ac:dyDescent="0.3">
      <c r="A10">
        <v>1400</v>
      </c>
      <c r="B10">
        <v>111</v>
      </c>
      <c r="C10">
        <v>197</v>
      </c>
      <c r="E10" s="17">
        <v>1400</v>
      </c>
      <c r="F10" s="17">
        <f t="shared" si="0"/>
        <v>50</v>
      </c>
      <c r="G10" s="17">
        <v>111</v>
      </c>
      <c r="H10" s="17">
        <f t="shared" si="1"/>
        <v>-23.066666666666663</v>
      </c>
      <c r="I10" s="17">
        <f t="shared" si="2"/>
        <v>-1153.333333333333</v>
      </c>
      <c r="J10" s="17">
        <f t="shared" si="3"/>
        <v>2500</v>
      </c>
      <c r="K10" s="17">
        <f t="shared" si="4"/>
        <v>532.07111111111089</v>
      </c>
      <c r="L10" s="17">
        <f t="shared" si="5"/>
        <v>128.68716528162511</v>
      </c>
      <c r="M10" s="17">
        <f t="shared" si="6"/>
        <v>-17.687165281625113</v>
      </c>
      <c r="R10" s="17">
        <v>1400</v>
      </c>
      <c r="S10" s="17">
        <f t="shared" si="7"/>
        <v>50</v>
      </c>
      <c r="T10" s="17">
        <v>197</v>
      </c>
      <c r="U10" s="17">
        <f t="shared" si="8"/>
        <v>15.199999999999989</v>
      </c>
      <c r="V10" s="17">
        <f t="shared" si="9"/>
        <v>759.99999999999943</v>
      </c>
      <c r="W10" s="17">
        <f t="shared" si="10"/>
        <v>2500</v>
      </c>
      <c r="X10" s="17">
        <f t="shared" si="11"/>
        <v>231.03999999999965</v>
      </c>
      <c r="Y10" s="17">
        <f t="shared" si="12"/>
        <v>187.51191135734072</v>
      </c>
      <c r="Z10" s="17">
        <f t="shared" si="13"/>
        <v>9.4880886426592781</v>
      </c>
    </row>
    <row r="11" spans="1:29" x14ac:dyDescent="0.3">
      <c r="A11">
        <v>1450</v>
      </c>
      <c r="B11">
        <v>112</v>
      </c>
      <c r="C11">
        <v>202</v>
      </c>
      <c r="E11" s="17">
        <v>1450</v>
      </c>
      <c r="F11" s="17">
        <f t="shared" si="0"/>
        <v>100</v>
      </c>
      <c r="G11" s="17">
        <v>112</v>
      </c>
      <c r="H11" s="17">
        <f t="shared" si="1"/>
        <v>-22.066666666666663</v>
      </c>
      <c r="I11" s="17">
        <f t="shared" si="2"/>
        <v>-2206.6666666666661</v>
      </c>
      <c r="J11" s="17">
        <f t="shared" si="3"/>
        <v>10000</v>
      </c>
      <c r="K11" s="17">
        <f t="shared" si="4"/>
        <v>486.93777777777763</v>
      </c>
      <c r="L11" s="17">
        <f t="shared" si="5"/>
        <v>123.30766389658356</v>
      </c>
      <c r="M11" s="17">
        <f t="shared" si="6"/>
        <v>-11.307663896583563</v>
      </c>
      <c r="R11" s="17">
        <v>1450</v>
      </c>
      <c r="S11" s="17">
        <f t="shared" si="7"/>
        <v>100</v>
      </c>
      <c r="T11" s="17">
        <v>202</v>
      </c>
      <c r="U11" s="17">
        <f t="shared" si="8"/>
        <v>20.199999999999989</v>
      </c>
      <c r="V11" s="17">
        <f t="shared" si="9"/>
        <v>2019.9999999999989</v>
      </c>
      <c r="W11" s="17">
        <f t="shared" si="10"/>
        <v>10000</v>
      </c>
      <c r="X11" s="17">
        <f t="shared" si="11"/>
        <v>408.03999999999957</v>
      </c>
      <c r="Y11" s="17">
        <f t="shared" si="12"/>
        <v>193.22382271468146</v>
      </c>
      <c r="Z11" s="17">
        <f t="shared" si="13"/>
        <v>8.7761772853185391</v>
      </c>
    </row>
    <row r="12" spans="1:29" x14ac:dyDescent="0.3">
      <c r="A12">
        <v>1500</v>
      </c>
      <c r="B12">
        <v>108</v>
      </c>
      <c r="C12">
        <v>183</v>
      </c>
      <c r="E12" s="17">
        <v>1500</v>
      </c>
      <c r="F12" s="17">
        <f t="shared" si="0"/>
        <v>150</v>
      </c>
      <c r="G12" s="17">
        <v>108</v>
      </c>
      <c r="H12" s="17">
        <f t="shared" si="1"/>
        <v>-26.066666666666663</v>
      </c>
      <c r="I12" s="17">
        <f t="shared" si="2"/>
        <v>-3909.9999999999995</v>
      </c>
      <c r="J12" s="17">
        <f t="shared" si="3"/>
        <v>22500</v>
      </c>
      <c r="K12" s="17">
        <f t="shared" si="4"/>
        <v>679.47111111111087</v>
      </c>
      <c r="L12" s="17">
        <f t="shared" si="5"/>
        <v>117.92816251154201</v>
      </c>
      <c r="M12" s="17">
        <f t="shared" si="6"/>
        <v>-9.9281625115420127</v>
      </c>
      <c r="R12" s="17">
        <v>1500</v>
      </c>
      <c r="S12" s="17">
        <f t="shared" si="7"/>
        <v>150</v>
      </c>
      <c r="T12" s="17">
        <v>183</v>
      </c>
      <c r="U12" s="17">
        <f t="shared" si="8"/>
        <v>1.1999999999999886</v>
      </c>
      <c r="V12" s="17">
        <f t="shared" si="9"/>
        <v>179.99999999999829</v>
      </c>
      <c r="W12" s="17">
        <f t="shared" si="10"/>
        <v>22500</v>
      </c>
      <c r="X12" s="17">
        <f t="shared" si="11"/>
        <v>1.4399999999999726</v>
      </c>
      <c r="Y12" s="17">
        <f t="shared" si="12"/>
        <v>198.93573407202217</v>
      </c>
      <c r="Z12" s="17">
        <f t="shared" si="13"/>
        <v>-15.935734072022171</v>
      </c>
    </row>
    <row r="13" spans="1:29" x14ac:dyDescent="0.3">
      <c r="A13">
        <v>1550</v>
      </c>
      <c r="B13">
        <v>125</v>
      </c>
      <c r="C13">
        <v>216</v>
      </c>
      <c r="E13" s="17">
        <v>1550</v>
      </c>
      <c r="F13" s="17">
        <f t="shared" si="0"/>
        <v>200</v>
      </c>
      <c r="G13" s="17">
        <v>125</v>
      </c>
      <c r="H13" s="17">
        <f t="shared" si="1"/>
        <v>-9.0666666666666629</v>
      </c>
      <c r="I13" s="17">
        <f t="shared" si="2"/>
        <v>-1813.3333333333326</v>
      </c>
      <c r="J13" s="17">
        <f t="shared" si="3"/>
        <v>40000</v>
      </c>
      <c r="K13" s="17">
        <f t="shared" si="4"/>
        <v>82.204444444444377</v>
      </c>
      <c r="L13" s="17">
        <f t="shared" si="5"/>
        <v>112.54866112650046</v>
      </c>
      <c r="M13" s="17">
        <f t="shared" si="6"/>
        <v>12.451338873499537</v>
      </c>
      <c r="R13" s="17">
        <v>1550</v>
      </c>
      <c r="S13" s="17">
        <f t="shared" si="7"/>
        <v>200</v>
      </c>
      <c r="T13" s="17">
        <v>216</v>
      </c>
      <c r="U13" s="17">
        <f t="shared" si="8"/>
        <v>34.199999999999989</v>
      </c>
      <c r="V13" s="17">
        <f t="shared" si="9"/>
        <v>6839.9999999999982</v>
      </c>
      <c r="W13" s="17">
        <f t="shared" si="10"/>
        <v>40000</v>
      </c>
      <c r="X13" s="17">
        <f t="shared" si="11"/>
        <v>1169.6399999999992</v>
      </c>
      <c r="Y13" s="17">
        <f t="shared" si="12"/>
        <v>204.64764542936288</v>
      </c>
      <c r="Z13" s="17">
        <f t="shared" si="13"/>
        <v>11.352354570637118</v>
      </c>
    </row>
    <row r="14" spans="1:29" x14ac:dyDescent="0.3">
      <c r="A14">
        <v>1600</v>
      </c>
      <c r="B14">
        <v>105</v>
      </c>
      <c r="C14">
        <v>208</v>
      </c>
      <c r="E14" s="17">
        <v>1600</v>
      </c>
      <c r="F14" s="17">
        <f t="shared" si="0"/>
        <v>250</v>
      </c>
      <c r="G14" s="17">
        <v>105</v>
      </c>
      <c r="H14" s="17">
        <f t="shared" si="1"/>
        <v>-29.066666666666663</v>
      </c>
      <c r="I14" s="17">
        <f t="shared" si="2"/>
        <v>-7266.6666666666661</v>
      </c>
      <c r="J14" s="17">
        <f t="shared" si="3"/>
        <v>62500</v>
      </c>
      <c r="K14" s="17">
        <f t="shared" si="4"/>
        <v>844.87111111111085</v>
      </c>
      <c r="L14" s="17">
        <f t="shared" si="5"/>
        <v>107.16915974145891</v>
      </c>
      <c r="M14" s="17">
        <f t="shared" si="6"/>
        <v>-2.1691597414589125</v>
      </c>
      <c r="R14" s="17">
        <v>1600</v>
      </c>
      <c r="S14" s="17">
        <f t="shared" si="7"/>
        <v>250</v>
      </c>
      <c r="T14" s="17">
        <v>208</v>
      </c>
      <c r="U14" s="17">
        <f t="shared" si="8"/>
        <v>26.199999999999989</v>
      </c>
      <c r="V14" s="17">
        <f t="shared" si="9"/>
        <v>6549.9999999999973</v>
      </c>
      <c r="W14" s="17">
        <f t="shared" si="10"/>
        <v>62500</v>
      </c>
      <c r="X14" s="17">
        <f t="shared" si="11"/>
        <v>686.43999999999937</v>
      </c>
      <c r="Y14" s="17">
        <f t="shared" si="12"/>
        <v>210.35955678670362</v>
      </c>
      <c r="Z14" s="17">
        <f t="shared" si="13"/>
        <v>-2.3595567867036209</v>
      </c>
    </row>
    <row r="15" spans="1:29" x14ac:dyDescent="0.3">
      <c r="A15">
        <v>1650</v>
      </c>
      <c r="B15">
        <v>90</v>
      </c>
      <c r="C15">
        <v>229</v>
      </c>
      <c r="E15" s="17">
        <v>1650</v>
      </c>
      <c r="F15" s="17">
        <f t="shared" si="0"/>
        <v>300</v>
      </c>
      <c r="G15" s="17">
        <v>90</v>
      </c>
      <c r="H15" s="17">
        <f t="shared" si="1"/>
        <v>-44.066666666666663</v>
      </c>
      <c r="I15" s="17">
        <f t="shared" si="2"/>
        <v>-13219.999999999998</v>
      </c>
      <c r="J15" s="17">
        <f t="shared" si="3"/>
        <v>90000</v>
      </c>
      <c r="K15" s="17">
        <f t="shared" si="4"/>
        <v>1941.8711111111108</v>
      </c>
      <c r="L15" s="17">
        <f t="shared" si="5"/>
        <v>101.78965835641736</v>
      </c>
      <c r="M15" s="17">
        <f t="shared" si="6"/>
        <v>-11.789658356417362</v>
      </c>
      <c r="R15" s="17">
        <v>1650</v>
      </c>
      <c r="S15" s="17">
        <f t="shared" si="7"/>
        <v>300</v>
      </c>
      <c r="T15" s="17">
        <v>229</v>
      </c>
      <c r="U15" s="17">
        <f t="shared" si="8"/>
        <v>47.199999999999989</v>
      </c>
      <c r="V15" s="17">
        <f t="shared" si="9"/>
        <v>14159.999999999996</v>
      </c>
      <c r="W15" s="17">
        <f t="shared" si="10"/>
        <v>90000</v>
      </c>
      <c r="X15" s="17">
        <f t="shared" si="11"/>
        <v>2227.8399999999988</v>
      </c>
      <c r="Y15" s="17">
        <f t="shared" si="12"/>
        <v>216.07146814404433</v>
      </c>
      <c r="Z15" s="17">
        <f t="shared" si="13"/>
        <v>12.928531855955669</v>
      </c>
    </row>
    <row r="16" spans="1:29" x14ac:dyDescent="0.3">
      <c r="A16">
        <v>1700</v>
      </c>
      <c r="B16">
        <v>87</v>
      </c>
      <c r="C16">
        <v>241</v>
      </c>
      <c r="E16" s="17">
        <v>1700</v>
      </c>
      <c r="F16" s="17">
        <f t="shared" si="0"/>
        <v>350</v>
      </c>
      <c r="G16" s="17">
        <v>87</v>
      </c>
      <c r="H16" s="17">
        <f t="shared" si="1"/>
        <v>-47.066666666666663</v>
      </c>
      <c r="I16" s="17">
        <f t="shared" si="2"/>
        <v>-16473.333333333332</v>
      </c>
      <c r="J16" s="17">
        <f t="shared" si="3"/>
        <v>122500</v>
      </c>
      <c r="K16" s="17">
        <f t="shared" si="4"/>
        <v>2215.2711111111107</v>
      </c>
      <c r="L16" s="17">
        <f t="shared" si="5"/>
        <v>96.410156971375812</v>
      </c>
      <c r="M16" s="17">
        <f t="shared" si="6"/>
        <v>-9.4101569713758124</v>
      </c>
      <c r="R16" s="17">
        <v>1700</v>
      </c>
      <c r="S16" s="17">
        <f t="shared" si="7"/>
        <v>350</v>
      </c>
      <c r="T16" s="17">
        <v>241</v>
      </c>
      <c r="U16" s="17">
        <f t="shared" si="8"/>
        <v>59.199999999999989</v>
      </c>
      <c r="V16" s="17">
        <f t="shared" si="9"/>
        <v>20719.999999999996</v>
      </c>
      <c r="W16" s="17">
        <f t="shared" si="10"/>
        <v>122500</v>
      </c>
      <c r="X16" s="17">
        <f t="shared" si="11"/>
        <v>3504.6399999999985</v>
      </c>
      <c r="Y16" s="17">
        <f t="shared" si="12"/>
        <v>221.78337950138504</v>
      </c>
      <c r="Z16" s="17">
        <f t="shared" si="13"/>
        <v>19.216620498614958</v>
      </c>
    </row>
    <row r="17" spans="5:25" x14ac:dyDescent="0.3">
      <c r="E17" s="33">
        <v>1800</v>
      </c>
      <c r="F17" s="33">
        <f t="shared" si="0"/>
        <v>450</v>
      </c>
      <c r="J17" s="33">
        <f t="shared" si="3"/>
        <v>202500</v>
      </c>
      <c r="L17" s="33">
        <f t="shared" si="5"/>
        <v>85.651154201292712</v>
      </c>
      <c r="R17" s="33">
        <v>1800</v>
      </c>
      <c r="S17" s="33">
        <f t="shared" si="7"/>
        <v>450</v>
      </c>
      <c r="W17" s="33">
        <f t="shared" si="10"/>
        <v>202500</v>
      </c>
      <c r="Y17" s="33">
        <f t="shared" si="12"/>
        <v>233.20720221606649</v>
      </c>
    </row>
    <row r="19" spans="5:25" x14ac:dyDescent="0.3">
      <c r="I19" s="32">
        <f>SUM(I2:I16)</f>
        <v>-97100</v>
      </c>
      <c r="J19" s="32">
        <f>SUM(J2:J17)</f>
        <v>902500</v>
      </c>
      <c r="V19" s="32">
        <f>SUM(V2:V16)</f>
        <v>103100.00000000001</v>
      </c>
      <c r="W19" s="32">
        <f>SUM(W2:W17)</f>
        <v>902500</v>
      </c>
    </row>
    <row r="20" spans="5:25" x14ac:dyDescent="0.3">
      <c r="I20" t="s">
        <v>72</v>
      </c>
      <c r="J20" t="s">
        <v>72</v>
      </c>
      <c r="V20" t="s">
        <v>72</v>
      </c>
      <c r="W20" t="s">
        <v>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МНК</vt:lpstr>
      <vt:lpstr>МНК2</vt:lpstr>
      <vt:lpstr>дз с распределениями</vt:lpstr>
      <vt:lpstr>распределения</vt:lpstr>
      <vt:lpstr>шины, график</vt:lpstr>
      <vt:lpstr>спрос и предложение, спираль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2019-03-18T09:10:41Z</dcterms:modified>
</cp:coreProperties>
</file>