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cewind/senzing.git/aws-cloudformation-performance-testing/reports/20231220-provisioned-single-DB/"/>
    </mc:Choice>
  </mc:AlternateContent>
  <xr:revisionPtr revIDLastSave="0" documentId="13_ncr:1_{0CEB1750-B244-7A48-9C29-4F108FA89D2E}" xr6:coauthVersionLast="47" xr6:coauthVersionMax="47" xr10:uidLastSave="{00000000-0000-0000-0000-000000000000}"/>
  <bookViews>
    <workbookView xWindow="440" yWindow="500" windowWidth="35400" windowHeight="19700" xr2:uid="{83921CF5-0249-C341-948E-004987EBA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9" i="1" l="1"/>
  <c r="B247" i="1"/>
  <c r="B245" i="1"/>
  <c r="B242" i="1"/>
  <c r="B204" i="1"/>
  <c r="B201" i="1"/>
  <c r="B208" i="1"/>
  <c r="B206" i="1"/>
  <c r="D46" i="1"/>
  <c r="D47" i="1"/>
  <c r="D48" i="1"/>
  <c r="D49" i="1"/>
  <c r="D53" i="1"/>
  <c r="D51" i="1"/>
  <c r="L22" i="1"/>
  <c r="C201" i="1" s="1"/>
  <c r="I22" i="1"/>
  <c r="C162" i="1" s="1"/>
  <c r="F22" i="1"/>
  <c r="G22" i="1" s="1"/>
  <c r="L20" i="1"/>
  <c r="C206" i="1" s="1"/>
  <c r="L21" i="1"/>
  <c r="C208" i="1" s="1"/>
  <c r="L23" i="1"/>
  <c r="C204" i="1" s="1"/>
  <c r="I20" i="1"/>
  <c r="C167" i="1" s="1"/>
  <c r="I21" i="1"/>
  <c r="C169" i="1" s="1"/>
  <c r="I23" i="1"/>
  <c r="C165" i="1" s="1"/>
  <c r="F20" i="1"/>
  <c r="G20" i="1" s="1"/>
  <c r="F21" i="1"/>
  <c r="G21" i="1" s="1"/>
  <c r="F23" i="1"/>
  <c r="G23" i="1" s="1"/>
  <c r="L18" i="1"/>
  <c r="L19" i="1"/>
  <c r="L17" i="1"/>
  <c r="L28" i="1"/>
  <c r="L13" i="1"/>
  <c r="L14" i="1"/>
  <c r="L15" i="1"/>
  <c r="L16" i="1"/>
  <c r="L12" i="1"/>
  <c r="C171" i="1"/>
  <c r="I28" i="1"/>
  <c r="I13" i="1"/>
  <c r="I14" i="1"/>
  <c r="I15" i="1"/>
  <c r="I16" i="1"/>
  <c r="I17" i="1"/>
  <c r="I18" i="1"/>
  <c r="I19" i="1"/>
  <c r="I12" i="1"/>
  <c r="D55" i="1"/>
  <c r="F28" i="1"/>
  <c r="G28" i="1" s="1"/>
  <c r="D54" i="1"/>
  <c r="D65" i="1"/>
  <c r="D66" i="1"/>
  <c r="D58" i="1"/>
  <c r="D59" i="1"/>
  <c r="D60" i="1"/>
  <c r="D61" i="1"/>
  <c r="D44" i="1"/>
  <c r="D45" i="1"/>
  <c r="D50" i="1"/>
  <c r="D52" i="1"/>
  <c r="D43" i="1"/>
  <c r="F19" i="1"/>
  <c r="G19" i="1" s="1"/>
  <c r="F18" i="1"/>
  <c r="G18" i="1" s="1"/>
  <c r="F17" i="1"/>
  <c r="G17" i="1" s="1"/>
  <c r="M22" i="1" l="1"/>
  <c r="C242" i="1" s="1"/>
  <c r="M23" i="1"/>
  <c r="C245" i="1" s="1"/>
  <c r="M21" i="1"/>
  <c r="C249" i="1" s="1"/>
  <c r="M20" i="1"/>
  <c r="C247" i="1" s="1"/>
  <c r="M28" i="1"/>
  <c r="M14" i="1"/>
  <c r="M13" i="1"/>
  <c r="M17" i="1"/>
  <c r="M15" i="1"/>
  <c r="M12" i="1"/>
  <c r="M19" i="1"/>
  <c r="M16" i="1"/>
  <c r="M18" i="1"/>
  <c r="F13" i="1"/>
  <c r="G13" i="1" s="1"/>
  <c r="F14" i="1"/>
  <c r="G14" i="1" s="1"/>
  <c r="F15" i="1"/>
  <c r="G15" i="1" s="1"/>
  <c r="F16" i="1"/>
  <c r="G16" i="1" s="1"/>
  <c r="F12" i="1"/>
  <c r="G12" i="1" s="1"/>
  <c r="E27" i="1"/>
  <c r="L27" i="1" s="1"/>
  <c r="F27" i="1" l="1"/>
  <c r="G27" i="1" s="1"/>
  <c r="I27" i="1"/>
  <c r="M27" i="1" s="1"/>
</calcChain>
</file>

<file path=xl/sharedStrings.xml><?xml version="1.0" encoding="utf-8"?>
<sst xmlns="http://schemas.openxmlformats.org/spreadsheetml/2006/main" count="131" uniqueCount="36">
  <si>
    <t>3 node DB</t>
  </si>
  <si>
    <t>Peak</t>
  </si>
  <si>
    <t>Average</t>
  </si>
  <si>
    <t>Time (hours)</t>
  </si>
  <si>
    <t>Time (mins)</t>
  </si>
  <si>
    <t>db.r6i.8xlarge</t>
  </si>
  <si>
    <t>db.r6i.12xlarge</t>
  </si>
  <si>
    <t>db.r6i.16xlarge</t>
  </si>
  <si>
    <t>db.r6i.24xlarge</t>
  </si>
  <si>
    <t>db.r6i.32xlarge</t>
  </si>
  <si>
    <t>db.r7g.8xlarge</t>
  </si>
  <si>
    <t>db.r7g.12xlarge</t>
  </si>
  <si>
    <t>db.r7g.16xlarge</t>
  </si>
  <si>
    <t>DB instance class</t>
  </si>
  <si>
    <t>Records per second</t>
  </si>
  <si>
    <t>Time (sec)</t>
  </si>
  <si>
    <t>difference</t>
  </si>
  <si>
    <t>Serverless V1</t>
  </si>
  <si>
    <t>3x - db.r6i.32xlarge</t>
  </si>
  <si>
    <t>DB per hour</t>
  </si>
  <si>
    <t>DB cost</t>
  </si>
  <si>
    <t>Peak loader</t>
  </si>
  <si>
    <t>Peak redoer</t>
  </si>
  <si>
    <t>Total task cost</t>
  </si>
  <si>
    <t>task vCPU</t>
  </si>
  <si>
    <t>task mem</t>
  </si>
  <si>
    <t>Total cost</t>
  </si>
  <si>
    <t>X86 vCPU</t>
  </si>
  <si>
    <t>X86 GB</t>
  </si>
  <si>
    <t>ARM vCPU</t>
  </si>
  <si>
    <t>ARM GB</t>
  </si>
  <si>
    <t>Cost</t>
  </si>
  <si>
    <t>db.r6id.24xlarge</t>
  </si>
  <si>
    <t>db.r6id.32xlarge</t>
  </si>
  <si>
    <t>db.r6gd.12xlarge</t>
  </si>
  <si>
    <t>db.r6gd.16xlarge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</si>
</sst>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31-D44A-A50A-A8C126F6B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31-D44A-A50A-A8C126F6B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31-D44A-A50A-A8C126F6B6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31-D44A-A50A-A8C126F6B6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31-D44A-A50A-A8C126F6B6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31-D44A-A50A-A8C126F6B6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31-D44A-A50A-A8C126F6B6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931-D44A-A50A-A8C126F6B6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A24-3B45-A3EB-EFCB3F9020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0B0-6446-8728-AA0D495E9FAB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A24-3B45-A3EB-EFCB3F9020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A24-3B45-A3EB-EFCB3F902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Sheet1!$B$42:$B$55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Sheet1!$C$42:$C$55</c:f>
              <c:numCache>
                <c:formatCode>General</c:formatCode>
                <c:ptCount val="14"/>
                <c:pt idx="0">
                  <c:v>2393</c:v>
                </c:pt>
                <c:pt idx="1">
                  <c:v>2640</c:v>
                </c:pt>
                <c:pt idx="2">
                  <c:v>2893</c:v>
                </c:pt>
                <c:pt idx="3">
                  <c:v>2999</c:v>
                </c:pt>
                <c:pt idx="4">
                  <c:v>2665</c:v>
                </c:pt>
                <c:pt idx="5">
                  <c:v>3871</c:v>
                </c:pt>
                <c:pt idx="6">
                  <c:v>3231</c:v>
                </c:pt>
                <c:pt idx="7">
                  <c:v>3413</c:v>
                </c:pt>
                <c:pt idx="8">
                  <c:v>4553</c:v>
                </c:pt>
                <c:pt idx="9">
                  <c:v>4597</c:v>
                </c:pt>
                <c:pt idx="10">
                  <c:v>4662</c:v>
                </c:pt>
                <c:pt idx="11">
                  <c:v>4613</c:v>
                </c:pt>
                <c:pt idx="12">
                  <c:v>6962</c:v>
                </c:pt>
                <c:pt idx="13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D44A-A50A-A8C126F6B6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1067759"/>
        <c:axId val="670651935"/>
      </c:barChart>
      <c:catAx>
        <c:axId val="6710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1935"/>
        <c:crosses val="autoZero"/>
        <c:auto val="1"/>
        <c:lblAlgn val="ctr"/>
        <c:lblOffset val="100"/>
        <c:noMultiLvlLbl val="0"/>
      </c:catAx>
      <c:valAx>
        <c:axId val="6706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records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A96-C64F-9916-EEF397F3AB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96-C64F-9916-EEF397F3AB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A-AB4A-9B5B-7A7240484A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8A-AB4A-9B5B-7A7240484A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A96-C64F-9916-EEF397F3AB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96-C64F-9916-EEF397F3AB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96-C64F-9916-EEF397F3ABA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9F3-F845-8FA1-17F68A13D60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41C-9449-A89F-C20E4D2292A8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9F3-F845-8FA1-17F68A13D60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9F3-F845-8FA1-17F68A13D6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Sheet1!$B$80:$B$93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Sheet1!$C$80:$C$93</c:f>
              <c:numCache>
                <c:formatCode>General</c:formatCode>
                <c:ptCount val="14"/>
                <c:pt idx="0">
                  <c:v>2724</c:v>
                </c:pt>
                <c:pt idx="1">
                  <c:v>2962</c:v>
                </c:pt>
                <c:pt idx="2">
                  <c:v>3326</c:v>
                </c:pt>
                <c:pt idx="3">
                  <c:v>3447</c:v>
                </c:pt>
                <c:pt idx="4">
                  <c:v>3001</c:v>
                </c:pt>
                <c:pt idx="5">
                  <c:v>4578</c:v>
                </c:pt>
                <c:pt idx="6">
                  <c:v>3916</c:v>
                </c:pt>
                <c:pt idx="7">
                  <c:v>3900</c:v>
                </c:pt>
                <c:pt idx="8">
                  <c:v>5392</c:v>
                </c:pt>
                <c:pt idx="9">
                  <c:v>5222</c:v>
                </c:pt>
                <c:pt idx="10">
                  <c:v>5216</c:v>
                </c:pt>
                <c:pt idx="11">
                  <c:v>5301</c:v>
                </c:pt>
                <c:pt idx="12">
                  <c:v>8597</c:v>
                </c:pt>
                <c:pt idx="13">
                  <c:v>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C64F-9916-EEF397F3AB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4926927"/>
        <c:axId val="645836303"/>
      </c:barChart>
      <c:catAx>
        <c:axId val="64492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6303"/>
        <c:crosses val="autoZero"/>
        <c:auto val="1"/>
        <c:lblAlgn val="ctr"/>
        <c:lblOffset val="100"/>
        <c:noMultiLvlLbl val="0"/>
      </c:catAx>
      <c:valAx>
        <c:axId val="645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Peak records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(sec)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B548-93E2-8420154ECA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C7-B548-93E2-8420154ECA4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7B-414F-9871-676D90298B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C7-B548-93E2-8420154ECA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C7-B548-93E2-8420154ECA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7B-414F-9871-676D90298B0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677-D94F-BF7E-26FC3FBC70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7B-414F-9871-676D90298B0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7B-414F-9871-676D90298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Sheet1!$B$121:$B$134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Sheet1!$C$121:$C$134</c:f>
              <c:numCache>
                <c:formatCode>General</c:formatCode>
                <c:ptCount val="14"/>
                <c:pt idx="0">
                  <c:v>8352</c:v>
                </c:pt>
                <c:pt idx="1">
                  <c:v>7560</c:v>
                </c:pt>
                <c:pt idx="2">
                  <c:v>6911.9999999999991</c:v>
                </c:pt>
                <c:pt idx="3">
                  <c:v>6660</c:v>
                </c:pt>
                <c:pt idx="4">
                  <c:v>7488.0000000000009</c:v>
                </c:pt>
                <c:pt idx="5">
                  <c:v>5220</c:v>
                </c:pt>
                <c:pt idx="6">
                  <c:v>6228</c:v>
                </c:pt>
                <c:pt idx="7">
                  <c:v>5868</c:v>
                </c:pt>
                <c:pt idx="8">
                  <c:v>4392</c:v>
                </c:pt>
                <c:pt idx="9">
                  <c:v>4392</c:v>
                </c:pt>
                <c:pt idx="10">
                  <c:v>4320</c:v>
                </c:pt>
                <c:pt idx="11">
                  <c:v>4320</c:v>
                </c:pt>
                <c:pt idx="12">
                  <c:v>2880</c:v>
                </c:pt>
                <c:pt idx="13">
                  <c:v>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B548-93E2-8420154ECA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9171135"/>
        <c:axId val="851351903"/>
      </c:barChart>
      <c:catAx>
        <c:axId val="63917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51903"/>
        <c:crosses val="autoZero"/>
        <c:auto val="1"/>
        <c:lblAlgn val="ctr"/>
        <c:lblOffset val="100"/>
        <c:noMultiLvlLbl val="0"/>
      </c:catAx>
      <c:valAx>
        <c:axId val="8513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DB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1B-5944-AF83-CFEEFEC0BC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1B-5944-AF83-CFEEFEC0BC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14-9844-9646-9212059B3D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1B-5944-AF83-CFEEFEC0BC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1B-5944-AF83-CFEEFEC0BC9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14-9844-9646-9212059B3D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57B6-BC42-BADA-30D73B924A6D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D14-9844-9646-9212059B3DE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D14-9844-9646-9212059B3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Sheet1!$B$158:$B$171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Sheet1!$C$158:$C$171</c:f>
              <c:numCache>
                <c:formatCode>"$"#,##0.00</c:formatCode>
                <c:ptCount val="14"/>
                <c:pt idx="0">
                  <c:v>13.99424</c:v>
                </c:pt>
                <c:pt idx="1">
                  <c:v>12.072900000000001</c:v>
                </c:pt>
                <c:pt idx="2">
                  <c:v>17.372160000000001</c:v>
                </c:pt>
                <c:pt idx="3">
                  <c:v>15.952549999999999</c:v>
                </c:pt>
                <c:pt idx="4">
                  <c:v>20.24672</c:v>
                </c:pt>
                <c:pt idx="5">
                  <c:v>17.492799999999999</c:v>
                </c:pt>
                <c:pt idx="6">
                  <c:v>19.889810000000001</c:v>
                </c:pt>
                <c:pt idx="7">
                  <c:v>21.155769999999997</c:v>
                </c:pt>
                <c:pt idx="8">
                  <c:v>22.077120000000001</c:v>
                </c:pt>
                <c:pt idx="9">
                  <c:v>26.4923</c:v>
                </c:pt>
                <c:pt idx="10">
                  <c:v>28.953599999999998</c:v>
                </c:pt>
                <c:pt idx="11">
                  <c:v>34.744799999999998</c:v>
                </c:pt>
                <c:pt idx="12">
                  <c:v>57.907200000000003</c:v>
                </c:pt>
                <c:pt idx="13">
                  <c:v>17.856000000000002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5944-AF83-CFEEFEC0BC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0063"/>
        <c:axId val="640750639"/>
      </c:barChart>
      <c:catAx>
        <c:axId val="64157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0639"/>
        <c:crosses val="autoZero"/>
        <c:auto val="1"/>
        <c:lblAlgn val="ctr"/>
        <c:lblOffset val="100"/>
        <c:noMultiLvlLbl val="0"/>
      </c:catAx>
      <c:valAx>
        <c:axId val="6407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57-764D-B678-5FBBED4244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57-764D-B678-5FBBED4244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40-2A45-BCA6-D483BB8C37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957-764D-B678-5FBBED4244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57-764D-B678-5FBBED4244F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40-2A45-BCA6-D483BB8C37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A51-D749-A916-55D3344E7147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E40-2A45-BCA6-D483BB8C373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E40-2A45-BCA6-D483BB8C37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Sheet1!$B$197:$B$210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Sheet1!$C$197:$C$210</c:f>
              <c:numCache>
                <c:formatCode>"$"#,##0.00</c:formatCode>
                <c:ptCount val="14"/>
                <c:pt idx="0">
                  <c:v>43.156663200000004</c:v>
                </c:pt>
                <c:pt idx="1">
                  <c:v>31.265135999999998</c:v>
                </c:pt>
                <c:pt idx="2">
                  <c:v>32.881267200000003</c:v>
                </c:pt>
                <c:pt idx="3">
                  <c:v>23.171175999999999</c:v>
                </c:pt>
                <c:pt idx="4">
                  <c:v>23.594188799999998</c:v>
                </c:pt>
                <c:pt idx="5">
                  <c:v>31.254329500000001</c:v>
                </c:pt>
                <c:pt idx="6">
                  <c:v>26.574183999999999</c:v>
                </c:pt>
                <c:pt idx="7">
                  <c:v>23.497297599999996</c:v>
                </c:pt>
                <c:pt idx="8">
                  <c:v>32.060416600000003</c:v>
                </c:pt>
                <c:pt idx="9">
                  <c:v>27.389487999999997</c:v>
                </c:pt>
                <c:pt idx="10">
                  <c:v>34.369427999999999</c:v>
                </c:pt>
                <c:pt idx="11">
                  <c:v>24.104639999999996</c:v>
                </c:pt>
                <c:pt idx="12">
                  <c:v>36.141048000000005</c:v>
                </c:pt>
                <c:pt idx="13">
                  <c:v>48.055192500000011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764D-B678-5FBBED4244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7919"/>
        <c:axId val="848660511"/>
      </c:barChart>
      <c:catAx>
        <c:axId val="6415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0511"/>
        <c:crosses val="autoZero"/>
        <c:auto val="1"/>
        <c:lblAlgn val="ctr"/>
        <c:lblOffset val="100"/>
        <c:noMultiLvlLbl val="0"/>
      </c:catAx>
      <c:valAx>
        <c:axId val="8486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 20M</a:t>
            </a:r>
            <a:r>
              <a:rPr lang="en-US" baseline="0"/>
              <a:t>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9C9-D748-B78C-323EDB2ED0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C9-D748-B78C-323EDB2ED0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FA2-A54D-B41F-6ED46289B5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A2-A54D-B41F-6ED46289B5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FA2-A54D-B41F-6ED46289B5C7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A2-A54D-B41F-6ED46289B5C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A2-A54D-B41F-6ED46289B5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Sheet1!$B$238:$B$251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Sheet1!$C$238:$C$251</c:f>
              <c:numCache>
                <c:formatCode>"$"#,##0.00</c:formatCode>
                <c:ptCount val="14"/>
                <c:pt idx="0">
                  <c:v>57.150903200000002</c:v>
                </c:pt>
                <c:pt idx="1">
                  <c:v>43.338036000000002</c:v>
                </c:pt>
                <c:pt idx="2">
                  <c:v>50.253427200000004</c:v>
                </c:pt>
                <c:pt idx="3">
                  <c:v>39.123725999999998</c:v>
                </c:pt>
                <c:pt idx="4">
                  <c:v>43.840908799999994</c:v>
                </c:pt>
                <c:pt idx="5">
                  <c:v>48.7471295</c:v>
                </c:pt>
                <c:pt idx="6">
                  <c:v>46.463994</c:v>
                </c:pt>
                <c:pt idx="7">
                  <c:v>44.653067599999993</c:v>
                </c:pt>
                <c:pt idx="8">
                  <c:v>54.137536600000004</c:v>
                </c:pt>
                <c:pt idx="9">
                  <c:v>53.881788</c:v>
                </c:pt>
                <c:pt idx="10">
                  <c:v>63.323027999999994</c:v>
                </c:pt>
                <c:pt idx="11">
                  <c:v>58.849439999999994</c:v>
                </c:pt>
                <c:pt idx="12">
                  <c:v>94.048248000000001</c:v>
                </c:pt>
                <c:pt idx="13">
                  <c:v>65.911192500000013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1A48-9441-ED380B9F1D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574271"/>
        <c:axId val="912768207"/>
      </c:barChart>
      <c:catAx>
        <c:axId val="8635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8207"/>
        <c:crosses val="autoZero"/>
        <c:auto val="1"/>
        <c:lblAlgn val="ctr"/>
        <c:lblOffset val="100"/>
        <c:noMultiLvlLbl val="0"/>
      </c:catAx>
      <c:valAx>
        <c:axId val="9127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30</xdr:row>
      <xdr:rowOff>190500</xdr:rowOff>
    </xdr:from>
    <xdr:to>
      <xdr:col>15</xdr:col>
      <xdr:colOff>660400</xdr:colOff>
      <xdr:row>68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8DA1C-2828-E144-1D60-A1F5D642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69</xdr:row>
      <xdr:rowOff>25400</xdr:rowOff>
    </xdr:from>
    <xdr:to>
      <xdr:col>15</xdr:col>
      <xdr:colOff>660400</xdr:colOff>
      <xdr:row>106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2668F-EA47-A598-13AD-966C14D2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107</xdr:row>
      <xdr:rowOff>190500</xdr:rowOff>
    </xdr:from>
    <xdr:to>
      <xdr:col>15</xdr:col>
      <xdr:colOff>762000</xdr:colOff>
      <xdr:row>145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0E01C-15DE-9768-530A-F37F23CB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317500</xdr:colOff>
      <xdr:row>146</xdr:row>
      <xdr:rowOff>38100</xdr:rowOff>
    </xdr:from>
    <xdr:to>
      <xdr:col>16</xdr:col>
      <xdr:colOff>25400</xdr:colOff>
      <xdr:row>185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E649-77DF-50A0-4B8E-2363EAFE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193</xdr:row>
      <xdr:rowOff>127000</xdr:rowOff>
    </xdr:from>
    <xdr:to>
      <xdr:col>16</xdr:col>
      <xdr:colOff>330200</xdr:colOff>
      <xdr:row>231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77BD8A-FC49-013A-FAFC-F4A975E3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482600</xdr:colOff>
      <xdr:row>233</xdr:row>
      <xdr:rowOff>101600</xdr:rowOff>
    </xdr:from>
    <xdr:to>
      <xdr:col>16</xdr:col>
      <xdr:colOff>368300</xdr:colOff>
      <xdr:row>271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EC718-A130-62CC-0AE5-D428C876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6118-A1AB-0244-8A25-CA7A07813C69}">
  <dimension ref="B4:M251"/>
  <sheetViews>
    <sheetView tabSelected="1" topLeftCell="A157" workbookViewId="0">
      <selection activeCell="C204" sqref="C204"/>
    </sheetView>
  </sheetViews>
  <sheetFormatPr baseColWidth="10" defaultRowHeight="16" x14ac:dyDescent="0.2"/>
  <cols>
    <col min="2" max="2" width="16.5" customWidth="1"/>
    <col min="3" max="3" width="22" customWidth="1"/>
    <col min="12" max="12" width="15.83203125" customWidth="1"/>
  </cols>
  <sheetData>
    <row r="4" spans="2:13" x14ac:dyDescent="0.2">
      <c r="I4" t="s">
        <v>31</v>
      </c>
    </row>
    <row r="5" spans="2:13" x14ac:dyDescent="0.2">
      <c r="H5" t="s">
        <v>27</v>
      </c>
      <c r="I5">
        <v>4.0480000000000002E-2</v>
      </c>
    </row>
    <row r="6" spans="2:13" x14ac:dyDescent="0.2">
      <c r="H6" t="s">
        <v>28</v>
      </c>
      <c r="I6">
        <v>4.4450000000000002E-3</v>
      </c>
    </row>
    <row r="7" spans="2:13" x14ac:dyDescent="0.2">
      <c r="H7" t="s">
        <v>29</v>
      </c>
      <c r="I7">
        <v>3.2379999999999999E-2</v>
      </c>
      <c r="J7" t="s">
        <v>24</v>
      </c>
      <c r="K7">
        <v>4</v>
      </c>
    </row>
    <row r="8" spans="2:13" x14ac:dyDescent="0.2">
      <c r="H8" t="s">
        <v>30</v>
      </c>
      <c r="I8">
        <v>3.5599999999999998E-3</v>
      </c>
      <c r="J8" t="s">
        <v>25</v>
      </c>
      <c r="K8">
        <v>30</v>
      </c>
    </row>
    <row r="11" spans="2:13" x14ac:dyDescent="0.2">
      <c r="B11" t="s">
        <v>13</v>
      </c>
      <c r="C11" t="s">
        <v>1</v>
      </c>
      <c r="D11" t="s">
        <v>2</v>
      </c>
      <c r="E11" t="s">
        <v>3</v>
      </c>
      <c r="F11" t="s">
        <v>4</v>
      </c>
      <c r="G11" t="s">
        <v>15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26</v>
      </c>
    </row>
    <row r="12" spans="2:13" x14ac:dyDescent="0.2">
      <c r="B12" t="s">
        <v>5</v>
      </c>
      <c r="C12">
        <v>2724</v>
      </c>
      <c r="D12">
        <v>2393</v>
      </c>
      <c r="E12">
        <v>2.3199999999999998</v>
      </c>
      <c r="F12">
        <f>E12*60</f>
        <v>139.19999999999999</v>
      </c>
      <c r="G12">
        <f>F12*60</f>
        <v>8352</v>
      </c>
      <c r="H12">
        <v>6.032</v>
      </c>
      <c r="I12">
        <f>H12*E12</f>
        <v>13.99424</v>
      </c>
      <c r="J12">
        <v>40</v>
      </c>
      <c r="K12">
        <v>23</v>
      </c>
      <c r="L12">
        <f>(($K$7*$I$5)+($K$8*$I$6))*E12*(J12+K12)</f>
        <v>43.156663200000004</v>
      </c>
      <c r="M12">
        <f>L12+I12</f>
        <v>57.150903200000002</v>
      </c>
    </row>
    <row r="13" spans="2:13" x14ac:dyDescent="0.2">
      <c r="B13" t="s">
        <v>6</v>
      </c>
      <c r="C13">
        <v>3326</v>
      </c>
      <c r="D13">
        <v>2893</v>
      </c>
      <c r="E13">
        <v>1.92</v>
      </c>
      <c r="F13">
        <f t="shared" ref="F13:G23" si="0">E13*60</f>
        <v>115.19999999999999</v>
      </c>
      <c r="G13">
        <f t="shared" si="0"/>
        <v>6911.9999999999991</v>
      </c>
      <c r="H13">
        <v>9.048</v>
      </c>
      <c r="I13">
        <f t="shared" ref="I13:I23" si="1">H13*E13</f>
        <v>17.372160000000001</v>
      </c>
      <c r="J13">
        <v>44</v>
      </c>
      <c r="K13">
        <v>14</v>
      </c>
      <c r="L13">
        <f t="shared" ref="L13:L16" si="2">(($K$7*$I$5)+($K$8*$I$6))*E13*(J13+K13)</f>
        <v>32.881267200000003</v>
      </c>
      <c r="M13">
        <f t="shared" ref="M13:M28" si="3">L13+I13</f>
        <v>50.253427200000004</v>
      </c>
    </row>
    <row r="14" spans="2:13" x14ac:dyDescent="0.2">
      <c r="B14" t="s">
        <v>7</v>
      </c>
      <c r="C14">
        <v>4578</v>
      </c>
      <c r="D14">
        <v>3871</v>
      </c>
      <c r="E14">
        <v>1.45</v>
      </c>
      <c r="F14">
        <f t="shared" si="0"/>
        <v>87</v>
      </c>
      <c r="G14">
        <f t="shared" si="0"/>
        <v>5220</v>
      </c>
      <c r="H14">
        <v>12.064</v>
      </c>
      <c r="I14">
        <f t="shared" si="1"/>
        <v>17.492799999999999</v>
      </c>
      <c r="J14">
        <v>59</v>
      </c>
      <c r="K14">
        <v>14</v>
      </c>
      <c r="L14">
        <f t="shared" si="2"/>
        <v>31.254329500000001</v>
      </c>
      <c r="M14">
        <f t="shared" si="3"/>
        <v>48.7471295</v>
      </c>
    </row>
    <row r="15" spans="2:13" x14ac:dyDescent="0.2">
      <c r="B15" t="s">
        <v>8</v>
      </c>
      <c r="C15">
        <v>5392</v>
      </c>
      <c r="D15">
        <v>4553</v>
      </c>
      <c r="E15">
        <v>1.22</v>
      </c>
      <c r="F15">
        <f t="shared" si="0"/>
        <v>73.2</v>
      </c>
      <c r="G15">
        <f t="shared" si="0"/>
        <v>4392</v>
      </c>
      <c r="H15">
        <v>18.096</v>
      </c>
      <c r="I15">
        <f t="shared" si="1"/>
        <v>22.077120000000001</v>
      </c>
      <c r="J15">
        <v>75</v>
      </c>
      <c r="K15">
        <v>14</v>
      </c>
      <c r="L15">
        <f t="shared" si="2"/>
        <v>32.060416600000003</v>
      </c>
      <c r="M15">
        <f t="shared" si="3"/>
        <v>54.137536600000004</v>
      </c>
    </row>
    <row r="16" spans="2:13" x14ac:dyDescent="0.2">
      <c r="B16" t="s">
        <v>9</v>
      </c>
      <c r="C16">
        <v>5216</v>
      </c>
      <c r="D16">
        <v>4662</v>
      </c>
      <c r="E16">
        <v>1.2</v>
      </c>
      <c r="F16">
        <f t="shared" si="0"/>
        <v>72</v>
      </c>
      <c r="G16">
        <f t="shared" si="0"/>
        <v>4320</v>
      </c>
      <c r="H16">
        <v>24.128</v>
      </c>
      <c r="I16">
        <f t="shared" si="1"/>
        <v>28.953599999999998</v>
      </c>
      <c r="J16">
        <v>77</v>
      </c>
      <c r="K16">
        <v>20</v>
      </c>
      <c r="L16">
        <f t="shared" si="2"/>
        <v>34.369427999999999</v>
      </c>
      <c r="M16">
        <f t="shared" si="3"/>
        <v>63.323027999999994</v>
      </c>
    </row>
    <row r="17" spans="2:13" x14ac:dyDescent="0.2">
      <c r="B17" t="s">
        <v>10</v>
      </c>
      <c r="C17">
        <v>2962</v>
      </c>
      <c r="D17">
        <v>2640</v>
      </c>
      <c r="E17">
        <v>2.1</v>
      </c>
      <c r="F17">
        <f>E17*60</f>
        <v>126</v>
      </c>
      <c r="G17">
        <f t="shared" ref="G17:G23" si="4">F17*60</f>
        <v>7560</v>
      </c>
      <c r="H17">
        <v>5.7489999999999997</v>
      </c>
      <c r="I17">
        <f t="shared" si="1"/>
        <v>12.072900000000001</v>
      </c>
      <c r="J17">
        <v>38</v>
      </c>
      <c r="K17">
        <v>25</v>
      </c>
      <c r="L17">
        <f>(($K$7*$I$7)+($K$8*$I$8))*E17*(J17+K17)</f>
        <v>31.265135999999998</v>
      </c>
      <c r="M17">
        <f t="shared" si="3"/>
        <v>43.338036000000002</v>
      </c>
    </row>
    <row r="18" spans="2:13" x14ac:dyDescent="0.2">
      <c r="B18" t="s">
        <v>11</v>
      </c>
      <c r="C18">
        <v>3447</v>
      </c>
      <c r="D18">
        <v>2999</v>
      </c>
      <c r="E18">
        <v>1.85</v>
      </c>
      <c r="F18">
        <f t="shared" si="0"/>
        <v>111</v>
      </c>
      <c r="G18">
        <f t="shared" si="4"/>
        <v>6660</v>
      </c>
      <c r="H18">
        <v>8.6229999999999993</v>
      </c>
      <c r="I18">
        <f t="shared" si="1"/>
        <v>15.952549999999999</v>
      </c>
      <c r="J18">
        <v>40</v>
      </c>
      <c r="K18">
        <v>13</v>
      </c>
      <c r="L18">
        <f t="shared" ref="L18:L23" si="5">(($K$7*$I$7)+($K$8*$I$8))*E18*(J18+K18)</f>
        <v>23.171175999999999</v>
      </c>
      <c r="M18">
        <f t="shared" si="3"/>
        <v>39.123725999999998</v>
      </c>
    </row>
    <row r="19" spans="2:13" x14ac:dyDescent="0.2">
      <c r="B19" t="s">
        <v>12</v>
      </c>
      <c r="C19">
        <v>3916</v>
      </c>
      <c r="D19">
        <v>3231</v>
      </c>
      <c r="E19">
        <v>1.73</v>
      </c>
      <c r="F19">
        <f t="shared" si="0"/>
        <v>103.8</v>
      </c>
      <c r="G19">
        <f t="shared" si="4"/>
        <v>6228</v>
      </c>
      <c r="H19">
        <v>11.497</v>
      </c>
      <c r="I19">
        <f t="shared" si="1"/>
        <v>19.889810000000001</v>
      </c>
      <c r="J19">
        <v>52</v>
      </c>
      <c r="K19">
        <v>13</v>
      </c>
      <c r="L19">
        <f t="shared" si="5"/>
        <v>26.574183999999999</v>
      </c>
      <c r="M19">
        <f t="shared" si="3"/>
        <v>46.463994</v>
      </c>
    </row>
    <row r="20" spans="2:13" x14ac:dyDescent="0.2">
      <c r="B20" t="s">
        <v>32</v>
      </c>
      <c r="C20">
        <v>5222</v>
      </c>
      <c r="D20">
        <v>4597</v>
      </c>
      <c r="E20">
        <v>1.22</v>
      </c>
      <c r="F20">
        <f t="shared" si="0"/>
        <v>73.2</v>
      </c>
      <c r="G20">
        <f t="shared" si="4"/>
        <v>4392</v>
      </c>
      <c r="H20" s="2">
        <v>21.715</v>
      </c>
      <c r="I20">
        <f t="shared" si="1"/>
        <v>26.4923</v>
      </c>
      <c r="J20">
        <v>64</v>
      </c>
      <c r="K20">
        <v>31</v>
      </c>
      <c r="L20">
        <f t="shared" si="5"/>
        <v>27.389487999999997</v>
      </c>
      <c r="M20">
        <f t="shared" si="3"/>
        <v>53.881788</v>
      </c>
    </row>
    <row r="21" spans="2:13" x14ac:dyDescent="0.2">
      <c r="B21" t="s">
        <v>33</v>
      </c>
      <c r="C21">
        <v>5301</v>
      </c>
      <c r="D21">
        <v>4613</v>
      </c>
      <c r="E21">
        <v>1.2</v>
      </c>
      <c r="F21">
        <f t="shared" si="0"/>
        <v>72</v>
      </c>
      <c r="G21">
        <f t="shared" si="4"/>
        <v>4320</v>
      </c>
      <c r="H21" s="2">
        <v>28.954000000000001</v>
      </c>
      <c r="I21">
        <f t="shared" si="1"/>
        <v>34.744799999999998</v>
      </c>
      <c r="J21">
        <v>68</v>
      </c>
      <c r="K21">
        <v>17</v>
      </c>
      <c r="L21">
        <f t="shared" si="5"/>
        <v>24.104639999999996</v>
      </c>
      <c r="M21">
        <f t="shared" si="3"/>
        <v>58.849439999999994</v>
      </c>
    </row>
    <row r="22" spans="2:13" x14ac:dyDescent="0.2">
      <c r="B22" t="s">
        <v>34</v>
      </c>
      <c r="C22">
        <v>3001</v>
      </c>
      <c r="D22">
        <v>2665</v>
      </c>
      <c r="E22">
        <v>2.08</v>
      </c>
      <c r="F22">
        <f t="shared" ref="F22" si="6">E22*60</f>
        <v>124.80000000000001</v>
      </c>
      <c r="G22">
        <f t="shared" ref="G22" si="7">F22*60</f>
        <v>7488.0000000000009</v>
      </c>
      <c r="H22" s="2">
        <v>9.734</v>
      </c>
      <c r="I22">
        <f t="shared" ref="I22" si="8">H22*E22</f>
        <v>20.24672</v>
      </c>
      <c r="J22">
        <v>36</v>
      </c>
      <c r="K22">
        <v>12</v>
      </c>
      <c r="L22">
        <f t="shared" ref="L22" si="9">(($K$7*$I$7)+($K$8*$I$8))*E22*(J22+K22)</f>
        <v>23.594188799999998</v>
      </c>
      <c r="M22">
        <f t="shared" ref="M22" si="10">L22+I22</f>
        <v>43.840908799999994</v>
      </c>
    </row>
    <row r="23" spans="2:13" x14ac:dyDescent="0.2">
      <c r="B23" t="s">
        <v>35</v>
      </c>
      <c r="C23">
        <v>3900</v>
      </c>
      <c r="D23">
        <v>3413</v>
      </c>
      <c r="E23">
        <v>1.63</v>
      </c>
      <c r="F23">
        <f t="shared" si="0"/>
        <v>97.8</v>
      </c>
      <c r="G23">
        <f t="shared" si="4"/>
        <v>5868</v>
      </c>
      <c r="H23" s="2">
        <v>12.978999999999999</v>
      </c>
      <c r="I23">
        <f t="shared" si="1"/>
        <v>21.155769999999997</v>
      </c>
      <c r="J23">
        <v>46</v>
      </c>
      <c r="K23">
        <v>15</v>
      </c>
      <c r="L23">
        <f t="shared" si="5"/>
        <v>23.497297599999996</v>
      </c>
      <c r="M23">
        <f t="shared" si="3"/>
        <v>44.653067599999993</v>
      </c>
    </row>
    <row r="26" spans="2:13" x14ac:dyDescent="0.2">
      <c r="B26" t="s">
        <v>0</v>
      </c>
    </row>
    <row r="27" spans="2:13" x14ac:dyDescent="0.2">
      <c r="B27" t="s">
        <v>9</v>
      </c>
      <c r="C27">
        <v>8597</v>
      </c>
      <c r="D27">
        <v>6962</v>
      </c>
      <c r="E27">
        <f>48/60</f>
        <v>0.8</v>
      </c>
      <c r="F27">
        <f>E27*60</f>
        <v>48</v>
      </c>
      <c r="G27">
        <f t="shared" ref="G27:G28" si="11">F27*60</f>
        <v>2880</v>
      </c>
      <c r="H27">
        <v>24.128</v>
      </c>
      <c r="I27">
        <f>E27*H27*3</f>
        <v>57.907200000000003</v>
      </c>
      <c r="J27">
        <v>125</v>
      </c>
      <c r="K27">
        <v>28</v>
      </c>
      <c r="L27">
        <f>(($K$7*$I$5)+($K$8*$I$6))*E27*(J27+K27)</f>
        <v>36.141048000000005</v>
      </c>
      <c r="M27">
        <f t="shared" si="3"/>
        <v>94.048248000000001</v>
      </c>
    </row>
    <row r="28" spans="2:13" x14ac:dyDescent="0.2">
      <c r="B28" t="s">
        <v>17</v>
      </c>
      <c r="C28">
        <v>5845</v>
      </c>
      <c r="D28">
        <v>3579</v>
      </c>
      <c r="E28">
        <v>1.55</v>
      </c>
      <c r="F28">
        <f>E28*60</f>
        <v>93</v>
      </c>
      <c r="G28">
        <f t="shared" si="11"/>
        <v>5580</v>
      </c>
      <c r="H28">
        <v>0.06</v>
      </c>
      <c r="I28">
        <f>E28*H28*64*3</f>
        <v>17.856000000000002</v>
      </c>
      <c r="J28">
        <v>78</v>
      </c>
      <c r="K28">
        <v>27</v>
      </c>
      <c r="L28">
        <f>(($K$7*$I$5)+($K$8*$I$6))*E28*(J28+K28)</f>
        <v>48.055192500000011</v>
      </c>
      <c r="M28">
        <f t="shared" si="3"/>
        <v>65.911192500000013</v>
      </c>
    </row>
    <row r="41" spans="2:4" x14ac:dyDescent="0.2">
      <c r="B41" t="s">
        <v>13</v>
      </c>
      <c r="C41" t="s">
        <v>14</v>
      </c>
      <c r="D41" t="s">
        <v>16</v>
      </c>
    </row>
    <row r="42" spans="2:4" x14ac:dyDescent="0.2">
      <c r="B42" t="s">
        <v>5</v>
      </c>
      <c r="C42">
        <v>2393</v>
      </c>
    </row>
    <row r="43" spans="2:4" x14ac:dyDescent="0.2">
      <c r="B43" t="s">
        <v>10</v>
      </c>
      <c r="C43">
        <v>2640</v>
      </c>
      <c r="D43">
        <f>(C43-C42)/C43 * 100</f>
        <v>9.3560606060606073</v>
      </c>
    </row>
    <row r="44" spans="2:4" x14ac:dyDescent="0.2">
      <c r="B44" t="s">
        <v>6</v>
      </c>
      <c r="C44">
        <v>2893</v>
      </c>
      <c r="D44">
        <f t="shared" ref="D44:D55" si="12">(C44-C43)/C44 * 100</f>
        <v>8.7452471482889731</v>
      </c>
    </row>
    <row r="45" spans="2:4" x14ac:dyDescent="0.2">
      <c r="B45" t="s">
        <v>11</v>
      </c>
      <c r="C45">
        <v>2999</v>
      </c>
      <c r="D45">
        <f>(C45-C44)/C45 * 100</f>
        <v>3.5345115038346115</v>
      </c>
    </row>
    <row r="46" spans="2:4" x14ac:dyDescent="0.2">
      <c r="B46" t="s">
        <v>34</v>
      </c>
      <c r="C46">
        <v>2665</v>
      </c>
      <c r="D46">
        <f t="shared" ref="D46:D49" si="13">(C46-C45)/C46 * 100</f>
        <v>-12.532833020637899</v>
      </c>
    </row>
    <row r="47" spans="2:4" x14ac:dyDescent="0.2">
      <c r="B47" t="s">
        <v>7</v>
      </c>
      <c r="C47">
        <v>3871</v>
      </c>
      <c r="D47">
        <f t="shared" si="13"/>
        <v>31.154740377163527</v>
      </c>
    </row>
    <row r="48" spans="2:4" x14ac:dyDescent="0.2">
      <c r="B48" t="s">
        <v>12</v>
      </c>
      <c r="C48">
        <v>3231</v>
      </c>
      <c r="D48">
        <f t="shared" si="13"/>
        <v>-19.808108944599194</v>
      </c>
    </row>
    <row r="49" spans="2:4" x14ac:dyDescent="0.2">
      <c r="B49" t="s">
        <v>35</v>
      </c>
      <c r="C49">
        <v>3413</v>
      </c>
      <c r="D49">
        <f t="shared" si="13"/>
        <v>5.3325520070319365</v>
      </c>
    </row>
    <row r="50" spans="2:4" x14ac:dyDescent="0.2">
      <c r="B50" t="s">
        <v>8</v>
      </c>
      <c r="C50">
        <v>4553</v>
      </c>
      <c r="D50">
        <f>(C50-C48)/C50 * 100</f>
        <v>29.035800571052057</v>
      </c>
    </row>
    <row r="51" spans="2:4" x14ac:dyDescent="0.2">
      <c r="B51" t="s">
        <v>32</v>
      </c>
      <c r="C51">
        <v>4597</v>
      </c>
      <c r="D51">
        <f t="shared" si="12"/>
        <v>0.95714596475962588</v>
      </c>
    </row>
    <row r="52" spans="2:4" x14ac:dyDescent="0.2">
      <c r="B52" t="s">
        <v>9</v>
      </c>
      <c r="C52">
        <v>4662</v>
      </c>
      <c r="D52">
        <f>(C52-C50)/C52 * 100</f>
        <v>2.3380523380523379</v>
      </c>
    </row>
    <row r="53" spans="2:4" x14ac:dyDescent="0.2">
      <c r="B53" t="s">
        <v>33</v>
      </c>
      <c r="C53">
        <v>4613</v>
      </c>
      <c r="D53">
        <f>(C53-C51)/C53 * 100</f>
        <v>0.34684587036635595</v>
      </c>
    </row>
    <row r="54" spans="2:4" x14ac:dyDescent="0.2">
      <c r="B54" t="s">
        <v>18</v>
      </c>
      <c r="C54">
        <v>6962</v>
      </c>
      <c r="D54">
        <f>(C54-C52)/C54 * 100</f>
        <v>33.036483769031889</v>
      </c>
    </row>
    <row r="55" spans="2:4" x14ac:dyDescent="0.2">
      <c r="B55" t="s">
        <v>17</v>
      </c>
      <c r="C55">
        <v>3579</v>
      </c>
      <c r="D55">
        <f t="shared" si="12"/>
        <v>-94.523609946912543</v>
      </c>
    </row>
    <row r="57" spans="2:4" x14ac:dyDescent="0.2">
      <c r="B57" t="s">
        <v>5</v>
      </c>
      <c r="C57">
        <v>2393</v>
      </c>
    </row>
    <row r="58" spans="2:4" x14ac:dyDescent="0.2">
      <c r="B58" t="s">
        <v>6</v>
      </c>
      <c r="C58">
        <v>2893</v>
      </c>
      <c r="D58">
        <f t="shared" ref="D58:D60" si="14">(C58-C57)/C58 * 100</f>
        <v>17.283097131005874</v>
      </c>
    </row>
    <row r="59" spans="2:4" x14ac:dyDescent="0.2">
      <c r="B59" t="s">
        <v>7</v>
      </c>
      <c r="C59">
        <v>3871</v>
      </c>
      <c r="D59">
        <f t="shared" si="14"/>
        <v>25.264789460087833</v>
      </c>
    </row>
    <row r="60" spans="2:4" x14ac:dyDescent="0.2">
      <c r="B60" t="s">
        <v>8</v>
      </c>
      <c r="C60">
        <v>4553</v>
      </c>
      <c r="D60">
        <f t="shared" si="14"/>
        <v>14.979134636503405</v>
      </c>
    </row>
    <row r="61" spans="2:4" x14ac:dyDescent="0.2">
      <c r="B61" t="s">
        <v>9</v>
      </c>
      <c r="C61">
        <v>4662</v>
      </c>
      <c r="D61">
        <f t="shared" ref="D61" si="15">(C61-C60)/C61 * 100</f>
        <v>2.3380523380523379</v>
      </c>
    </row>
    <row r="64" spans="2:4" x14ac:dyDescent="0.2">
      <c r="B64" t="s">
        <v>10</v>
      </c>
      <c r="C64">
        <v>2640</v>
      </c>
    </row>
    <row r="65" spans="2:4" x14ac:dyDescent="0.2">
      <c r="B65" t="s">
        <v>11</v>
      </c>
      <c r="C65">
        <v>2999</v>
      </c>
      <c r="D65">
        <f t="shared" ref="D65:D66" si="16">(C65-C64)/C65 * 100</f>
        <v>11.970656885628543</v>
      </c>
    </row>
    <row r="66" spans="2:4" x14ac:dyDescent="0.2">
      <c r="B66" t="s">
        <v>12</v>
      </c>
      <c r="C66">
        <v>3231</v>
      </c>
      <c r="D66">
        <f t="shared" si="16"/>
        <v>7.1804394924172081</v>
      </c>
    </row>
    <row r="79" spans="2:4" x14ac:dyDescent="0.2">
      <c r="B79" t="s">
        <v>13</v>
      </c>
      <c r="C79" t="s">
        <v>1</v>
      </c>
    </row>
    <row r="80" spans="2:4" x14ac:dyDescent="0.2">
      <c r="B80" t="s">
        <v>5</v>
      </c>
      <c r="C80">
        <v>2724</v>
      </c>
    </row>
    <row r="81" spans="2:3" x14ac:dyDescent="0.2">
      <c r="B81" t="s">
        <v>10</v>
      </c>
      <c r="C81">
        <v>2962</v>
      </c>
    </row>
    <row r="82" spans="2:3" x14ac:dyDescent="0.2">
      <c r="B82" t="s">
        <v>6</v>
      </c>
      <c r="C82">
        <v>3326</v>
      </c>
    </row>
    <row r="83" spans="2:3" x14ac:dyDescent="0.2">
      <c r="B83" t="s">
        <v>11</v>
      </c>
      <c r="C83">
        <v>3447</v>
      </c>
    </row>
    <row r="84" spans="2:3" x14ac:dyDescent="0.2">
      <c r="B84" t="s">
        <v>34</v>
      </c>
      <c r="C84">
        <v>3001</v>
      </c>
    </row>
    <row r="85" spans="2:3" x14ac:dyDescent="0.2">
      <c r="B85" t="s">
        <v>7</v>
      </c>
      <c r="C85">
        <v>4578</v>
      </c>
    </row>
    <row r="86" spans="2:3" x14ac:dyDescent="0.2">
      <c r="B86" t="s">
        <v>12</v>
      </c>
      <c r="C86">
        <v>3916</v>
      </c>
    </row>
    <row r="87" spans="2:3" x14ac:dyDescent="0.2">
      <c r="B87" t="s">
        <v>35</v>
      </c>
      <c r="C87">
        <v>3900</v>
      </c>
    </row>
    <row r="88" spans="2:3" x14ac:dyDescent="0.2">
      <c r="B88" t="s">
        <v>8</v>
      </c>
      <c r="C88">
        <v>5392</v>
      </c>
    </row>
    <row r="89" spans="2:3" x14ac:dyDescent="0.2">
      <c r="B89" t="s">
        <v>32</v>
      </c>
      <c r="C89">
        <v>5222</v>
      </c>
    </row>
    <row r="90" spans="2:3" x14ac:dyDescent="0.2">
      <c r="B90" t="s">
        <v>9</v>
      </c>
      <c r="C90">
        <v>5216</v>
      </c>
    </row>
    <row r="91" spans="2:3" x14ac:dyDescent="0.2">
      <c r="B91" t="s">
        <v>33</v>
      </c>
      <c r="C91">
        <v>5301</v>
      </c>
    </row>
    <row r="92" spans="2:3" x14ac:dyDescent="0.2">
      <c r="B92" t="s">
        <v>18</v>
      </c>
      <c r="C92">
        <v>8597</v>
      </c>
    </row>
    <row r="93" spans="2:3" x14ac:dyDescent="0.2">
      <c r="B93" t="s">
        <v>17</v>
      </c>
      <c r="C93">
        <v>5845</v>
      </c>
    </row>
    <row r="120" spans="2:3" x14ac:dyDescent="0.2">
      <c r="B120" t="s">
        <v>13</v>
      </c>
      <c r="C120" t="s">
        <v>15</v>
      </c>
    </row>
    <row r="121" spans="2:3" x14ac:dyDescent="0.2">
      <c r="B121" t="s">
        <v>5</v>
      </c>
      <c r="C121">
        <v>8352</v>
      </c>
    </row>
    <row r="122" spans="2:3" x14ac:dyDescent="0.2">
      <c r="B122" t="s">
        <v>10</v>
      </c>
      <c r="C122">
        <v>7560</v>
      </c>
    </row>
    <row r="123" spans="2:3" x14ac:dyDescent="0.2">
      <c r="B123" t="s">
        <v>6</v>
      </c>
      <c r="C123">
        <v>6911.9999999999991</v>
      </c>
    </row>
    <row r="124" spans="2:3" x14ac:dyDescent="0.2">
      <c r="B124" t="s">
        <v>11</v>
      </c>
      <c r="C124">
        <v>6660</v>
      </c>
    </row>
    <row r="125" spans="2:3" x14ac:dyDescent="0.2">
      <c r="B125" t="s">
        <v>34</v>
      </c>
      <c r="C125">
        <v>7488.0000000000009</v>
      </c>
    </row>
    <row r="126" spans="2:3" x14ac:dyDescent="0.2">
      <c r="B126" t="s">
        <v>7</v>
      </c>
      <c r="C126">
        <v>5220</v>
      </c>
    </row>
    <row r="127" spans="2:3" x14ac:dyDescent="0.2">
      <c r="B127" t="s">
        <v>12</v>
      </c>
      <c r="C127">
        <v>6228</v>
      </c>
    </row>
    <row r="128" spans="2:3" x14ac:dyDescent="0.2">
      <c r="B128" t="s">
        <v>35</v>
      </c>
      <c r="C128">
        <v>5868</v>
      </c>
    </row>
    <row r="129" spans="2:3" x14ac:dyDescent="0.2">
      <c r="B129" t="s">
        <v>8</v>
      </c>
      <c r="C129">
        <v>4392</v>
      </c>
    </row>
    <row r="130" spans="2:3" x14ac:dyDescent="0.2">
      <c r="B130" t="s">
        <v>32</v>
      </c>
      <c r="C130">
        <v>4392</v>
      </c>
    </row>
    <row r="131" spans="2:3" x14ac:dyDescent="0.2">
      <c r="B131" t="s">
        <v>9</v>
      </c>
      <c r="C131">
        <v>4320</v>
      </c>
    </row>
    <row r="132" spans="2:3" x14ac:dyDescent="0.2">
      <c r="B132" t="s">
        <v>33</v>
      </c>
      <c r="C132">
        <v>4320</v>
      </c>
    </row>
    <row r="133" spans="2:3" x14ac:dyDescent="0.2">
      <c r="B133" t="s">
        <v>18</v>
      </c>
      <c r="C133">
        <v>2880</v>
      </c>
    </row>
    <row r="134" spans="2:3" x14ac:dyDescent="0.2">
      <c r="B134" t="s">
        <v>17</v>
      </c>
      <c r="C134">
        <v>5580</v>
      </c>
    </row>
    <row r="157" spans="2:3" x14ac:dyDescent="0.2">
      <c r="B157" t="s">
        <v>13</v>
      </c>
      <c r="C157" t="s">
        <v>20</v>
      </c>
    </row>
    <row r="158" spans="2:3" x14ac:dyDescent="0.2">
      <c r="B158" t="s">
        <v>5</v>
      </c>
      <c r="C158" s="1">
        <v>13.99424</v>
      </c>
    </row>
    <row r="159" spans="2:3" x14ac:dyDescent="0.2">
      <c r="B159" t="s">
        <v>10</v>
      </c>
      <c r="C159" s="1">
        <v>12.072900000000001</v>
      </c>
    </row>
    <row r="160" spans="2:3" x14ac:dyDescent="0.2">
      <c r="B160" t="s">
        <v>6</v>
      </c>
      <c r="C160" s="1">
        <v>17.372160000000001</v>
      </c>
    </row>
    <row r="161" spans="2:3" x14ac:dyDescent="0.2">
      <c r="B161" t="s">
        <v>11</v>
      </c>
      <c r="C161" s="1">
        <v>15.952549999999999</v>
      </c>
    </row>
    <row r="162" spans="2:3" x14ac:dyDescent="0.2">
      <c r="B162" t="s">
        <v>34</v>
      </c>
      <c r="C162" s="1">
        <f>I22</f>
        <v>20.24672</v>
      </c>
    </row>
    <row r="163" spans="2:3" x14ac:dyDescent="0.2">
      <c r="B163" t="s">
        <v>7</v>
      </c>
      <c r="C163" s="1">
        <v>17.492799999999999</v>
      </c>
    </row>
    <row r="164" spans="2:3" x14ac:dyDescent="0.2">
      <c r="B164" t="s">
        <v>12</v>
      </c>
      <c r="C164" s="1">
        <v>19.889810000000001</v>
      </c>
    </row>
    <row r="165" spans="2:3" x14ac:dyDescent="0.2">
      <c r="B165" t="s">
        <v>35</v>
      </c>
      <c r="C165" s="1">
        <f>I23</f>
        <v>21.155769999999997</v>
      </c>
    </row>
    <row r="166" spans="2:3" x14ac:dyDescent="0.2">
      <c r="B166" t="s">
        <v>8</v>
      </c>
      <c r="C166" s="1">
        <v>22.077120000000001</v>
      </c>
    </row>
    <row r="167" spans="2:3" x14ac:dyDescent="0.2">
      <c r="B167" t="s">
        <v>32</v>
      </c>
      <c r="C167" s="1">
        <f>I20</f>
        <v>26.4923</v>
      </c>
    </row>
    <row r="168" spans="2:3" x14ac:dyDescent="0.2">
      <c r="B168" t="s">
        <v>9</v>
      </c>
      <c r="C168" s="1">
        <v>28.953599999999998</v>
      </c>
    </row>
    <row r="169" spans="2:3" x14ac:dyDescent="0.2">
      <c r="B169" t="s">
        <v>33</v>
      </c>
      <c r="C169" s="1">
        <f>I21</f>
        <v>34.744799999999998</v>
      </c>
    </row>
    <row r="170" spans="2:3" x14ac:dyDescent="0.2">
      <c r="B170" t="s">
        <v>18</v>
      </c>
      <c r="C170" s="1">
        <v>57.907200000000003</v>
      </c>
    </row>
    <row r="171" spans="2:3" x14ac:dyDescent="0.2">
      <c r="B171" t="s">
        <v>17</v>
      </c>
      <c r="C171" s="1">
        <f>5.952*3</f>
        <v>17.856000000000002</v>
      </c>
    </row>
    <row r="196" spans="2:3" x14ac:dyDescent="0.2">
      <c r="B196" t="s">
        <v>13</v>
      </c>
      <c r="C196" t="s">
        <v>23</v>
      </c>
    </row>
    <row r="197" spans="2:3" x14ac:dyDescent="0.2">
      <c r="B197" t="s">
        <v>5</v>
      </c>
      <c r="C197" s="1">
        <v>43.156663200000004</v>
      </c>
    </row>
    <row r="198" spans="2:3" x14ac:dyDescent="0.2">
      <c r="B198" t="s">
        <v>10</v>
      </c>
      <c r="C198" s="1">
        <v>31.265135999999998</v>
      </c>
    </row>
    <row r="199" spans="2:3" x14ac:dyDescent="0.2">
      <c r="B199" t="s">
        <v>6</v>
      </c>
      <c r="C199" s="1">
        <v>32.881267200000003</v>
      </c>
    </row>
    <row r="200" spans="2:3" x14ac:dyDescent="0.2">
      <c r="B200" t="s">
        <v>11</v>
      </c>
      <c r="C200" s="1">
        <v>23.171175999999999</v>
      </c>
    </row>
    <row r="201" spans="2:3" x14ac:dyDescent="0.2">
      <c r="B201" t="str">
        <f>B22</f>
        <v>db.r6gd.12xlarge</v>
      </c>
      <c r="C201" s="1">
        <f>L22</f>
        <v>23.594188799999998</v>
      </c>
    </row>
    <row r="202" spans="2:3" x14ac:dyDescent="0.2">
      <c r="B202" t="s">
        <v>7</v>
      </c>
      <c r="C202" s="1">
        <v>31.254329500000001</v>
      </c>
    </row>
    <row r="203" spans="2:3" x14ac:dyDescent="0.2">
      <c r="B203" t="s">
        <v>12</v>
      </c>
      <c r="C203" s="1">
        <v>26.574183999999999</v>
      </c>
    </row>
    <row r="204" spans="2:3" x14ac:dyDescent="0.2">
      <c r="B204" t="str">
        <f>B23</f>
        <v>db.r6gd.16xlarge</v>
      </c>
      <c r="C204" s="1">
        <f>L23</f>
        <v>23.497297599999996</v>
      </c>
    </row>
    <row r="205" spans="2:3" x14ac:dyDescent="0.2">
      <c r="B205" t="s">
        <v>8</v>
      </c>
      <c r="C205" s="1">
        <v>32.060416600000003</v>
      </c>
    </row>
    <row r="206" spans="2:3" x14ac:dyDescent="0.2">
      <c r="B206" t="str">
        <f>B20</f>
        <v>db.r6id.24xlarge</v>
      </c>
      <c r="C206" s="1">
        <f>L20</f>
        <v>27.389487999999997</v>
      </c>
    </row>
    <row r="207" spans="2:3" x14ac:dyDescent="0.2">
      <c r="B207" t="s">
        <v>9</v>
      </c>
      <c r="C207" s="1">
        <v>34.369427999999999</v>
      </c>
    </row>
    <row r="208" spans="2:3" x14ac:dyDescent="0.2">
      <c r="B208" t="str">
        <f>B21</f>
        <v>db.r6id.32xlarge</v>
      </c>
      <c r="C208" s="1">
        <f>L21</f>
        <v>24.104639999999996</v>
      </c>
    </row>
    <row r="209" spans="2:3" x14ac:dyDescent="0.2">
      <c r="B209" t="s">
        <v>18</v>
      </c>
      <c r="C209" s="1">
        <v>36.141048000000005</v>
      </c>
    </row>
    <row r="210" spans="2:3" x14ac:dyDescent="0.2">
      <c r="B210" t="s">
        <v>17</v>
      </c>
      <c r="C210" s="1">
        <v>48.055192500000011</v>
      </c>
    </row>
    <row r="237" spans="2:3" x14ac:dyDescent="0.2">
      <c r="B237" t="s">
        <v>13</v>
      </c>
      <c r="C237" t="s">
        <v>26</v>
      </c>
    </row>
    <row r="238" spans="2:3" x14ac:dyDescent="0.2">
      <c r="B238" t="s">
        <v>5</v>
      </c>
      <c r="C238" s="1">
        <v>57.150903200000002</v>
      </c>
    </row>
    <row r="239" spans="2:3" x14ac:dyDescent="0.2">
      <c r="B239" t="s">
        <v>10</v>
      </c>
      <c r="C239" s="1">
        <v>43.338036000000002</v>
      </c>
    </row>
    <row r="240" spans="2:3" x14ac:dyDescent="0.2">
      <c r="B240" t="s">
        <v>6</v>
      </c>
      <c r="C240" s="1">
        <v>50.253427200000004</v>
      </c>
    </row>
    <row r="241" spans="2:3" x14ac:dyDescent="0.2">
      <c r="B241" t="s">
        <v>11</v>
      </c>
      <c r="C241" s="1">
        <v>39.123725999999998</v>
      </c>
    </row>
    <row r="242" spans="2:3" x14ac:dyDescent="0.2">
      <c r="B242" t="str">
        <f>B22</f>
        <v>db.r6gd.12xlarge</v>
      </c>
      <c r="C242" s="1">
        <f>M22</f>
        <v>43.840908799999994</v>
      </c>
    </row>
    <row r="243" spans="2:3" x14ac:dyDescent="0.2">
      <c r="B243" t="s">
        <v>7</v>
      </c>
      <c r="C243" s="1">
        <v>48.7471295</v>
      </c>
    </row>
    <row r="244" spans="2:3" x14ac:dyDescent="0.2">
      <c r="B244" t="s">
        <v>12</v>
      </c>
      <c r="C244" s="1">
        <v>46.463994</v>
      </c>
    </row>
    <row r="245" spans="2:3" x14ac:dyDescent="0.2">
      <c r="B245" t="str">
        <f>B23</f>
        <v>db.r6gd.16xlarge</v>
      </c>
      <c r="C245" s="1">
        <f>M23</f>
        <v>44.653067599999993</v>
      </c>
    </row>
    <row r="246" spans="2:3" x14ac:dyDescent="0.2">
      <c r="B246" t="s">
        <v>8</v>
      </c>
      <c r="C246" s="1">
        <v>54.137536600000004</v>
      </c>
    </row>
    <row r="247" spans="2:3" x14ac:dyDescent="0.2">
      <c r="B247" t="str">
        <f>B20</f>
        <v>db.r6id.24xlarge</v>
      </c>
      <c r="C247" s="1">
        <f>M20</f>
        <v>53.881788</v>
      </c>
    </row>
    <row r="248" spans="2:3" x14ac:dyDescent="0.2">
      <c r="B248" t="s">
        <v>9</v>
      </c>
      <c r="C248" s="1">
        <v>63.323027999999994</v>
      </c>
    </row>
    <row r="249" spans="2:3" x14ac:dyDescent="0.2">
      <c r="B249" t="str">
        <f>B21</f>
        <v>db.r6id.32xlarge</v>
      </c>
      <c r="C249" s="1">
        <f>M21</f>
        <v>58.849439999999994</v>
      </c>
    </row>
    <row r="250" spans="2:3" x14ac:dyDescent="0.2">
      <c r="B250" t="s">
        <v>18</v>
      </c>
      <c r="C250" s="1">
        <v>94.048248000000001</v>
      </c>
    </row>
    <row r="251" spans="2:3" x14ac:dyDescent="0.2">
      <c r="B251" t="s">
        <v>17</v>
      </c>
      <c r="C251" s="1">
        <v>65.911192500000013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Lynn</dc:creator>
  <cp:lastModifiedBy>Ron Lynn</cp:lastModifiedBy>
  <dcterms:created xsi:type="dcterms:W3CDTF">2023-10-06T20:45:31Z</dcterms:created>
  <dcterms:modified xsi:type="dcterms:W3CDTF">2023-12-22T17:40:24Z</dcterms:modified>
</cp:coreProperties>
</file>