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hcmain\(주)대호스토퍼\0영업사항(견적서)\AA지역별 견적현황\2026년\서울시\2026년 동남로(서하남)-강동수도사업소\특정공법심의(재공고)\제출(재공고)\가격제안서 제출(260316)\"/>
    </mc:Choice>
  </mc:AlternateContent>
  <bookViews>
    <workbookView xWindow="-120" yWindow="-120" windowWidth="29040" windowHeight="15720" tabRatio="904"/>
  </bookViews>
  <sheets>
    <sheet name="견적서" sheetId="29" r:id="rId1"/>
    <sheet name="표준설계서" sheetId="30" r:id="rId2"/>
    <sheet name="가배관내역서" sheetId="27" r:id="rId3"/>
    <sheet name="목록(강관)" sheetId="1" state="hidden" r:id="rId4"/>
    <sheet name="강관부설 및 철거" sheetId="23" state="hidden" r:id="rId5"/>
    <sheet name="강관용접" sheetId="18" state="hidden" r:id="rId6"/>
    <sheet name="강관도장" sheetId="19" state="hidden" r:id="rId7"/>
    <sheet name="강관절단 및 절단(철거)" sheetId="20" state="hidden" r:id="rId8"/>
    <sheet name="플랜지" sheetId="15" state="hidden" r:id="rId9"/>
    <sheet name="목록(주철관)" sheetId="28" state="hidden" r:id="rId10"/>
    <sheet name="KP메카니컬접합부설" sheetId="14" state="hidden" r:id="rId11"/>
    <sheet name="KP접합" sheetId="21" state="hidden" r:id="rId12"/>
    <sheet name="절단" sheetId="22" state="hidden" r:id="rId13"/>
    <sheet name="밸브" sheetId="16" state="hidden" r:id="rId14"/>
    <sheet name="잡철물" sheetId="17" state="hidden" r:id="rId15"/>
    <sheet name="보호공 계)" sheetId="26" state="hidden" r:id="rId16"/>
    <sheet name="보호공" sheetId="24" state="hidden" r:id="rId17"/>
    <sheet name="중기사용료목록" sheetId="4" r:id="rId18"/>
    <sheet name="중기사용료" sheetId="5" r:id="rId19"/>
    <sheet name="중기기초자료" sheetId="6" r:id="rId20"/>
    <sheet name="자재" sheetId="7" r:id="rId21"/>
    <sheet name="노임" sheetId="8" r:id="rId22"/>
    <sheet name="경비" sheetId="9" state="hidden" r:id="rId23"/>
    <sheet name="자재조서" sheetId="10" r:id="rId24"/>
    <sheet name="플랜지볼트규격" sheetId="13" r:id="rId25"/>
    <sheet name="전역변수" sheetId="11" state="hidden" r:id="rId26"/>
    <sheet name="중기전역변수" sheetId="12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</externalReferences>
  <definedNames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hidden="1">{#N/A,#N/A,FALSE,"배수1"}</definedName>
    <definedName name="_____P4" hidden="1">{#N/A,#N/A,FALSE,"혼합골재"}</definedName>
    <definedName name="_____P5" hidden="1">{#N/A,#N/A,FALSE,"배수1"}</definedName>
    <definedName name="_____P6" hidden="1">{#N/A,#N/A,FALSE,"2~8번"}</definedName>
    <definedName name="_____S3" hidden="1">{#N/A,#N/A,FALSE,"포장2"}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hidden="1">{#N/A,#N/A,FALSE,"배수1"}</definedName>
    <definedName name="___P4" hidden="1">{#N/A,#N/A,FALSE,"혼합골재"}</definedName>
    <definedName name="___P5" hidden="1">{#N/A,#N/A,FALSE,"배수1"}</definedName>
    <definedName name="___P6" hidden="1">{#N/A,#N/A,FALSE,"2~8번"}</definedName>
    <definedName name="___S3" hidden="1">{#N/A,#N/A,FALSE,"포장2"}</definedName>
    <definedName name="__123Graph_X" localSheetId="2" hidden="1">'[1]ENE-CAL 1'!$E$10:$E$35</definedName>
    <definedName name="__123Graph_X" hidden="1">'[2]ENE-CAL 1'!$E$10:$E$35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hidden="1">{#N/A,#N/A,FALSE,"배수1"}</definedName>
    <definedName name="__P4" hidden="1">{#N/A,#N/A,FALSE,"혼합골재"}</definedName>
    <definedName name="__P5" hidden="1">{#N/A,#N/A,FALSE,"배수1"}</definedName>
    <definedName name="__P6" hidden="1">{#N/A,#N/A,FALSE,"2~8번"}</definedName>
    <definedName name="__S3" hidden="1">{#N/A,#N/A,FALSE,"포장2"}</definedName>
    <definedName name="_10S3_" hidden="1">{#N/A,#N/A,FALSE,"포장2"}</definedName>
    <definedName name="_12P6_" hidden="1">{#N/A,#N/A,FALSE,"2~8번"}</definedName>
    <definedName name="_15A">[3]가격조사서!$D$4:$D$11</definedName>
    <definedName name="_15S3_" hidden="1">{#N/A,#N/A,FALSE,"포장2"}</definedName>
    <definedName name="_1P3_" hidden="1">{#N/A,#N/A,FALSE,"배수1"}</definedName>
    <definedName name="_2P3_" hidden="1">{#N/A,#N/A,FALSE,"배수1"}</definedName>
    <definedName name="_2P4_" hidden="1">{#N/A,#N/A,FALSE,"혼합골재"}</definedName>
    <definedName name="_3P3_" hidden="1">{#N/A,#N/A,FALSE,"배수1"}</definedName>
    <definedName name="_3P5_" hidden="1">{#N/A,#N/A,FALSE,"배수1"}</definedName>
    <definedName name="_4P4_" hidden="1">{#N/A,#N/A,FALSE,"혼합골재"}</definedName>
    <definedName name="_4P6_" hidden="1">{#N/A,#N/A,FALSE,"2~8번"}</definedName>
    <definedName name="_5S3_" hidden="1">{#N/A,#N/A,FALSE,"포장2"}</definedName>
    <definedName name="_6P4_" hidden="1">{#N/A,#N/A,FALSE,"혼합골재"}</definedName>
    <definedName name="_6P5_" hidden="1">{#N/A,#N/A,FALSE,"배수1"}</definedName>
    <definedName name="_8P6_" hidden="1">{#N/A,#N/A,FALSE,"2~8번"}</definedName>
    <definedName name="_9P5_" hidden="1">{#N/A,#N/A,FALSE,"배수1"}</definedName>
    <definedName name="_B22" localSheetId="2">[4]일위대가!$1400:$1413=[4]일위대가!$A$1400</definedName>
    <definedName name="_B22">[5]일위대가!$1400:$1413=[5]일위대가!$A$1400</definedName>
    <definedName name="_DAN2" localSheetId="2">[6]단가조사서!$M$1:$N$65536</definedName>
    <definedName name="_DAN2">[7]단가조사서!$M$1:$N$65536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9" hidden="1">[8]조명시설!#REF!</definedName>
    <definedName name="_dist__bin" hidden="1">[8]조명시설!#REF!</definedName>
    <definedName name="_Dist_Bin" localSheetId="9" hidden="1">[9]조명시설!#REF!</definedName>
    <definedName name="_Dist_Bin" hidden="1">[9]조명시설!#REF!</definedName>
    <definedName name="_Dist_Values" localSheetId="9" hidden="1">[9]조명시설!#REF!</definedName>
    <definedName name="_Dist_Values" hidden="1">[9]조명시설!#REF!</definedName>
    <definedName name="_Fill" localSheetId="9" hidden="1">#REF!</definedName>
    <definedName name="_Fill" hidden="1">#REF!</definedName>
    <definedName name="_xlnm._FilterDatabase" localSheetId="10" hidden="1">KP메카니컬접합부설!$A$1:$N$305</definedName>
    <definedName name="_xlnm._FilterDatabase" localSheetId="11" hidden="1">KP접합!$A$1:$N$231</definedName>
    <definedName name="_xlnm._FilterDatabase" localSheetId="2" hidden="1">가배관내역서!$A$1:$N$50</definedName>
    <definedName name="_xlnm._FilterDatabase" localSheetId="6" hidden="1">강관도장!$A$1:$N$733</definedName>
    <definedName name="_xlnm._FilterDatabase" localSheetId="4" hidden="1">'강관부설 및 철거'!$A$1:$N$307</definedName>
    <definedName name="_xlnm._FilterDatabase" localSheetId="5" hidden="1">강관용접!$A$1:$N$253</definedName>
    <definedName name="_xlnm._FilterDatabase" localSheetId="7" hidden="1">'강관절단 및 절단(철거)'!$A$1:$N$1083</definedName>
    <definedName name="_xlnm._FilterDatabase" localSheetId="9" hidden="1">#REF!</definedName>
    <definedName name="_xlnm._FilterDatabase" localSheetId="13" hidden="1">밸브!$A$1:$N$366</definedName>
    <definedName name="_xlnm._FilterDatabase" localSheetId="12" hidden="1">절단!$A$1:$N$408</definedName>
    <definedName name="_xlnm._FilterDatabase" localSheetId="1" hidden="1">표준설계서!$B$22:$S$269</definedName>
    <definedName name="_xlnm._FilterDatabase" localSheetId="8" hidden="1">플랜지!$A$1:$N$170</definedName>
    <definedName name="_xlnm._FilterDatabase" hidden="1">#REF!</definedName>
    <definedName name="_JIP1" localSheetId="2">[6]집계표!$A$1:$K$65536</definedName>
    <definedName name="_JIP1">[7]집계표!$A$1:$K$65536</definedName>
    <definedName name="_K02" localSheetId="2">[4]일위대가!$732:$745=[4]일위대가!$A$732</definedName>
    <definedName name="_K02">[5]일위대가!$732:$745=[5]일위대가!$A$732</definedName>
    <definedName name="_Key1" localSheetId="9" hidden="1">#REF!</definedName>
    <definedName name="_Key1" hidden="1">#REF!</definedName>
    <definedName name="_Key2" localSheetId="9" hidden="1">#REF!</definedName>
    <definedName name="_Key2" hidden="1">#REF!</definedName>
    <definedName name="_kfkf" localSheetId="9" hidden="1">#REF!</definedName>
    <definedName name="_kfkf" hidden="1">#REF!</definedName>
    <definedName name="_O03" localSheetId="2">[4]일위대가!$1516:$1529=[4]일위대가!$A$1516</definedName>
    <definedName name="_O03">[5]일위대가!$1516:$1529=[5]일위대가!$A$1516</definedName>
    <definedName name="_Order1" hidden="1">255</definedName>
    <definedName name="_Order2" hidden="1">255</definedName>
    <definedName name="_P3" hidden="1">{#N/A,#N/A,FALSE,"배수1"}</definedName>
    <definedName name="_P4" hidden="1">{#N/A,#N/A,FALSE,"혼합골재"}</definedName>
    <definedName name="_P5" hidden="1">{#N/A,#N/A,FALSE,"배수1"}</definedName>
    <definedName name="_P6" hidden="1">{#N/A,#N/A,FALSE,"2~8번"}</definedName>
    <definedName name="_QTY1">[10]SHEET2!$F$3:$F$101</definedName>
    <definedName name="_RAN5" localSheetId="2">[11]토목품셈!$D$1:$AI$146</definedName>
    <definedName name="_RAN5">[12]토목품셈!$D$1:$AI$146</definedName>
    <definedName name="_RAN6" localSheetId="2">[11]토목품셈!$BO$1:$BZ$25</definedName>
    <definedName name="_RAN6">[12]토목품셈!$BO$1:$BZ$25</definedName>
    <definedName name="_RAN7" localSheetId="2">[11]토목품셈!$CB$1:$CJ$24</definedName>
    <definedName name="_RAN7">[12]토목품셈!$CB$1:$CJ$24</definedName>
    <definedName name="_Regression_Int" hidden="1">1</definedName>
    <definedName name="_Regression_Out" localSheetId="9" hidden="1">#REF!</definedName>
    <definedName name="_Regression_Out" hidden="1">#REF!</definedName>
    <definedName name="_Regression_X" localSheetId="9" hidden="1">#REF!</definedName>
    <definedName name="_Regression_X" hidden="1">#REF!</definedName>
    <definedName name="_Regression_Y" localSheetId="9" hidden="1">#REF!</definedName>
    <definedName name="_Regression_Y" hidden="1">#REF!</definedName>
    <definedName name="_S3" hidden="1">{#N/A,#N/A,FALSE,"포장2"}</definedName>
    <definedName name="_Sort" localSheetId="9" hidden="1">#REF!</definedName>
    <definedName name="_Sort" hidden="1">#REF!</definedName>
    <definedName name="_Table1_In1" localSheetId="9" hidden="1">#REF!</definedName>
    <definedName name="_Table1_In1" hidden="1">#REF!</definedName>
    <definedName name="_Table1_Out" localSheetId="9" hidden="1">#REF!</definedName>
    <definedName name="_Table1_Out" hidden="1">#REF!</definedName>
    <definedName name="_woogi" localSheetId="9" hidden="1">#REF!</definedName>
    <definedName name="_woogi" hidden="1">#REF!</definedName>
    <definedName name="_woogi2" localSheetId="9" hidden="1">#REF!</definedName>
    <definedName name="_woogi2" hidden="1">#REF!</definedName>
    <definedName name="_woogi24" localSheetId="9" hidden="1">#REF!</definedName>
    <definedName name="_woogi24" hidden="1">#REF!</definedName>
    <definedName name="_woogi3" localSheetId="9" hidden="1">#REF!</definedName>
    <definedName name="_woogi3" hidden="1">#REF!</definedName>
    <definedName name="_재ㅐ햐" localSheetId="9" hidden="1">#REF!</definedName>
    <definedName name="_재ㅐ햐" hidden="1">#REF!</definedName>
    <definedName name="aaaaaa" hidden="1">{#N/A,#N/A,FALSE,"속도"}</definedName>
    <definedName name="AAAAAAAA" localSheetId="2" hidden="1">{"'도면'!$G$62:$H$63","'도면'!$G$62:$H$63"}</definedName>
    <definedName name="AAAAAAAA" hidden="1">{"'도면'!$G$62:$H$63","'도면'!$G$62:$H$63"}</definedName>
    <definedName name="AAAAAQQQ" localSheetId="2" hidden="1">{"'도면'!$G$62:$H$63","'도면'!$G$62:$H$63"}</definedName>
    <definedName name="AAAAAQQQ" hidden="1">{"'도면'!$G$62:$H$63","'도면'!$G$62:$H$63"}</definedName>
    <definedName name="AAAAAQQQ_1" localSheetId="2" hidden="1">{"'도면'!$G$62:$H$63","'도면'!$G$62:$H$63"}</definedName>
    <definedName name="AAAAAQQQ_1" hidden="1">{"'도면'!$G$62:$H$63","'도면'!$G$62:$H$63"}</definedName>
    <definedName name="ABCD" localSheetId="2">[13]CABdata!$E$22:$F$46</definedName>
    <definedName name="ABCD">[14]CABdata!$E$22:$F$46</definedName>
    <definedName name="AccessDatabase" hidden="1">"D:\공무jaje\98년품의-수불\98146.mdb"</definedName>
    <definedName name="adfvvv" localSheetId="2" hidden="1">{"'Firr(선)'!$AS$1:$AY$62","'Firr(사)'!$AS$1:$AY$62","'Firr(회)'!$AS$1:$AY$62","'Firr(선)'!$L$1:$V$62","'Firr(사)'!$L$1:$V$62","'Firr(회)'!$L$1:$V$62"}</definedName>
    <definedName name="adfvvv" hidden="1">{"'Firr(선)'!$AS$1:$AY$62","'Firr(사)'!$AS$1:$AY$62","'Firr(회)'!$AS$1:$AY$62","'Firr(선)'!$L$1:$V$62","'Firr(사)'!$L$1:$V$62","'Firr(회)'!$L$1:$V$62"}</definedName>
    <definedName name="adfvvv_1" localSheetId="2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hidden="1">{#N/A,#N/A,FALSE,"2~8번"}</definedName>
    <definedName name="asfwe" localSheetId="2" hidden="1">{"'Firr(선)'!$AS$1:$AY$62","'Firr(사)'!$AS$1:$AY$62","'Firr(회)'!$AS$1:$AY$62","'Firr(선)'!$L$1:$V$62","'Firr(사)'!$L$1:$V$62","'Firr(회)'!$L$1:$V$62"}</definedName>
    <definedName name="asfwe" hidden="1">{"'Firr(선)'!$AS$1:$AY$62","'Firr(사)'!$AS$1:$AY$62","'Firr(회)'!$AS$1:$AY$62","'Firr(선)'!$L$1:$V$62","'Firr(사)'!$L$1:$V$62","'Firr(회)'!$L$1:$V$62"}</definedName>
    <definedName name="asfwe_1" localSheetId="2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localSheetId="2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localSheetId="2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 localSheetId="2">'[15]노무비(DB)'!$A$1:$D$208</definedName>
    <definedName name="A노임단가">'[16]노무비(DB)'!$A$1:$D$208</definedName>
    <definedName name="BBBBB" localSheetId="2" hidden="1">{"'도면'!$G$62:$H$63","'도면'!$G$62:$H$63"}</definedName>
    <definedName name="BBBBB" hidden="1">{"'도면'!$G$62:$H$63","'도면'!$G$62:$H$63"}</definedName>
    <definedName name="BBBBB_1" localSheetId="2" hidden="1">{"'도면'!$G$62:$H$63","'도면'!$G$62:$H$63"}</definedName>
    <definedName name="BBBBB_1" hidden="1">{"'도면'!$G$62:$H$63","'도면'!$G$62:$H$63"}</definedName>
    <definedName name="bdfgdgr" localSheetId="10">[17]!Macro8</definedName>
    <definedName name="bdfgdgr" localSheetId="11">[17]!Macro8</definedName>
    <definedName name="bdfgdgr" localSheetId="2">[17]!Macro8</definedName>
    <definedName name="bdfgdgr" localSheetId="6">[17]!Macro8</definedName>
    <definedName name="bdfgdgr" localSheetId="5">[17]!Macro8</definedName>
    <definedName name="bdfgdgr" localSheetId="7">[17]!Macro8</definedName>
    <definedName name="bdfgdgr" localSheetId="9">[17]!Macro8</definedName>
    <definedName name="bdfgdgr" localSheetId="13">[17]!Macro8</definedName>
    <definedName name="bdfgdgr" localSheetId="16">[17]!Macro8</definedName>
    <definedName name="bdfgdgr" localSheetId="15">[17]!Macro8</definedName>
    <definedName name="bdfgdgr" localSheetId="14">[17]!Macro8</definedName>
    <definedName name="bdfgdgr" localSheetId="12">[17]!Macro8</definedName>
    <definedName name="bdfgdgr" localSheetId="8">[17]!Macro8</definedName>
    <definedName name="bdfgdgr" localSheetId="24">[17]!Macro8</definedName>
    <definedName name="bdfgdgr">[17]!Macro8</definedName>
    <definedName name="BLDG">[18]LEGEND!$D$8</definedName>
    <definedName name="CABDIA" localSheetId="2">[13]MOTOR!$A$86:$B$408</definedName>
    <definedName name="CABDIA">[14]MOTOR!$A$86:$B$408</definedName>
    <definedName name="CABLEA" localSheetId="2">[13]MOTOR!$B$66:$C$82</definedName>
    <definedName name="CABLEA">[14]MOTOR!$B$66:$C$82</definedName>
    <definedName name="CABLEB" localSheetId="2">[13]MOTOR!$D$66:$E$82</definedName>
    <definedName name="CABLEB">[14]MOTOR!$D$66:$E$82</definedName>
    <definedName name="CABLED" localSheetId="2">[13]MOTOR!$F$66:$G$82</definedName>
    <definedName name="CABLED">[14]MOTOR!$F$66:$G$82</definedName>
    <definedName name="CABLEE" localSheetId="2">[13]MOTOR!$H$66:$I$82</definedName>
    <definedName name="CABLEE">[14]MOTOR!$H$66:$I$82</definedName>
    <definedName name="CAB허용" localSheetId="2">[13]MOTOR!$J$66:$N$81</definedName>
    <definedName name="CAB허용">[14]MOTOR!$J$66:$N$81</definedName>
    <definedName name="CC" localSheetId="2" hidden="1">{"'도면'!$G$62:$H$63","'도면'!$G$62:$H$63"}</definedName>
    <definedName name="CC" hidden="1">{"'도면'!$G$62:$H$63","'도면'!$G$62:$H$63"}</definedName>
    <definedName name="CC_1" localSheetId="2" hidden="1">{"'도면'!$G$62:$H$63","'도면'!$G$62:$H$63"}</definedName>
    <definedName name="CC_1" hidden="1">{"'도면'!$G$62:$H$63","'도면'!$G$62:$H$63"}</definedName>
    <definedName name="CCCC" localSheetId="2" hidden="1">{"'도면'!$G$62:$H$63","'도면'!$G$62:$H$63"}</definedName>
    <definedName name="CCCC" hidden="1">{"'도면'!$G$62:$H$63","'도면'!$G$62:$H$63"}</definedName>
    <definedName name="cds" localSheetId="2">가배관내역서!cds</definedName>
    <definedName name="cds">[0]!cds</definedName>
    <definedName name="cds가로등" localSheetId="2">가배관내역서!cds가로등</definedName>
    <definedName name="cds가로등">[0]!cds가로등</definedName>
    <definedName name="CIRCUIT">[19]Sheet1!$C$4:$D$10</definedName>
    <definedName name="CLIENT">[18]LEGEND!$D$6</definedName>
    <definedName name="cnltn" localSheetId="2" hidden="1">{"'신흥취수펌프 검토'!$M$2","'신흥취수펌프 검토'!$A$1:$AE$87"}</definedName>
    <definedName name="cnltn" hidden="1">{"'신흥취수펌프 검토'!$M$2","'신흥취수펌프 검토'!$A$1:$AE$87"}</definedName>
    <definedName name="cnltn_1" localSheetId="2" hidden="1">{"'신흥취수펌프 검토'!$M$2","'신흥취수펌프 검토'!$A$1:$AE$87"}</definedName>
    <definedName name="cnltn_1" hidden="1">{"'신흥취수펌프 검토'!$M$2","'신흥취수펌프 검토'!$A$1:$AE$87"}</definedName>
    <definedName name="CTC">[20]DATA!$H$30:$I$57</definedName>
    <definedName name="cxee" localSheetId="2" hidden="1">{"'Firr(선)'!$AS$1:$AY$62","'Firr(사)'!$AS$1:$AY$62","'Firr(회)'!$AS$1:$AY$62","'Firr(선)'!$L$1:$V$62","'Firr(사)'!$L$1:$V$62","'Firr(회)'!$L$1:$V$62"}</definedName>
    <definedName name="cxee" hidden="1">{"'Firr(선)'!$AS$1:$AY$62","'Firr(사)'!$AS$1:$AY$62","'Firr(회)'!$AS$1:$AY$62","'Firr(선)'!$L$1:$V$62","'Firr(사)'!$L$1:$V$62","'Firr(회)'!$L$1:$V$62"}</definedName>
    <definedName name="cxee_1" localSheetId="2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'[21]Y-WORK'!$D$19:$D$19,'[21]Y-WORK'!$F$19:$BD$19</definedName>
    <definedName name="DAT" localSheetId="2">[22]MCC제원!$A$5:$AG$80</definedName>
    <definedName name="DAT">[23]MCC제원!$A$5:$AG$80</definedName>
    <definedName name="dataww" localSheetId="9" hidden="1">#REF!</definedName>
    <definedName name="dataww" hidden="1">#REF!</definedName>
    <definedName name="DBGUDTLR" localSheetId="2" hidden="1">{"'PC현황'!$A$1:$Z$29"}</definedName>
    <definedName name="DBGUDTLR" hidden="1">{"'PC현황'!$A$1:$Z$29"}</definedName>
    <definedName name="DB형식" localSheetId="2" hidden="1">{"'PC현황'!$A$1:$Z$29"}</definedName>
    <definedName name="DB형식" hidden="1">{"'PC현황'!$A$1:$Z$29"}</definedName>
    <definedName name="DDDD" localSheetId="2" hidden="1">{"'도면'!$G$62:$H$63","'도면'!$G$62:$H$63"}</definedName>
    <definedName name="DDDD" hidden="1">{"'도면'!$G$62:$H$63","'도면'!$G$62:$H$63"}</definedName>
    <definedName name="ddddd" localSheetId="9" hidden="1">#REF!</definedName>
    <definedName name="ddddd" hidden="1">#REF!</definedName>
    <definedName name="DDDDD_1" localSheetId="2" hidden="1">{"'도면'!$G$62:$H$63","'도면'!$G$62:$H$63"}</definedName>
    <definedName name="DDDDD_1" hidden="1">{"'도면'!$G$62:$H$63","'도면'!$G$62:$H$63"}</definedName>
    <definedName name="dddddd" hidden="1">{#N/A,#N/A,FALSE,"이정표"}</definedName>
    <definedName name="ddd가로등" localSheetId="2">가배관내역서!ddd가로등</definedName>
    <definedName name="ddd가로등">[0]!ddd가로등</definedName>
    <definedName name="derwr" localSheetId="2" hidden="1">{"'Firr(선)'!$AS$1:$AY$62","'Firr(사)'!$AS$1:$AY$62","'Firr(회)'!$AS$1:$AY$62","'Firr(선)'!$L$1:$V$62","'Firr(사)'!$L$1:$V$62","'Firr(회)'!$L$1:$V$62"}</definedName>
    <definedName name="derwr" hidden="1">{"'Firr(선)'!$AS$1:$AY$62","'Firr(사)'!$AS$1:$AY$62","'Firr(회)'!$AS$1:$AY$62","'Firr(선)'!$L$1:$V$62","'Firr(사)'!$L$1:$V$62","'Firr(회)'!$L$1:$V$62"}</definedName>
    <definedName name="derwr_1" localSheetId="2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hidden="1">{#N/A,#N/A,FALSE,"골재소요량";#N/A,#N/A,FALSE,"골재소요량"}</definedName>
    <definedName name="DFDASFGDASG" hidden="1">{#N/A,#N/A,FALSE,"단가표지"}</definedName>
    <definedName name="DFDF" hidden="1">{#N/A,#N/A,FALSE,"조골재"}</definedName>
    <definedName name="DFDFDF" hidden="1">{#N/A,#N/A,FALSE,"단가표지"}</definedName>
    <definedName name="DFDSADFADSF" hidden="1">{#N/A,#N/A,FALSE,"2~8번"}</definedName>
    <definedName name="DFDSAFDFD" hidden="1">{#N/A,#N/A,FALSE,"부대1"}</definedName>
    <definedName name="DFDSAFSFG" hidden="1">{#N/A,#N/A,FALSE,"구조2"}</definedName>
    <definedName name="DFDSAGFDSAG" hidden="1">{#N/A,#N/A,FALSE,"혼합골재"}</definedName>
    <definedName name="DFDSFD" hidden="1">{#N/A,#N/A,FALSE,"속도"}</definedName>
    <definedName name="DFDSFDFDFD" hidden="1">{#N/A,#N/A,FALSE,"구조1"}</definedName>
    <definedName name="DFDSFDS" hidden="1">{#N/A,#N/A,FALSE,"부대2"}</definedName>
    <definedName name="DFDSSF" hidden="1">{#N/A,#N/A,FALSE,"이정표"}</definedName>
    <definedName name="dfffffs" localSheetId="2">가배관내역서!dfffffs</definedName>
    <definedName name="dfffffs">[0]!dfffffs</definedName>
    <definedName name="dffffs가로등" localSheetId="2">가배관내역서!dffffs가로등</definedName>
    <definedName name="dffffs가로등">[0]!dffffs가로등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hidden="1">{#N/A,#N/A,FALSE,"운반시간"}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 localSheetId="2">가배관내역서!dfs가로등</definedName>
    <definedName name="dfs가로등">[0]!dfs가로등</definedName>
    <definedName name="dfwer" localSheetId="2" hidden="1">{"'Firr(선)'!$AS$1:$AY$62","'Firr(사)'!$AS$1:$AY$62","'Firr(회)'!$AS$1:$AY$62","'Firr(선)'!$L$1:$V$62","'Firr(사)'!$L$1:$V$62","'Firr(회)'!$L$1:$V$62"}</definedName>
    <definedName name="dfwer" hidden="1">{"'Firr(선)'!$AS$1:$AY$62","'Firr(사)'!$AS$1:$AY$62","'Firr(회)'!$AS$1:$AY$62","'Firr(선)'!$L$1:$V$62","'Firr(사)'!$L$1:$V$62","'Firr(회)'!$L$1:$V$62"}</definedName>
    <definedName name="dfwer_1" localSheetId="2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 localSheetId="2">가배관내역서!df가로등</definedName>
    <definedName name="df가로등">[0]!df가로등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localSheetId="2" hidden="1">{"'도면'!$G$62:$H$63","'도면'!$G$62:$H$63"}</definedName>
    <definedName name="DGDFFG" hidden="1">{"'도면'!$G$62:$H$63","'도면'!$G$62:$H$63"}</definedName>
    <definedName name="DGDFFG_1" localSheetId="2" hidden="1">{"'도면'!$G$62:$H$63","'도면'!$G$62:$H$63"}</definedName>
    <definedName name="DGDFFG_1" hidden="1">{"'도면'!$G$62:$H$63","'도면'!$G$62:$H$63"}</definedName>
    <definedName name="DGDFGFGDG" hidden="1">{#N/A,#N/A,FALSE,"배수1"}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 localSheetId="2">[24]data!$S$4:$T$32</definedName>
    <definedName name="DGS">[25]data!$S$4:$T$32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localSheetId="2" hidden="1">{"'신흥취수펌프 검토'!$M$2","'신흥취수펌프 검토'!$A$1:$AE$87"}</definedName>
    <definedName name="dkdkd" hidden="1">{"'신흥취수펌프 검토'!$M$2","'신흥취수펌프 검토'!$A$1:$AE$87"}</definedName>
    <definedName name="dkdkd_1" localSheetId="2" hidden="1">{"'신흥취수펌프 검토'!$M$2","'신흥취수펌프 검토'!$A$1:$AE$87"}</definedName>
    <definedName name="dkdkd_1" hidden="1">{"'신흥취수펌프 검토'!$M$2","'신흥취수펌프 검토'!$A$1:$AE$87"}</definedName>
    <definedName name="DSA" hidden="1">{#N/A,#N/A,FALSE,"포장1";#N/A,#N/A,FALSE,"포장1"}</definedName>
    <definedName name="dsaf" hidden="1">{#N/A,#N/A,FALSE,"조골재"}</definedName>
    <definedName name="DSF" hidden="1">{#N/A,#N/A,FALSE,"골재소요량";#N/A,#N/A,FALSE,"골재소요량"}</definedName>
    <definedName name="dtrhgnb" hidden="1">{#N/A,#N/A,FALSE,"2~8번"}</definedName>
    <definedName name="DW" hidden="1">{#N/A,#N/A,FALSE,"배수2"}</definedName>
    <definedName name="ee" hidden="1">{#N/A,#N/A,FALSE,"단가표지"}</definedName>
    <definedName name="EEEEE" localSheetId="2" hidden="1">{"'도면'!$G$62:$H$63","'도면'!$G$62:$H$63"}</definedName>
    <definedName name="EEEEE" hidden="1">{"'도면'!$G$62:$H$63","'도면'!$G$62:$H$63"}</definedName>
    <definedName name="EJ">[26]소비자가!$I$46:$J$1593</definedName>
    <definedName name="EssAliasTable">"Default"</definedName>
    <definedName name="EssOptions">"A1100000000130001000001100000_0000"</definedName>
    <definedName name="ewq" localSheetId="2" hidden="1">{"'Firr(선)'!$AS$1:$AY$62","'Firr(사)'!$AS$1:$AY$62","'Firr(회)'!$AS$1:$AY$62","'Firr(선)'!$L$1:$V$62","'Firr(사)'!$L$1:$V$62","'Firr(회)'!$L$1:$V$62"}</definedName>
    <definedName name="ewq" hidden="1">{"'Firr(선)'!$AS$1:$AY$62","'Firr(사)'!$AS$1:$AY$62","'Firr(회)'!$AS$1:$AY$62","'Firr(선)'!$L$1:$V$62","'Firr(사)'!$L$1:$V$62","'Firr(회)'!$L$1:$V$62"}</definedName>
    <definedName name="ewq_1" localSheetId="2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hidden="1">{#N/A,#N/A,FALSE,"포장1";#N/A,#N/A,FALSE,"포장1"}</definedName>
    <definedName name="fdgfdg" hidden="1">{#N/A,#N/A,FALSE,"2~8번"}</definedName>
    <definedName name="fdgfgf" hidden="1">{#N/A,#N/A,FALSE,"운반시간"}</definedName>
    <definedName name="ffffff" hidden="1">{#N/A,#N/A,FALSE,"조골재"}</definedName>
    <definedName name="FGDAG" hidden="1">{#N/A,#N/A,FALSE,"포장2"}</definedName>
    <definedName name="FGDAGFG" hidden="1">{#N/A,#N/A,FALSE,"혼합골재"}</definedName>
    <definedName name="fgfadgf" hidden="1">{#N/A,#N/A,FALSE,"혼합골재"}</definedName>
    <definedName name="FGFDG" hidden="1">{#N/A,#N/A,FALSE,"표지목차"}</definedName>
    <definedName name="fgfdgffff" hidden="1">{#N/A,#N/A,FALSE,"부대2"}</definedName>
    <definedName name="fgfdsgdfg" hidden="1">{#N/A,#N/A,FALSE,"혼합골재"}</definedName>
    <definedName name="fghfdagfd" hidden="1">{#N/A,#N/A,FALSE,"표지목차"}</definedName>
    <definedName name="fhddg" hidden="1">{#N/A,#N/A,FALSE,"부대1"}</definedName>
    <definedName name="FJKSDJF" localSheetId="2" hidden="1">{"'도면'!$G$62:$H$63","'도면'!$G$62:$H$63"}</definedName>
    <definedName name="FJKSDJF" hidden="1">{"'도면'!$G$62:$H$63","'도면'!$G$62:$H$63"}</definedName>
    <definedName name="FS" hidden="1">{#N/A,#N/A,FALSE,"배수1"}</definedName>
    <definedName name="fx" hidden="1">{#N/A,#N/A,FALSE,"조골재"}</definedName>
    <definedName name="GDG" hidden="1">{#N/A,#N/A,FALSE,"포장2"}</definedName>
    <definedName name="GDGFD" hidden="1">{#N/A,#N/A,FALSE,"배수1"}</definedName>
    <definedName name="GFDG" hidden="1">{#N/A,#N/A,FALSE,"2~8번"}</definedName>
    <definedName name="GFDGDFGFG" hidden="1">{#N/A,#N/A,FALSE,"혼합골재"}</definedName>
    <definedName name="gfgdfg" localSheetId="9" hidden="1">[27]차액보증!#REF!</definedName>
    <definedName name="gfgdfg" hidden="1">[27]차액보증!#REF!</definedName>
    <definedName name="GFGFHGFHF" hidden="1">{#N/A,#N/A,FALSE,"토공2"}</definedName>
    <definedName name="gfhgh" hidden="1">{#N/A,#N/A,FALSE,"배수2"}</definedName>
    <definedName name="ggfhgfshgh" hidden="1">{#N/A,#N/A,FALSE,"포장2"}</definedName>
    <definedName name="ggggg" hidden="1">{#N/A,#N/A,FALSE,"구조1"}</definedName>
    <definedName name="ghgfh" hidden="1">{#N/A,#N/A,FALSE,"포장2"}</definedName>
    <definedName name="GJHGLI" hidden="1">{#N/A,#N/A,FALSE,"포장1";#N/A,#N/A,FALSE,"포장1"}</definedName>
    <definedName name="GS" hidden="1">{#N/A,#N/A,FALSE,"포장2"}</definedName>
    <definedName name="happy" localSheetId="2" hidden="1">{"'7'!$B$15:$D$32"}</definedName>
    <definedName name="happy" hidden="1">{"'7'!$B$15:$D$32"}</definedName>
    <definedName name="hgd" hidden="1">{#N/A,#N/A,FALSE,"배수2"}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localSheetId="2" hidden="1">{"'도면'!$G$62:$H$63","'도면'!$G$62:$H$63"}</definedName>
    <definedName name="hhhh_1" hidden="1">{"'도면'!$G$62:$H$63","'도면'!$G$62:$H$63"}</definedName>
    <definedName name="hhhhh" localSheetId="2" hidden="1">{"'도면'!$G$62:$H$63","'도면'!$G$62:$H$63"}</definedName>
    <definedName name="hhhhh" hidden="1">{"'도면'!$G$62:$H$63","'도면'!$G$62:$H$63"}</definedName>
    <definedName name="hhhhh_1" localSheetId="2" hidden="1">{"'도면'!$G$62:$H$63","'도면'!$G$62:$H$63"}</definedName>
    <definedName name="hhhhh_1" hidden="1">{"'도면'!$G$62:$H$63","'도면'!$G$62:$H$63"}</definedName>
    <definedName name="HHR" hidden="1">{#N/A,#N/A,FALSE,"포장2"}</definedName>
    <definedName name="hidden" localSheetId="2">[28]TABLE!$H$1,[28]TABLE!$J$1,[28]TABLE!$K$1</definedName>
    <definedName name="hidden">[29]TABLE!$H$1,[29]TABLE!$J$1,[29]TABLE!$K$1</definedName>
    <definedName name="HIT">'[30]2F 회의실견적(5_14 일대)'!$J$31</definedName>
    <definedName name="HTML_CodePage" hidden="1">949</definedName>
    <definedName name="HTML_Control" localSheetId="2" hidden="1">{"'Firr(선)'!$AS$1:$AY$62","'Firr(사)'!$AS$1:$AY$62","'Firr(회)'!$AS$1:$AY$62","'Firr(선)'!$L$1:$V$62","'Firr(사)'!$L$1:$V$62","'Firr(회)'!$L$1:$V$62"}</definedName>
    <definedName name="HTML_Control" hidden="1">{"'Firr(선)'!$AS$1:$AY$62","'Firr(사)'!$AS$1:$AY$62","'Firr(회)'!$AS$1:$AY$62","'Firr(선)'!$L$1:$V$62","'Firr(사)'!$L$1:$V$62","'Firr(회)'!$L$1:$V$62"}</definedName>
    <definedName name="HTML_Control_1" localSheetId="2" hidden="1">{"'Firr(선)'!$AS$1:$AY$62","'Firr(사)'!$AS$1:$AY$62","'Firr(회)'!$AS$1:$AY$62","'Firr(선)'!$L$1:$V$62","'Firr(사)'!$L$1:$V$62","'Firr(회)'!$L$1:$V$62"}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hidden="1">"8%"</definedName>
    <definedName name="HTML_LastUpdate" hidden="1">"2000-11-08"</definedName>
    <definedName name="HTML_LineAfter" hidden="1">FALSE</definedName>
    <definedName name="HTML_LineBefore" hidden="1">FALSE</definedName>
    <definedName name="HTML_Name" hidden="1">"이제찬"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"C:\USERS\JHW\Kwangju\Distribution-Analysis\HTMLTemp.htm"</definedName>
    <definedName name="HTML_Title" hidden="1">"Firrsrwd"</definedName>
    <definedName name="HUJYUJUJ" localSheetId="2" hidden="1">{"'도면'!$G$62:$H$63","'도면'!$G$62:$H$63"}</definedName>
    <definedName name="HUJYUJUJ" hidden="1">{"'도면'!$G$62:$H$63","'도면'!$G$62:$H$63"}</definedName>
    <definedName name="HUJYUJUJ_1" localSheetId="2" hidden="1">{"'도면'!$G$62:$H$63","'도면'!$G$62:$H$63"}</definedName>
    <definedName name="HUJYUJUJ_1" hidden="1">{"'도면'!$G$62:$H$63","'도면'!$G$62:$H$63"}</definedName>
    <definedName name="IEC" localSheetId="2">'[22]허용전류-IEC DATA'!$A$1:$E$352</definedName>
    <definedName name="IEC">'[23]허용전류-IEC DATA'!$A$1:$E$352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[31]ilch!$A$3:$M$25</definedName>
    <definedName name="IOIOIOIO" hidden="1">{#N/A,#N/A,FALSE,"표지목차"}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hidden="1">{#N/A,#N/A,FALSE,"포장1";#N/A,#N/A,FALSE,"포장1"}</definedName>
    <definedName name="JODO" localSheetId="2">[24]data!$AA$4:$AE$14</definedName>
    <definedName name="JODO">[25]data!$AA$4:$AE$14</definedName>
    <definedName name="juhouho" localSheetId="2" hidden="1">{"'도면'!$G$62:$H$63","'도면'!$G$62:$H$63"}</definedName>
    <definedName name="juhouho" hidden="1">{"'도면'!$G$62:$H$63","'도면'!$G$62:$H$63"}</definedName>
    <definedName name="juhouho_1" localSheetId="2" hidden="1">{"'도면'!$G$62:$H$63","'도면'!$G$62:$H$63"}</definedName>
    <definedName name="juhouho_1" hidden="1">{"'도면'!$G$62:$H$63","'도면'!$G$62:$H$63"}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hidden="1">{#N/A,#N/A,FALSE,"2~8번"}</definedName>
    <definedName name="KIM" localSheetId="2" hidden="1">{"'도면'!$G$62:$H$63","'도면'!$G$62:$H$63"}</definedName>
    <definedName name="KIM" hidden="1">{"'도면'!$G$62:$H$63","'도면'!$G$62:$H$63"}</definedName>
    <definedName name="KLLKLKLK" hidden="1">{#N/A,#N/A,FALSE,"포장2"}</definedName>
    <definedName name="KO">'[32]D-RMIL'!$B$7:$C$19</definedName>
    <definedName name="ktf" localSheetId="9" hidden="1">#REF!</definedName>
    <definedName name="ktf" hidden="1">#REF!</definedName>
    <definedName name="kty" localSheetId="9" hidden="1">#REF!</definedName>
    <definedName name="kty" hidden="1">#REF!</definedName>
    <definedName name="KYNGSADO" localSheetId="10">[33]!KYNGSADO</definedName>
    <definedName name="KYNGSADO" localSheetId="11">[33]!KYNGSADO</definedName>
    <definedName name="KYNGSADO" localSheetId="2">[33]!KYNGSADO</definedName>
    <definedName name="KYNGSADO" localSheetId="6">[33]!KYNGSADO</definedName>
    <definedName name="KYNGSADO" localSheetId="5">[33]!KYNGSADO</definedName>
    <definedName name="KYNGSADO" localSheetId="7">[33]!KYNGSADO</definedName>
    <definedName name="KYNGSADO" localSheetId="9">[33]!KYNGSADO</definedName>
    <definedName name="KYNGSADO" localSheetId="13">[33]!KYNGSADO</definedName>
    <definedName name="KYNGSADO" localSheetId="16">[33]!KYNGSADO</definedName>
    <definedName name="KYNGSADO" localSheetId="15">[33]!KYNGSADO</definedName>
    <definedName name="KYNGSADO" localSheetId="14">[33]!KYNGSADO</definedName>
    <definedName name="KYNGSADO" localSheetId="12">[33]!KYNGSADO</definedName>
    <definedName name="KYNGSADO" localSheetId="8">[33]!KYNGSADO</definedName>
    <definedName name="KYNGSADO" localSheetId="24">[33]!KYNGSADO</definedName>
    <definedName name="KYNGSADO">[33]!KYNGSADO</definedName>
    <definedName name="KYNGSAYL" localSheetId="10">[34]!KYNGSAYL</definedName>
    <definedName name="KYNGSAYL" localSheetId="11">[34]!KYNGSAYL</definedName>
    <definedName name="KYNGSAYL" localSheetId="2">[34]!KYNGSAYL</definedName>
    <definedName name="KYNGSAYL" localSheetId="6">[34]!KYNGSAYL</definedName>
    <definedName name="KYNGSAYL" localSheetId="5">[34]!KYNGSAYL</definedName>
    <definedName name="KYNGSAYL" localSheetId="7">[34]!KYNGSAYL</definedName>
    <definedName name="KYNGSAYL" localSheetId="9">[34]!KYNGSAYL</definedName>
    <definedName name="KYNGSAYL" localSheetId="13">[34]!KYNGSAYL</definedName>
    <definedName name="KYNGSAYL" localSheetId="16">[34]!KYNGSAYL</definedName>
    <definedName name="KYNGSAYL" localSheetId="15">[34]!KYNGSAYL</definedName>
    <definedName name="KYNGSAYL" localSheetId="14">[34]!KYNGSAYL</definedName>
    <definedName name="KYNGSAYL" localSheetId="12">[34]!KYNGSAYL</definedName>
    <definedName name="KYNGSAYL" localSheetId="8">[34]!KYNGSAYL</definedName>
    <definedName name="KYNGSAYL" localSheetId="24">[34]!KYNGSAYL</definedName>
    <definedName name="KYNGSAYL">[34]!KYNGSAYL</definedName>
    <definedName name="LI" localSheetId="2">[35]Sheet2!$A$2:$B$48</definedName>
    <definedName name="LI">[36]Sheet2!$A$2:$B$48</definedName>
    <definedName name="list1" localSheetId="2">'[37]일위대가(원본)'!$A$159:$Q$1426</definedName>
    <definedName name="list1">'[38]일위대가(원본)'!$A$159:$Q$1426</definedName>
    <definedName name="ListItem01" localSheetId="2">[39]발신정보!$C$4</definedName>
    <definedName name="ListItem01">[40]발신정보!$C$4</definedName>
    <definedName name="ListItem02" localSheetId="2">[39]발신정보!$C$5</definedName>
    <definedName name="ListItem02">[40]발신정보!$C$5</definedName>
    <definedName name="ListItem04" localSheetId="2">[39]발신정보!$C$7</definedName>
    <definedName name="ListItem04">[40]발신정보!$C$7</definedName>
    <definedName name="ListItem07" localSheetId="2">[39]발신정보!$C$11</definedName>
    <definedName name="ListItem07">[40]발신정보!$C$11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[18]LEGEND!$D$7</definedName>
    <definedName name="LOP" localSheetId="2">[41]LOPCALC!$A$4:$J$8</definedName>
    <definedName name="LOP">[42]LOPCALC!$A$4:$J$8</definedName>
    <definedName name="LX">[10]SHEET2!$K$5:$N$23</definedName>
    <definedName name="Macro1" localSheetId="10">[43]!Macro1</definedName>
    <definedName name="Macro1" localSheetId="11">[43]!Macro1</definedName>
    <definedName name="Macro1" localSheetId="2">[43]!Macro1</definedName>
    <definedName name="Macro1" localSheetId="6">[43]!Macro1</definedName>
    <definedName name="Macro1" localSheetId="5">[43]!Macro1</definedName>
    <definedName name="Macro1" localSheetId="7">[43]!Macro1</definedName>
    <definedName name="Macro1" localSheetId="9">[43]!Macro1</definedName>
    <definedName name="Macro1" localSheetId="13">[43]!Macro1</definedName>
    <definedName name="Macro1" localSheetId="16">[43]!Macro1</definedName>
    <definedName name="Macro1" localSheetId="15">[43]!Macro1</definedName>
    <definedName name="Macro1" localSheetId="14">[43]!Macro1</definedName>
    <definedName name="Macro1" localSheetId="12">[43]!Macro1</definedName>
    <definedName name="Macro1" localSheetId="8">[43]!Macro1</definedName>
    <definedName name="Macro1" localSheetId="24">[43]!Macro1</definedName>
    <definedName name="Macro1">[43]!Macro1</definedName>
    <definedName name="Macro10" localSheetId="10">[44]!Macro10</definedName>
    <definedName name="Macro10" localSheetId="11">[44]!Macro10</definedName>
    <definedName name="Macro10" localSheetId="2">[45]!Macro10</definedName>
    <definedName name="Macro10" localSheetId="6">[44]!Macro10</definedName>
    <definedName name="Macro10" localSheetId="5">[44]!Macro10</definedName>
    <definedName name="Macro10" localSheetId="7">[44]!Macro10</definedName>
    <definedName name="Macro10" localSheetId="9">[44]!Macro10</definedName>
    <definedName name="Macro10" localSheetId="13">[44]!Macro10</definedName>
    <definedName name="Macro10" localSheetId="16">[44]!Macro10</definedName>
    <definedName name="Macro10" localSheetId="15">[44]!Macro10</definedName>
    <definedName name="Macro10" localSheetId="14">[44]!Macro10</definedName>
    <definedName name="Macro10" localSheetId="12">[44]!Macro10</definedName>
    <definedName name="Macro10" localSheetId="8">[44]!Macro10</definedName>
    <definedName name="Macro10" localSheetId="24">[44]!Macro10</definedName>
    <definedName name="Macro10">[44]!Macro10</definedName>
    <definedName name="Macro11" localSheetId="10">[43]!Macro11</definedName>
    <definedName name="Macro11" localSheetId="11">[43]!Macro11</definedName>
    <definedName name="Macro11" localSheetId="2">[43]!Macro11</definedName>
    <definedName name="Macro11" localSheetId="6">[43]!Macro11</definedName>
    <definedName name="Macro11" localSheetId="5">[43]!Macro11</definedName>
    <definedName name="Macro11" localSheetId="7">[43]!Macro11</definedName>
    <definedName name="Macro11" localSheetId="9">[43]!Macro11</definedName>
    <definedName name="Macro11" localSheetId="13">[43]!Macro11</definedName>
    <definedName name="Macro11" localSheetId="16">[43]!Macro11</definedName>
    <definedName name="Macro11" localSheetId="15">[43]!Macro11</definedName>
    <definedName name="Macro11" localSheetId="14">[43]!Macro11</definedName>
    <definedName name="Macro11" localSheetId="12">[43]!Macro11</definedName>
    <definedName name="Macro11" localSheetId="8">[43]!Macro11</definedName>
    <definedName name="Macro11" localSheetId="24">[43]!Macro11</definedName>
    <definedName name="Macro11">[43]!Macro11</definedName>
    <definedName name="Macro12" localSheetId="10">[44]!Macro12</definedName>
    <definedName name="Macro12" localSheetId="11">[44]!Macro12</definedName>
    <definedName name="Macro12" localSheetId="2">[45]!Macro12</definedName>
    <definedName name="Macro12" localSheetId="6">[44]!Macro12</definedName>
    <definedName name="Macro12" localSheetId="5">[44]!Macro12</definedName>
    <definedName name="Macro12" localSheetId="7">[44]!Macro12</definedName>
    <definedName name="Macro12" localSheetId="9">[44]!Macro12</definedName>
    <definedName name="Macro12" localSheetId="13">[44]!Macro12</definedName>
    <definedName name="Macro12" localSheetId="16">[44]!Macro12</definedName>
    <definedName name="Macro12" localSheetId="15">[44]!Macro12</definedName>
    <definedName name="Macro12" localSheetId="14">[44]!Macro12</definedName>
    <definedName name="Macro12" localSheetId="12">[44]!Macro12</definedName>
    <definedName name="Macro12" localSheetId="8">[44]!Macro12</definedName>
    <definedName name="Macro12" localSheetId="24">[44]!Macro12</definedName>
    <definedName name="Macro12">[44]!Macro12</definedName>
    <definedName name="Macro13" localSheetId="10">[44]!Macro13</definedName>
    <definedName name="Macro13" localSheetId="11">[44]!Macro13</definedName>
    <definedName name="Macro13" localSheetId="2">[45]!Macro13</definedName>
    <definedName name="Macro13" localSheetId="6">[44]!Macro13</definedName>
    <definedName name="Macro13" localSheetId="5">[44]!Macro13</definedName>
    <definedName name="Macro13" localSheetId="7">[44]!Macro13</definedName>
    <definedName name="Macro13" localSheetId="9">[44]!Macro13</definedName>
    <definedName name="Macro13" localSheetId="13">[44]!Macro13</definedName>
    <definedName name="Macro13" localSheetId="16">[44]!Macro13</definedName>
    <definedName name="Macro13" localSheetId="15">[44]!Macro13</definedName>
    <definedName name="Macro13" localSheetId="14">[44]!Macro13</definedName>
    <definedName name="Macro13" localSheetId="12">[44]!Macro13</definedName>
    <definedName name="Macro13" localSheetId="8">[44]!Macro13</definedName>
    <definedName name="Macro13" localSheetId="24">[44]!Macro13</definedName>
    <definedName name="Macro13">[44]!Macro13</definedName>
    <definedName name="Macro14" localSheetId="10">[44]!Macro14</definedName>
    <definedName name="Macro14" localSheetId="11">[44]!Macro14</definedName>
    <definedName name="Macro14" localSheetId="2">[45]!Macro14</definedName>
    <definedName name="Macro14" localSheetId="6">[44]!Macro14</definedName>
    <definedName name="Macro14" localSheetId="5">[44]!Macro14</definedName>
    <definedName name="Macro14" localSheetId="7">[44]!Macro14</definedName>
    <definedName name="Macro14" localSheetId="9">[44]!Macro14</definedName>
    <definedName name="Macro14" localSheetId="13">[44]!Macro14</definedName>
    <definedName name="Macro14" localSheetId="16">[44]!Macro14</definedName>
    <definedName name="Macro14" localSheetId="15">[44]!Macro14</definedName>
    <definedName name="Macro14" localSheetId="14">[44]!Macro14</definedName>
    <definedName name="Macro14" localSheetId="12">[44]!Macro14</definedName>
    <definedName name="Macro14" localSheetId="8">[44]!Macro14</definedName>
    <definedName name="Macro14" localSheetId="24">[44]!Macro14</definedName>
    <definedName name="Macro14">[44]!Macro14</definedName>
    <definedName name="Macro2" localSheetId="10">[44]!Macro2</definedName>
    <definedName name="Macro2" localSheetId="11">[44]!Macro2</definedName>
    <definedName name="Macro2" localSheetId="2">[45]!Macro2</definedName>
    <definedName name="Macro2" localSheetId="6">[44]!Macro2</definedName>
    <definedName name="Macro2" localSheetId="5">[44]!Macro2</definedName>
    <definedName name="Macro2" localSheetId="7">[44]!Macro2</definedName>
    <definedName name="Macro2" localSheetId="9">[44]!Macro2</definedName>
    <definedName name="Macro2" localSheetId="13">[44]!Macro2</definedName>
    <definedName name="Macro2" localSheetId="16">[44]!Macro2</definedName>
    <definedName name="Macro2" localSheetId="15">[44]!Macro2</definedName>
    <definedName name="Macro2" localSheetId="14">[44]!Macro2</definedName>
    <definedName name="Macro2" localSheetId="12">[44]!Macro2</definedName>
    <definedName name="Macro2" localSheetId="8">[44]!Macro2</definedName>
    <definedName name="Macro2" localSheetId="24">[44]!Macro2</definedName>
    <definedName name="Macro2">[44]!Macro2</definedName>
    <definedName name="MACRO20" localSheetId="10">[17]!Macro2</definedName>
    <definedName name="MACRO20" localSheetId="11">[17]!Macro2</definedName>
    <definedName name="MACRO20" localSheetId="2">[17]!Macro2</definedName>
    <definedName name="MACRO20" localSheetId="6">[17]!Macro2</definedName>
    <definedName name="MACRO20" localSheetId="5">[17]!Macro2</definedName>
    <definedName name="MACRO20" localSheetId="7">[17]!Macro2</definedName>
    <definedName name="MACRO20" localSheetId="9">[17]!Macro2</definedName>
    <definedName name="MACRO20" localSheetId="13">[17]!Macro2</definedName>
    <definedName name="MACRO20" localSheetId="16">[17]!Macro2</definedName>
    <definedName name="MACRO20" localSheetId="15">[17]!Macro2</definedName>
    <definedName name="MACRO20" localSheetId="14">[17]!Macro2</definedName>
    <definedName name="MACRO20" localSheetId="12">[17]!Macro2</definedName>
    <definedName name="MACRO20" localSheetId="8">[17]!Macro2</definedName>
    <definedName name="MACRO20" localSheetId="24">[17]!Macro2</definedName>
    <definedName name="MACRO20">[17]!Macro2</definedName>
    <definedName name="Macro3" localSheetId="10">[43]!Macro3</definedName>
    <definedName name="Macro3" localSheetId="11">[43]!Macro3</definedName>
    <definedName name="Macro3" localSheetId="2">[43]!Macro3</definedName>
    <definedName name="Macro3" localSheetId="6">[43]!Macro3</definedName>
    <definedName name="Macro3" localSheetId="5">[43]!Macro3</definedName>
    <definedName name="Macro3" localSheetId="7">[43]!Macro3</definedName>
    <definedName name="Macro3" localSheetId="9">[43]!Macro3</definedName>
    <definedName name="Macro3" localSheetId="13">[43]!Macro3</definedName>
    <definedName name="Macro3" localSheetId="16">[43]!Macro3</definedName>
    <definedName name="Macro3" localSheetId="15">[43]!Macro3</definedName>
    <definedName name="Macro3" localSheetId="14">[43]!Macro3</definedName>
    <definedName name="Macro3" localSheetId="12">[43]!Macro3</definedName>
    <definedName name="Macro3" localSheetId="8">[43]!Macro3</definedName>
    <definedName name="Macro3" localSheetId="24">[43]!Macro3</definedName>
    <definedName name="Macro3">[43]!Macro3</definedName>
    <definedName name="Macro4" localSheetId="10">[43]!Macro4</definedName>
    <definedName name="Macro4" localSheetId="11">[43]!Macro4</definedName>
    <definedName name="Macro4" localSheetId="2">[43]!Macro4</definedName>
    <definedName name="Macro4" localSheetId="6">[43]!Macro4</definedName>
    <definedName name="Macro4" localSheetId="5">[43]!Macro4</definedName>
    <definedName name="Macro4" localSheetId="7">[43]!Macro4</definedName>
    <definedName name="Macro4" localSheetId="9">[43]!Macro4</definedName>
    <definedName name="Macro4" localSheetId="13">[43]!Macro4</definedName>
    <definedName name="Macro4" localSheetId="16">[43]!Macro4</definedName>
    <definedName name="Macro4" localSheetId="15">[43]!Macro4</definedName>
    <definedName name="Macro4" localSheetId="14">[43]!Macro4</definedName>
    <definedName name="Macro4" localSheetId="12">[43]!Macro4</definedName>
    <definedName name="Macro4" localSheetId="8">[43]!Macro4</definedName>
    <definedName name="Macro4" localSheetId="24">[43]!Macro4</definedName>
    <definedName name="Macro4">[43]!Macro4</definedName>
    <definedName name="Macro5" localSheetId="10">[44]!Macro5</definedName>
    <definedName name="Macro5" localSheetId="11">[44]!Macro5</definedName>
    <definedName name="Macro5" localSheetId="2">[45]!Macro5</definedName>
    <definedName name="Macro5" localSheetId="6">[44]!Macro5</definedName>
    <definedName name="Macro5" localSheetId="5">[44]!Macro5</definedName>
    <definedName name="Macro5" localSheetId="7">[44]!Macro5</definedName>
    <definedName name="Macro5" localSheetId="9">[44]!Macro5</definedName>
    <definedName name="Macro5" localSheetId="13">[44]!Macro5</definedName>
    <definedName name="Macro5" localSheetId="16">[44]!Macro5</definedName>
    <definedName name="Macro5" localSheetId="15">[44]!Macro5</definedName>
    <definedName name="Macro5" localSheetId="14">[44]!Macro5</definedName>
    <definedName name="Macro5" localSheetId="12">[44]!Macro5</definedName>
    <definedName name="Macro5" localSheetId="8">[44]!Macro5</definedName>
    <definedName name="Macro5" localSheetId="24">[44]!Macro5</definedName>
    <definedName name="Macro5">[44]!Macro5</definedName>
    <definedName name="Macro6" localSheetId="10">[44]!Macro6</definedName>
    <definedName name="Macro6" localSheetId="11">[44]!Macro6</definedName>
    <definedName name="Macro6" localSheetId="2">[45]!Macro6</definedName>
    <definedName name="Macro6" localSheetId="6">[44]!Macro6</definedName>
    <definedName name="Macro6" localSheetId="5">[44]!Macro6</definedName>
    <definedName name="Macro6" localSheetId="7">[44]!Macro6</definedName>
    <definedName name="Macro6" localSheetId="9">[44]!Macro6</definedName>
    <definedName name="Macro6" localSheetId="13">[44]!Macro6</definedName>
    <definedName name="Macro6" localSheetId="16">[44]!Macro6</definedName>
    <definedName name="Macro6" localSheetId="15">[44]!Macro6</definedName>
    <definedName name="Macro6" localSheetId="14">[44]!Macro6</definedName>
    <definedName name="Macro6" localSheetId="12">[44]!Macro6</definedName>
    <definedName name="Macro6" localSheetId="8">[44]!Macro6</definedName>
    <definedName name="Macro6" localSheetId="24">[44]!Macro6</definedName>
    <definedName name="Macro6">[44]!Macro6</definedName>
    <definedName name="Macro7" localSheetId="10">[44]!Macro7</definedName>
    <definedName name="Macro7" localSheetId="11">[44]!Macro7</definedName>
    <definedName name="Macro7" localSheetId="2">[45]!Macro7</definedName>
    <definedName name="Macro7" localSheetId="6">[44]!Macro7</definedName>
    <definedName name="Macro7" localSheetId="5">[44]!Macro7</definedName>
    <definedName name="Macro7" localSheetId="7">[44]!Macro7</definedName>
    <definedName name="Macro7" localSheetId="9">[44]!Macro7</definedName>
    <definedName name="Macro7" localSheetId="13">[44]!Macro7</definedName>
    <definedName name="Macro7" localSheetId="16">[44]!Macro7</definedName>
    <definedName name="Macro7" localSheetId="15">[44]!Macro7</definedName>
    <definedName name="Macro7" localSheetId="14">[44]!Macro7</definedName>
    <definedName name="Macro7" localSheetId="12">[44]!Macro7</definedName>
    <definedName name="Macro7" localSheetId="8">[44]!Macro7</definedName>
    <definedName name="Macro7" localSheetId="24">[44]!Macro7</definedName>
    <definedName name="Macro7">[44]!Macro7</definedName>
    <definedName name="Macro8" localSheetId="10">[44]!Macro8</definedName>
    <definedName name="Macro8" localSheetId="11">[44]!Macro8</definedName>
    <definedName name="Macro8" localSheetId="2">[45]!Macro8</definedName>
    <definedName name="Macro8" localSheetId="6">[44]!Macro8</definedName>
    <definedName name="Macro8" localSheetId="5">[44]!Macro8</definedName>
    <definedName name="Macro8" localSheetId="7">[44]!Macro8</definedName>
    <definedName name="Macro8" localSheetId="9">[44]!Macro8</definedName>
    <definedName name="Macro8" localSheetId="13">[44]!Macro8</definedName>
    <definedName name="Macro8" localSheetId="16">[44]!Macro8</definedName>
    <definedName name="Macro8" localSheetId="15">[44]!Macro8</definedName>
    <definedName name="Macro8" localSheetId="14">[44]!Macro8</definedName>
    <definedName name="Macro8" localSheetId="12">[44]!Macro8</definedName>
    <definedName name="Macro8" localSheetId="8">[44]!Macro8</definedName>
    <definedName name="Macro8" localSheetId="24">[44]!Macro8</definedName>
    <definedName name="Macro8">[44]!Macro8</definedName>
    <definedName name="Macro9" localSheetId="10">[44]!Macro9</definedName>
    <definedName name="Macro9" localSheetId="11">[44]!Macro9</definedName>
    <definedName name="Macro9" localSheetId="2">[45]!Macro9</definedName>
    <definedName name="Macro9" localSheetId="6">[44]!Macro9</definedName>
    <definedName name="Macro9" localSheetId="5">[44]!Macro9</definedName>
    <definedName name="Macro9" localSheetId="7">[44]!Macro9</definedName>
    <definedName name="Macro9" localSheetId="9">[44]!Macro9</definedName>
    <definedName name="Macro9" localSheetId="13">[44]!Macro9</definedName>
    <definedName name="Macro9" localSheetId="16">[44]!Macro9</definedName>
    <definedName name="Macro9" localSheetId="15">[44]!Macro9</definedName>
    <definedName name="Macro9" localSheetId="14">[44]!Macro9</definedName>
    <definedName name="Macro9" localSheetId="12">[44]!Macro9</definedName>
    <definedName name="Macro9" localSheetId="8">[44]!Macro9</definedName>
    <definedName name="Macro9" localSheetId="24">[44]!Macro9</definedName>
    <definedName name="Macro9">[44]!Macro9</definedName>
    <definedName name="MCCB">[20]DATA!$A$30:$E$52</definedName>
    <definedName name="MNHL">[43]Sheet1!$A$4:$H$5</definedName>
    <definedName name="NHL" localSheetId="2">[46]터널조도!$AR$19:$AT$25</definedName>
    <definedName name="NHL">[47]터널조도!$AR$19:$AT$25</definedName>
    <definedName name="NNNNN" localSheetId="2">가배관내역서!NNNNN</definedName>
    <definedName name="NNNNN">[0]!NNNNN</definedName>
    <definedName name="NOMU" localSheetId="2">[48]NOMUBI!$B$3:$H$39</definedName>
    <definedName name="NOMU">[49]NOMUBI!$B$3:$H$39</definedName>
    <definedName name="OOOO" localSheetId="2" hidden="1">{"'도면'!$G$62:$H$63","'도면'!$G$62:$H$63"}</definedName>
    <definedName name="OOOO" hidden="1">{"'도면'!$G$62:$H$63","'도면'!$G$62:$H$63"}</definedName>
    <definedName name="OOOO_1" localSheetId="2" hidden="1">{"'도면'!$G$62:$H$63","'도면'!$G$62:$H$63"}</definedName>
    <definedName name="OOOO_1" hidden="1">{"'도면'!$G$62:$H$63","'도면'!$G$62:$H$63"}</definedName>
    <definedName name="PBL" localSheetId="2" hidden="1">{"'Firr(선)'!$AS$1:$AY$62","'Firr(사)'!$AS$1:$AY$62","'Firr(회)'!$AS$1:$AY$62","'Firr(선)'!$L$1:$V$62","'Firr(사)'!$L$1:$V$62","'Firr(회)'!$L$1:$V$62"}</definedName>
    <definedName name="PBL" hidden="1">{"'Firr(선)'!$AS$1:$AY$62","'Firr(사)'!$AS$1:$AY$62","'Firr(회)'!$AS$1:$AY$62","'Firr(선)'!$L$1:$V$62","'Firr(사)'!$L$1:$V$62","'Firr(회)'!$L$1:$V$62"}</definedName>
    <definedName name="PE전선관">[19]Sheet1!$N$4:$O$12</definedName>
    <definedName name="PPPPP" localSheetId="2" hidden="1">{"'도면'!$G$62:$H$63","'도면'!$G$62:$H$63"}</definedName>
    <definedName name="PPPPP" hidden="1">{"'도면'!$G$62:$H$63","'도면'!$G$62:$H$63"}</definedName>
    <definedName name="PPPPP_1" localSheetId="2" hidden="1">{"'도면'!$G$62:$H$63","'도면'!$G$62:$H$63"}</definedName>
    <definedName name="PPPPP_1" hidden="1">{"'도면'!$G$62:$H$63","'도면'!$G$62:$H$63"}</definedName>
    <definedName name="_xlnm.Print_Area" localSheetId="10">#REF!</definedName>
    <definedName name="_xlnm.Print_Area" localSheetId="11">#REF!</definedName>
    <definedName name="_xlnm.Print_Area" localSheetId="2">#REF!</definedName>
    <definedName name="_xlnm.Print_Area" localSheetId="0">견적서!$B$2:$AP$38</definedName>
    <definedName name="_xlnm.Print_Area" localSheetId="21">노임!$A$1:$E$30</definedName>
    <definedName name="_xlnm.Print_Area" localSheetId="3">'목록(강관)'!$A$1:$N$106</definedName>
    <definedName name="_xlnm.Print_Area" localSheetId="9">'목록(주철관)'!$A$1:$N$106</definedName>
    <definedName name="_xlnm.Print_Area" localSheetId="13">#REF!</definedName>
    <definedName name="_xlnm.Print_Area" localSheetId="16">#REF!</definedName>
    <definedName name="_xlnm.Print_Area" localSheetId="15">#REF!</definedName>
    <definedName name="_xlnm.Print_Area" localSheetId="14">#REF!</definedName>
    <definedName name="_xlnm.Print_Area" localSheetId="12">#REF!</definedName>
    <definedName name="_xlnm.Print_Area" localSheetId="1">표준설계서!$B$1:$O$269</definedName>
    <definedName name="_xlnm.Print_Area" localSheetId="8">#REF!</definedName>
    <definedName name="_xlnm.Print_Area">#REF!</definedName>
    <definedName name="_xlnm.Print_Titles" localSheetId="10">KP메카니컬접합부설!$1:$3</definedName>
    <definedName name="_xlnm.Print_Titles" localSheetId="11">KP접합!$1:$3</definedName>
    <definedName name="_xlnm.Print_Titles" localSheetId="6">강관도장!$1:$3</definedName>
    <definedName name="_xlnm.Print_Titles" localSheetId="5">강관용접!$1:$3</definedName>
    <definedName name="_xlnm.Print_Titles" localSheetId="7">'강관절단 및 절단(철거)'!$1:$3</definedName>
    <definedName name="_xlnm.Print_Titles" localSheetId="22">경비!$1:$2</definedName>
    <definedName name="_xlnm.Print_Titles" localSheetId="21">노임!$1:$2</definedName>
    <definedName name="_xlnm.Print_Titles" localSheetId="3">'목록(강관)'!$1:$2</definedName>
    <definedName name="_xlnm.Print_Titles" localSheetId="9">'목록(주철관)'!$1:$2</definedName>
    <definedName name="_xlnm.Print_Titles" localSheetId="13">밸브!$1:$3</definedName>
    <definedName name="_xlnm.Print_Titles" localSheetId="16">보호공!$1:$3</definedName>
    <definedName name="_xlnm.Print_Titles" localSheetId="15">'보호공 계)'!$1:$3</definedName>
    <definedName name="_xlnm.Print_Titles" localSheetId="20">자재!$1:$2</definedName>
    <definedName name="_xlnm.Print_Titles" localSheetId="23">자재조서!$1:$3</definedName>
    <definedName name="_xlnm.Print_Titles" localSheetId="14">잡철물!$1:$3</definedName>
    <definedName name="_xlnm.Print_Titles" localSheetId="25">전역변수!$1:$2</definedName>
    <definedName name="_xlnm.Print_Titles" localSheetId="12">절단!$1:$3</definedName>
    <definedName name="_xlnm.Print_Titles" localSheetId="19">중기기초자료!$1:$2</definedName>
    <definedName name="_xlnm.Print_Titles" localSheetId="17">중기사용료목록!$1:$2</definedName>
    <definedName name="_xlnm.Print_Titles" localSheetId="26">중기전역변수!$1:$2</definedName>
    <definedName name="_xlnm.Print_Titles" localSheetId="1">표준설계서!$20:$21</definedName>
    <definedName name="_xlnm.Print_Titles" localSheetId="8">플랜지!$1:$3</definedName>
    <definedName name="_xlnm.Print_Titles" localSheetId="24">플랜지볼트규격!$1:$10</definedName>
    <definedName name="_xlnm.Print_Titles">#N/A</definedName>
    <definedName name="PROJ">[18]LEGEND!$D$4</definedName>
    <definedName name="q00" hidden="1">{#N/A,#N/A,FALSE,"운반시간"}</definedName>
    <definedName name="Q3WEE" hidden="1">{#N/A,#N/A,FALSE,"조골재"}</definedName>
    <definedName name="QQ" localSheetId="2" hidden="1">{"'도면'!$G$62:$H$63","'도면'!$G$62:$H$63"}</definedName>
    <definedName name="QQ" hidden="1">{"'도면'!$G$62:$H$63","'도면'!$G$62:$H$63"}</definedName>
    <definedName name="qqqqq" localSheetId="2" hidden="1">{"'도면'!$G$62:$H$63","'도면'!$G$62:$H$63"}</definedName>
    <definedName name="qqqqq" hidden="1">{"'도면'!$G$62:$H$63","'도면'!$G$62:$H$63"}</definedName>
    <definedName name="qqqqq_1" localSheetId="2" hidden="1">{"'도면'!$G$62:$H$63","'도면'!$G$62:$H$63"}</definedName>
    <definedName name="qqqqq_1" hidden="1">{"'도면'!$G$62:$H$63","'도면'!$G$62:$H$63"}</definedName>
    <definedName name="qqqqqq" localSheetId="2" hidden="1">{"'도면'!$G$62:$H$63","'도면'!$G$62:$H$63"}</definedName>
    <definedName name="qqqqqq" hidden="1">{"'도면'!$G$62:$H$63","'도면'!$G$62:$H$63"}</definedName>
    <definedName name="qqqqqq_1" localSheetId="2" hidden="1">{"'도면'!$G$62:$H$63","'도면'!$G$62:$H$63"}</definedName>
    <definedName name="qqqqqq_1" hidden="1">{"'도면'!$G$62:$H$63","'도면'!$G$62:$H$63"}</definedName>
    <definedName name="qsdf" localSheetId="2" hidden="1">{"'Firr(선)'!$AS$1:$AY$62","'Firr(사)'!$AS$1:$AY$62","'Firr(회)'!$AS$1:$AY$62","'Firr(선)'!$L$1:$V$62","'Firr(사)'!$L$1:$V$62","'Firr(회)'!$L$1:$V$62"}</definedName>
    <definedName name="qsdf" hidden="1">{"'Firr(선)'!$AS$1:$AY$62","'Firr(사)'!$AS$1:$AY$62","'Firr(회)'!$AS$1:$AY$62","'Firr(선)'!$L$1:$V$62","'Firr(사)'!$L$1:$V$62","'Firr(회)'!$L$1:$V$62"}</definedName>
    <definedName name="qsdf_1" localSheetId="2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hidden="1">{#N/A,#N/A,FALSE,"단가표지"}</definedName>
    <definedName name="QWQ" hidden="1">{#N/A,#N/A,FALSE,"배수2"}</definedName>
    <definedName name="rhsk" localSheetId="2">가배관내역서!rhsk</definedName>
    <definedName name="rhsk">[0]!rhsk</definedName>
    <definedName name="RR" localSheetId="2" hidden="1">{"'7'!$B$15:$D$32"}</definedName>
    <definedName name="RR" hidden="1">{"'7'!$B$15:$D$32"}</definedName>
    <definedName name="RRR" localSheetId="2" hidden="1">{"'7'!$B$15:$D$32"}</definedName>
    <definedName name="RRR" hidden="1">{"'7'!$B$15:$D$32"}</definedName>
    <definedName name="RRTRENMKJKK" localSheetId="2" hidden="1">{"'도면'!$G$62:$H$63","'도면'!$G$62:$H$63"}</definedName>
    <definedName name="RRTRENMKJKK" hidden="1">{"'도면'!$G$62:$H$63","'도면'!$G$62:$H$63"}</definedName>
    <definedName name="RRTRENMKJKK_1" localSheetId="2" hidden="1">{"'도면'!$G$62:$H$63","'도면'!$G$62:$H$63"}</definedName>
    <definedName name="RRTRENMKJKK_1" hidden="1">{"'도면'!$G$62:$H$63","'도면'!$G$62:$H$63"}</definedName>
    <definedName name="SAAAA" localSheetId="2" hidden="1">{"'도면'!$G$62:$H$63","'도면'!$G$62:$H$63"}</definedName>
    <definedName name="SAAAA" hidden="1">{"'도면'!$G$62:$H$63","'도면'!$G$62:$H$63"}</definedName>
    <definedName name="SAAAA_1" localSheetId="2" hidden="1">{"'도면'!$G$62:$H$63","'도면'!$G$62:$H$63"}</definedName>
    <definedName name="SAAAA_1" hidden="1">{"'도면'!$G$62:$H$63","'도면'!$G$62:$H$63"}</definedName>
    <definedName name="SDAS" localSheetId="2" hidden="1">{"'Firr(선)'!$AS$1:$AY$62","'Firr(사)'!$AS$1:$AY$62","'Firr(회)'!$AS$1:$AY$62","'Firr(선)'!$L$1:$V$62","'Firr(사)'!$L$1:$V$62","'Firr(회)'!$L$1:$V$62"}</definedName>
    <definedName name="SDAS" hidden="1">{"'Firr(선)'!$AS$1:$AY$62","'Firr(사)'!$AS$1:$AY$62","'Firr(회)'!$AS$1:$AY$62","'Firr(선)'!$L$1:$V$62","'Firr(사)'!$L$1:$V$62","'Firr(회)'!$L$1:$V$62"}</definedName>
    <definedName name="SDAS_1" localSheetId="2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hidden="1">{#N/A,#N/A,FALSE,"운반시간"}</definedName>
    <definedName name="SDDFD" hidden="1">{#N/A,#N/A,FALSE,"배수1"}</definedName>
    <definedName name="SDF" hidden="1">{#N/A,#N/A,FALSE,"혼합골재"}</definedName>
    <definedName name="SDFDFD" hidden="1">{#N/A,#N/A,FALSE,"운반시간"}</definedName>
    <definedName name="SDS" hidden="1">{#N/A,#N/A,FALSE,"2~8번"}</definedName>
    <definedName name="sdsdddd" hidden="1">{#N/A,#N/A,FALSE,"토공2"}</definedName>
    <definedName name="SFA" hidden="1">{#N/A,#N/A,FALSE,"포장1";#N/A,#N/A,FALSE,"포장1"}</definedName>
    <definedName name="sfdbd" localSheetId="10">[17]!Macro9</definedName>
    <definedName name="sfdbd" localSheetId="11">[17]!Macro9</definedName>
    <definedName name="sfdbd" localSheetId="2">[17]!Macro9</definedName>
    <definedName name="sfdbd" localSheetId="6">[17]!Macro9</definedName>
    <definedName name="sfdbd" localSheetId="5">[17]!Macro9</definedName>
    <definedName name="sfdbd" localSheetId="7">[17]!Macro9</definedName>
    <definedName name="sfdbd" localSheetId="9">[17]!Macro9</definedName>
    <definedName name="sfdbd" localSheetId="13">[17]!Macro9</definedName>
    <definedName name="sfdbd" localSheetId="16">[17]!Macro9</definedName>
    <definedName name="sfdbd" localSheetId="15">[17]!Macro9</definedName>
    <definedName name="sfdbd" localSheetId="14">[17]!Macro9</definedName>
    <definedName name="sfdbd" localSheetId="12">[17]!Macro9</definedName>
    <definedName name="sfdbd" localSheetId="8">[17]!Macro9</definedName>
    <definedName name="sfdbd" localSheetId="24">[17]!Macro9</definedName>
    <definedName name="sfdbd">[17]!Macro9</definedName>
    <definedName name="sfggf" hidden="1">{#N/A,#N/A,FALSE,"배수1"}</definedName>
    <definedName name="SFSDFDSF" hidden="1">{#N/A,#N/A,FALSE,"운반시간"}</definedName>
    <definedName name="SJS" localSheetId="2">[24]data!$P$4:$Q$13</definedName>
    <definedName name="SJS">[25]data!$P$4:$Q$13</definedName>
    <definedName name="sssss" hidden="1">{#N/A,#N/A,FALSE,"운반시간"}</definedName>
    <definedName name="tttt_1" localSheetId="2" hidden="1">{"'도면'!$G$62:$H$63","'도면'!$G$62:$H$63"}</definedName>
    <definedName name="tttt_1" hidden="1">{"'도면'!$G$62:$H$63","'도면'!$G$62:$H$63"}</definedName>
    <definedName name="tttttt" localSheetId="2" hidden="1">{"'도면'!$G$62:$H$63","'도면'!$G$62:$H$63"}</definedName>
    <definedName name="tttttt" hidden="1">{"'도면'!$G$62:$H$63","'도면'!$G$62:$H$63"}</definedName>
    <definedName name="tttttt_1" localSheetId="2" hidden="1">{"'도면'!$G$62:$H$63","'도면'!$G$62:$H$63"}</definedName>
    <definedName name="tttttt_1" hidden="1">{"'도면'!$G$62:$H$63","'도면'!$G$62:$H$63"}</definedName>
    <definedName name="TYHFDGFD" hidden="1">{#N/A,#N/A,FALSE,"배수2"}</definedName>
    <definedName name="uu" localSheetId="2">[50]DATA!$B$4:$F$495</definedName>
    <definedName name="uu">[51]DATA!$B$4:$F$495</definedName>
    <definedName name="uy89ihbn" hidden="1">{#N/A,#N/A,FALSE,"2~8번"}</definedName>
    <definedName name="vbdfgg" localSheetId="10">[17]!Macro7</definedName>
    <definedName name="vbdfgg" localSheetId="11">[17]!Macro7</definedName>
    <definedName name="vbdfgg" localSheetId="2">[17]!Macro7</definedName>
    <definedName name="vbdfgg" localSheetId="6">[17]!Macro7</definedName>
    <definedName name="vbdfgg" localSheetId="5">[17]!Macro7</definedName>
    <definedName name="vbdfgg" localSheetId="7">[17]!Macro7</definedName>
    <definedName name="vbdfgg" localSheetId="9">[17]!Macro7</definedName>
    <definedName name="vbdfgg" localSheetId="13">[17]!Macro7</definedName>
    <definedName name="vbdfgg" localSheetId="16">[17]!Macro7</definedName>
    <definedName name="vbdfgg" localSheetId="15">[17]!Macro7</definedName>
    <definedName name="vbdfgg" localSheetId="14">[17]!Macro7</definedName>
    <definedName name="vbdfgg" localSheetId="12">[17]!Macro7</definedName>
    <definedName name="vbdfgg" localSheetId="8">[17]!Macro7</definedName>
    <definedName name="vbdfgg" localSheetId="24">[17]!Macro7</definedName>
    <definedName name="vbdfgg">[17]!Macro7</definedName>
    <definedName name="ve" localSheetId="2" hidden="1">{"'Firr(선)'!$AS$1:$AY$62","'Firr(사)'!$AS$1:$AY$62","'Firr(회)'!$AS$1:$AY$62","'Firr(선)'!$L$1:$V$62","'Firr(사)'!$L$1:$V$62","'Firr(회)'!$L$1:$V$62"}</definedName>
    <definedName name="ve" hidden="1">{"'Firr(선)'!$AS$1:$AY$62","'Firr(사)'!$AS$1:$AY$62","'Firr(회)'!$AS$1:$AY$62","'Firr(선)'!$L$1:$V$62","'Firr(사)'!$L$1:$V$62","'Firr(회)'!$L$1:$V$62"}</definedName>
    <definedName name="ve_1" localSheetId="2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 localSheetId="2">'[52]1.동력공사'!$1:$3</definedName>
    <definedName name="WJS">'[53]1.동력공사'!$1:$3</definedName>
    <definedName name="wm.조골재1" hidden="1">{#N/A,#N/A,FALSE,"조골재"}</definedName>
    <definedName name="wrn.2번." hidden="1">{#N/A,#N/A,FALSE,"2~8번"}</definedName>
    <definedName name="wrn.골재소요량.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W" localSheetId="2" hidden="1">{"'7'!$B$15:$D$32"}</definedName>
    <definedName name="WWW" hidden="1">{"'7'!$B$15:$D$32"}</definedName>
    <definedName name="WWW_1" localSheetId="2" hidden="1">{"'도면'!$G$62:$H$63","'도면'!$G$62:$H$63"}</definedName>
    <definedName name="WWW_1" hidden="1">{"'도면'!$G$62:$H$63","'도면'!$G$62:$H$63"}</definedName>
    <definedName name="WWWW" localSheetId="2" hidden="1">{"'도면'!$G$62:$H$63","'도면'!$G$62:$H$63"}</definedName>
    <definedName name="WWWW" hidden="1">{"'도면'!$G$62:$H$63","'도면'!$G$62:$H$63"}</definedName>
    <definedName name="WWWW_1" localSheetId="2" hidden="1">{"'도면'!$G$62:$H$63","'도면'!$G$62:$H$63"}</definedName>
    <definedName name="WWWW_1" hidden="1">{"'도면'!$G$62:$H$63","'도면'!$G$62:$H$63"}</definedName>
    <definedName name="xxca" localSheetId="2" hidden="1">{"'Firr(선)'!$AS$1:$AY$62","'Firr(사)'!$AS$1:$AY$62","'Firr(회)'!$AS$1:$AY$62","'Firr(선)'!$L$1:$V$62","'Firr(사)'!$L$1:$V$62","'Firr(회)'!$L$1:$V$62"}</definedName>
    <definedName name="xxca" hidden="1">{"'Firr(선)'!$AS$1:$AY$62","'Firr(사)'!$AS$1:$AY$62","'Firr(회)'!$AS$1:$AY$62","'Firr(선)'!$L$1:$V$62","'Firr(사)'!$L$1:$V$62","'Firr(회)'!$L$1:$V$62"}</definedName>
    <definedName name="xxca_1" localSheetId="2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hidden="1">{"'공사부문'!$A$6:$A$32"}</definedName>
    <definedName name="y" localSheetId="2" hidden="1">{"'도면'!$G$62:$H$63","'도면'!$G$62:$H$63"}</definedName>
    <definedName name="y" hidden="1">{"'도면'!$G$62:$H$63","'도면'!$G$62:$H$63"}</definedName>
    <definedName name="YUYUY" hidden="1">{#N/A,#N/A,FALSE,"혼합골재"}</definedName>
    <definedName name="yyyyy" localSheetId="2" hidden="1">{"'도면'!$G$62:$H$63","'도면'!$G$62:$H$63"}</definedName>
    <definedName name="yyyyy" hidden="1">{"'도면'!$G$62:$H$63","'도면'!$G$62:$H$63"}</definedName>
    <definedName name="yyyyy_1" localSheetId="2" hidden="1">{"'도면'!$G$62:$H$63","'도면'!$G$62:$H$63"}</definedName>
    <definedName name="yyyyy_1" hidden="1">{"'도면'!$G$62:$H$63","'도면'!$G$62:$H$63"}</definedName>
    <definedName name="zhdk">'[54]일반문틀 설치'!$A$1:$L$25</definedName>
    <definedName name="ㄱㄱ" hidden="1">{#N/A,#N/A,FALSE,"운반시간"}</definedName>
    <definedName name="ㄱㄷㅂㄱㅈ" hidden="1">{#N/A,#N/A,FALSE,"2~8번"}</definedName>
    <definedName name="ㄱㄷㅈㄱ" localSheetId="2" hidden="1">{"'7'!$B$15:$D$32"}</definedName>
    <definedName name="ㄱㄷㅈㄱ" hidden="1">{"'7'!$B$15:$D$32"}</definedName>
    <definedName name="가1" localSheetId="2" hidden="1">{"'Firr(선)'!$AS$1:$AY$62","'Firr(사)'!$AS$1:$AY$62","'Firr(회)'!$AS$1:$AY$62","'Firr(선)'!$L$1:$V$62","'Firr(사)'!$L$1:$V$62","'Firr(회)'!$L$1:$V$62"}</definedName>
    <definedName name="가1" hidden="1">{"'Firr(선)'!$AS$1:$AY$62","'Firr(사)'!$AS$1:$AY$62","'Firr(회)'!$AS$1:$AY$62","'Firr(선)'!$L$1:$V$62","'Firr(사)'!$L$1:$V$62","'Firr(회)'!$L$1:$V$62"}</definedName>
    <definedName name="가1_1" localSheetId="2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localSheetId="2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localSheetId="2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localSheetId="2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localSheetId="2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localSheetId="2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localSheetId="2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localSheetId="2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localSheetId="2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localSheetId="2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localSheetId="2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 localSheetId="2">가배관내역서!가로등기초입력</definedName>
    <definedName name="가로등기초입력">[0]!가로등기초입력</definedName>
    <definedName name="가로등입력" localSheetId="2">가배관내역서!가로등입력</definedName>
    <definedName name="가로등입력">[0]!가로등입력</definedName>
    <definedName name="감독2" hidden="1">{#N/A,#N/A,FALSE,"단가표지"}</definedName>
    <definedName name="감독3" hidden="1">{#N/A,#N/A,FALSE,"단가표지"}</definedName>
    <definedName name="강정근" localSheetId="2" hidden="1">{"'도면'!$G$62:$H$63","'도면'!$G$62:$H$63"}</definedName>
    <definedName name="강정근" hidden="1">{"'도면'!$G$62:$H$63","'도면'!$G$62:$H$63"}</definedName>
    <definedName name="강정근_1" localSheetId="2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localSheetId="2" hidden="1">{"'7'!$B$15:$D$32"}</definedName>
    <definedName name="경비용역" hidden="1">{"'7'!$B$15:$D$32"}</definedName>
    <definedName name="고성" localSheetId="2" hidden="1">{"'도면'!$G$62:$H$63","'도면'!$G$62:$H$63"}</definedName>
    <definedName name="고성" hidden="1">{"'도면'!$G$62:$H$63","'도면'!$G$62:$H$63"}</definedName>
    <definedName name="고성_1" localSheetId="2" hidden="1">{"'도면'!$G$62:$H$63","'도면'!$G$62:$H$63"}</definedName>
    <definedName name="고성_1" hidden="1">{"'도면'!$G$62:$H$63","'도면'!$G$62:$H$63"}</definedName>
    <definedName name="고성1" localSheetId="2" hidden="1">{"'도면'!$G$62:$H$63","'도면'!$G$62:$H$63"}</definedName>
    <definedName name="고성1" hidden="1">{"'도면'!$G$62:$H$63","'도면'!$G$62:$H$63"}</definedName>
    <definedName name="고케" localSheetId="2">'[55]인건비 '!$B$5</definedName>
    <definedName name="고케">'[56]인건비 '!$B$5</definedName>
    <definedName name="곡동" localSheetId="2" hidden="1">{"'Firr(선)'!$AS$1:$AY$62","'Firr(사)'!$AS$1:$AY$62","'Firr(회)'!$AS$1:$AY$62","'Firr(선)'!$L$1:$V$62","'Firr(사)'!$L$1:$V$62","'Firr(회)'!$L$1:$V$62"}</definedName>
    <definedName name="곡동" hidden="1">{"'Firr(선)'!$AS$1:$AY$62","'Firr(사)'!$AS$1:$AY$62","'Firr(회)'!$AS$1:$AY$62","'Firr(선)'!$L$1:$V$62","'Firr(사)'!$L$1:$V$62","'Firr(회)'!$L$1:$V$62"}</definedName>
    <definedName name="곡동_1" localSheetId="2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 localSheetId="2">가배관내역서!공구</definedName>
    <definedName name="공구">[0]!공구</definedName>
    <definedName name="공구손료" localSheetId="2">'[57]노무비(전기)뽑지마세요'!$C$49</definedName>
    <definedName name="공구손료">'[58]노무비(전기)뽑지마세요'!$C$49</definedName>
    <definedName name="공압축3.5간재" localSheetId="2">'[59]기계경비(시간당)'!$H$248</definedName>
    <definedName name="공압축3.5간재">'[60]기계경비(시간당)'!$H$248</definedName>
    <definedName name="공압축3.5노무" localSheetId="2">'[59]기계경비(시간당)'!$H$244</definedName>
    <definedName name="공압축3.5노무">'[60]기계경비(시간당)'!$H$244</definedName>
    <definedName name="공압축3.5노무야간" localSheetId="2">'[59]기계경비(시간당)'!$H$245</definedName>
    <definedName name="공압축3.5노무야간">'[60]기계경비(시간당)'!$H$245</definedName>
    <definedName name="공압축3.5손료" localSheetId="2">'[59]기계경비(시간당)'!$H$243</definedName>
    <definedName name="공압축3.5손료">'[60]기계경비(시간당)'!$H$243</definedName>
    <definedName name="공압축7.1간재" localSheetId="2">'[59]기계경비(시간당)'!$H$256</definedName>
    <definedName name="공압축7.1간재">'[60]기계경비(시간당)'!$H$256</definedName>
    <definedName name="공압축7.1노무" localSheetId="2">'[59]기계경비(시간당)'!$H$252</definedName>
    <definedName name="공압축7.1노무">'[60]기계경비(시간당)'!$H$252</definedName>
    <definedName name="공압축7.1노무야간" localSheetId="2">'[59]기계경비(시간당)'!$H$253</definedName>
    <definedName name="공압축7.1노무야간">'[60]기계경비(시간당)'!$H$253</definedName>
    <definedName name="공압축7.1손료" localSheetId="2">'[59]기계경비(시간당)'!$H$251</definedName>
    <definedName name="공압축7.1손료">'[60]기계경비(시간당)'!$H$251</definedName>
    <definedName name="공정" localSheetId="2">가배관내역서!공정</definedName>
    <definedName name="공정">[0]!공정</definedName>
    <definedName name="곽동준" localSheetId="2" hidden="1">{"'Firr(선)'!$AS$1:$AY$62","'Firr(사)'!$AS$1:$AY$62","'Firr(회)'!$AS$1:$AY$62","'Firr(선)'!$L$1:$V$62","'Firr(사)'!$L$1:$V$62","'Firr(회)'!$L$1:$V$62"}</definedName>
    <definedName name="곽동준" hidden="1">{"'Firr(선)'!$AS$1:$AY$62","'Firr(사)'!$AS$1:$AY$62","'Firr(회)'!$AS$1:$AY$62","'Firr(선)'!$L$1:$V$62","'Firr(사)'!$L$1:$V$62","'Firr(회)'!$L$1:$V$62"}</definedName>
    <definedName name="곽동준_1" localSheetId="2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localSheetId="2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localSheetId="2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hidden="1">{#N/A,#N/A,FALSE,"배수1"}</definedName>
    <definedName name="구매" localSheetId="2" hidden="1">{"'도면'!$G$62:$H$63","'도면'!$G$62:$H$63"}</definedName>
    <definedName name="구매" hidden="1">{"'도면'!$G$62:$H$63","'도면'!$G$62:$H$63"}</definedName>
    <definedName name="구매_1" localSheetId="2" hidden="1">{"'도면'!$G$62:$H$63","'도면'!$G$62:$H$63"}</definedName>
    <definedName name="구매_1" hidden="1">{"'도면'!$G$62:$H$63","'도면'!$G$62:$H$63"}</definedName>
    <definedName name="구산갑지" localSheetId="9" hidden="1">#REF!</definedName>
    <definedName name="구산갑지" hidden="1">#REF!</definedName>
    <definedName name="근" hidden="1">{#N/A,#N/A,FALSE,"조골재"}</definedName>
    <definedName name="기층포설" localSheetId="2">[61]단가!$C$83</definedName>
    <definedName name="기층포설">[62]단가!$C$83</definedName>
    <definedName name="기타" localSheetId="2">[63]집계표!$A$1:$M$2</definedName>
    <definedName name="기타">[64]집계표!$A$1:$M$2</definedName>
    <definedName name="기타자재" localSheetId="2">가배관내역서!기타자재</definedName>
    <definedName name="기타자재">[0]!기타자재</definedName>
    <definedName name="김1" localSheetId="2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1_1" localSheetId="2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[65]NOMUBI!$B$3:$H$39</definedName>
    <definedName name="김동" localSheetId="2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_1" localSheetId="2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localSheetId="2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localSheetId="2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localSheetId="2" hidden="1">{"'도면'!$G$62:$H$63","'도면'!$G$62:$H$63"}</definedName>
    <definedName name="김상묵" hidden="1">{"'도면'!$G$62:$H$63","'도면'!$G$62:$H$63"}</definedName>
    <definedName name="김상묵_1" localSheetId="2" hidden="1">{"'도면'!$G$62:$H$63","'도면'!$G$62:$H$63"}</definedName>
    <definedName name="김상묵_1" hidden="1">{"'도면'!$G$62:$H$63","'도면'!$G$62:$H$63"}</definedName>
    <definedName name="김신희" localSheetId="2" hidden="1">{"'7'!$B$15:$D$32"}</definedName>
    <definedName name="김신희" hidden="1">{"'7'!$B$15:$D$32"}</definedName>
    <definedName name="김ㅈㅗㅊ리" localSheetId="2" hidden="1">{"'7'!$B$15:$D$32"}</definedName>
    <definedName name="김ㅈㅗㅊ리" hidden="1">{"'7'!$B$15:$D$32"}</definedName>
    <definedName name="김지원" localSheetId="2" hidden="1">{"'도면'!$G$62:$H$63","'도면'!$G$62:$H$63"}</definedName>
    <definedName name="김지원" hidden="1">{"'도면'!$G$62:$H$63","'도면'!$G$62:$H$63"}</definedName>
    <definedName name="김지원_1" localSheetId="2" hidden="1">{"'도면'!$G$62:$H$63","'도면'!$G$62:$H$63"}</definedName>
    <definedName name="김지원_1" hidden="1">{"'도면'!$G$62:$H$63","'도면'!$G$62:$H$63"}</definedName>
    <definedName name="ㄳㄳㄳㄳ" localSheetId="2" hidden="1">{"'용역비'!$A$4:$C$8"}</definedName>
    <definedName name="ㄳㄳㄳㄳ" hidden="1">{"'용역비'!$A$4:$C$8"}</definedName>
    <definedName name="ㄴㄴㄴ" hidden="1">{#N/A,#N/A,FALSE,"배수1"}</definedName>
    <definedName name="ㄴㄴㅀㅇㅇㅀ" hidden="1">{#N/A,#N/A,FALSE,"부대1"}</definedName>
    <definedName name="ㄴㄹㄴ" hidden="1">{#N/A,#N/A,FALSE,"단가표지"}</definedName>
    <definedName name="ㄴㄹㅇ" hidden="1">{#N/A,#N/A,FALSE,"포장2"}</definedName>
    <definedName name="ㄴㅁㅇㄴㅁㅇ" hidden="1">{#N/A,#N/A,FALSE,"배수1"}</definedName>
    <definedName name="ㄴㅅㅎㅇㅎㄹㅇ" hidden="1">{#N/A,#N/A,FALSE,"배수2"}</definedName>
    <definedName name="나" localSheetId="2">[66]노임단가!$A$1:$B$132</definedName>
    <definedName name="나">[67]노임단가!$A$1:$B$132</definedName>
    <definedName name="나1" localSheetId="2" hidden="1">{"'Firr(선)'!$AS$1:$AY$62","'Firr(사)'!$AS$1:$AY$62","'Firr(회)'!$AS$1:$AY$62","'Firr(선)'!$L$1:$V$62","'Firr(사)'!$L$1:$V$62","'Firr(회)'!$L$1:$V$62"}</definedName>
    <definedName name="나1" hidden="1">{"'Firr(선)'!$AS$1:$AY$62","'Firr(사)'!$AS$1:$AY$62","'Firr(회)'!$AS$1:$AY$62","'Firr(선)'!$L$1:$V$62","'Firr(사)'!$L$1:$V$62","'Firr(회)'!$L$1:$V$62"}</definedName>
    <definedName name="나1_1" localSheetId="2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localSheetId="2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localSheetId="2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9" hidden="1">#REF!</definedName>
    <definedName name="남남" hidden="1">#REF!</definedName>
    <definedName name="내역2" localSheetId="9">[68]배관내역!#REF!</definedName>
    <definedName name="내역2">[68]배관내역!#REF!</definedName>
    <definedName name="내전" localSheetId="2">'[55]인건비 '!$B$12</definedName>
    <definedName name="내전">'[56]인건비 '!$B$12</definedName>
    <definedName name="노" localSheetId="2" hidden="1">{"'도면'!$G$62:$H$63","'도면'!$G$62:$H$63"}</definedName>
    <definedName name="노" hidden="1">{"'도면'!$G$62:$H$63","'도면'!$G$62:$H$63"}</definedName>
    <definedName name="노_1" localSheetId="2" hidden="1">{"'도면'!$G$62:$H$63","'도면'!$G$62:$H$63"}</definedName>
    <definedName name="노_1" hidden="1">{"'도면'!$G$62:$H$63","'도면'!$G$62:$H$63"}</definedName>
    <definedName name="노임단가1" localSheetId="2">[69]노임단가!$A$1:$B$132</definedName>
    <definedName name="노임단가1">[70]노임단가!$A$1:$B$132</definedName>
    <definedName name="ㄷㄳㅅㄷㄱ" hidden="1">{#N/A,#N/A,FALSE,"2~8번"}</definedName>
    <definedName name="ㄷㅈㄱㄷㅈ" hidden="1">{#N/A,#N/A,FALSE,"혼합골재"}</definedName>
    <definedName name="ㄷㅈㅂㄱㅈㅂㄷㄱ" hidden="1">{#N/A,#N/A,FALSE,"골재소요량";#N/A,#N/A,FALSE,"골재소요량"}</definedName>
    <definedName name="ㄷㅎㄹㅇ" localSheetId="9" hidden="1">#REF!</definedName>
    <definedName name="ㄷㅎㄹㅇ" hidden="1">#REF!</definedName>
    <definedName name="단가테이블" localSheetId="2">'[59]기계경비(시간당)'!$C$1:$F$58</definedName>
    <definedName name="단가테이블">'[60]기계경비(시간당)'!$C$1:$F$58</definedName>
    <definedName name="단락전류2" localSheetId="2">가배관내역서!단락전류2</definedName>
    <definedName name="단락전류2">[0]!단락전류2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9">#REF!</definedName>
    <definedName name="단위중량">#REF!</definedName>
    <definedName name="대화상자표시" localSheetId="2">가배관내역서!대화상자표시</definedName>
    <definedName name="대화상자표시">[0]!대화상자표시</definedName>
    <definedName name="동력케이블" localSheetId="2">가배관내역서!동력케이블</definedName>
    <definedName name="동력케이블">[0]!동력케이블</definedName>
    <definedName name="동준" localSheetId="2" hidden="1">{"'Firr(선)'!$AS$1:$AY$62","'Firr(사)'!$AS$1:$AY$62","'Firr(회)'!$AS$1:$AY$62","'Firr(선)'!$L$1:$V$62","'Firr(사)'!$L$1:$V$62","'Firr(회)'!$L$1:$V$62"}</definedName>
    <definedName name="동준" hidden="1">{"'Firr(선)'!$AS$1:$AY$62","'Firr(사)'!$AS$1:$AY$62","'Firr(회)'!$AS$1:$AY$62","'Firr(선)'!$L$1:$V$62","'Firr(사)'!$L$1:$V$62","'Firr(회)'!$L$1:$V$62"}</definedName>
    <definedName name="동준_1" localSheetId="2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localSheetId="2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localSheetId="2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localSheetId="2" hidden="1">{"'도면'!$G$62:$H$63","'도면'!$G$62:$H$63"}</definedName>
    <definedName name="동해설명서" hidden="1">{"'도면'!$G$62:$H$63","'도면'!$G$62:$H$63"}</definedName>
    <definedName name="동해설명서_1" localSheetId="2" hidden="1">{"'도면'!$G$62:$H$63","'도면'!$G$62:$H$63"}</definedName>
    <definedName name="동해설명서_1" hidden="1">{"'도면'!$G$62:$H$63","'도면'!$G$62:$H$63"}</definedName>
    <definedName name="ㄹ761" localSheetId="9">[68]배관내역!#REF!</definedName>
    <definedName name="ㄹ761">[68]배관내역!#REF!</definedName>
    <definedName name="ㄹㄹㄹ" localSheetId="9" hidden="1">#REF!</definedName>
    <definedName name="ㄹㄹㄹ" hidden="1">#REF!</definedName>
    <definedName name="ㄹㄹㄹㄹ" localSheetId="2" hidden="1">{"'Firr(선)'!$AS$1:$AY$62","'Firr(사)'!$AS$1:$AY$62","'Firr(회)'!$AS$1:$AY$62","'Firr(선)'!$L$1:$V$62","'Firr(사)'!$L$1:$V$62","'Firr(회)'!$L$1:$V$62"}</definedName>
    <definedName name="ㄹㄹㄹㄹ" hidden="1">{"'Firr(선)'!$AS$1:$AY$62","'Firr(사)'!$AS$1:$AY$62","'Firr(회)'!$AS$1:$AY$62","'Firr(선)'!$L$1:$V$62","'Firr(사)'!$L$1:$V$62","'Firr(회)'!$L$1:$V$62"}</definedName>
    <definedName name="ㄹㄹㄹㄹ_1" localSheetId="2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hidden="1">{#N/A,#N/A,FALSE,"혼합골재"}</definedName>
    <definedName name="ㄹㅇ퓨ㅓㅜㅏㅗㅜㅠㅅ퐇휴ㅗㅎ" hidden="1">{#N/A,#N/A,FALSE,"조골재"}</definedName>
    <definedName name="ㄹㅇㅎㅇㅀ" hidden="1">{#N/A,#N/A,FALSE,"부대2"}</definedName>
    <definedName name="ㄹ허ㅗ" hidden="1">{#N/A,#N/A,FALSE,"이정표"}</definedName>
    <definedName name="ㄹ홓ㄹ" hidden="1">{#N/A,#N/A,FALSE,"조골재"}</definedName>
    <definedName name="램머Q간재" localSheetId="2">[59]램머!$D$20</definedName>
    <definedName name="램머Q간재">[60]램머!$D$20</definedName>
    <definedName name="램머Q간재10" localSheetId="2">[59]램머!$F$20</definedName>
    <definedName name="램머Q간재10">[60]램머!$F$20</definedName>
    <definedName name="램머Q간재야간" localSheetId="2">[59]램머!$J$20</definedName>
    <definedName name="램머Q간재야간">[60]램머!$J$20</definedName>
    <definedName name="램머Q노무" localSheetId="2">[59]램머!$D$21</definedName>
    <definedName name="램머Q노무">[60]램머!$D$21</definedName>
    <definedName name="램머Q노무10" localSheetId="2">[59]램머!$F$21</definedName>
    <definedName name="램머Q노무10">[60]램머!$F$21</definedName>
    <definedName name="램머Q노무야간" localSheetId="2">[59]램머!$J$21</definedName>
    <definedName name="램머Q노무야간">[60]램머!$J$21</definedName>
    <definedName name="램머Q손료" localSheetId="2">[59]램머!$D$22</definedName>
    <definedName name="램머Q손료">[60]램머!$D$22</definedName>
    <definedName name="램머Q손료10" localSheetId="2">[59]램머!$F$22</definedName>
    <definedName name="램머Q손료10">[60]램머!$F$22</definedName>
    <definedName name="램머Q손료야간" localSheetId="2">[59]램머!$J$22</definedName>
    <definedName name="램머Q손료야간">[60]램머!$J$22</definedName>
    <definedName name="램머간재" localSheetId="2">'[59]기계경비(시간당)'!$H$170</definedName>
    <definedName name="램머간재">'[60]기계경비(시간당)'!$H$170</definedName>
    <definedName name="램머노무" localSheetId="2">'[59]기계경비(시간당)'!$H$166</definedName>
    <definedName name="램머노무">'[60]기계경비(시간당)'!$H$166</definedName>
    <definedName name="램머노무야간" localSheetId="2">'[59]기계경비(시간당)'!$H$167</definedName>
    <definedName name="램머노무야간">'[60]기계경비(시간당)'!$H$167</definedName>
    <definedName name="램머손료" localSheetId="2">'[59]기계경비(시간당)'!$H$165</definedName>
    <definedName name="램머손료">'[60]기계경비(시간당)'!$H$165</definedName>
    <definedName name="류효정" localSheetId="2" hidden="1">{"'Firr(선)'!$AS$1:$AY$62","'Firr(사)'!$AS$1:$AY$62","'Firr(회)'!$AS$1:$AY$62","'Firr(선)'!$L$1:$V$62","'Firr(사)'!$L$1:$V$62","'Firr(회)'!$L$1:$V$62"}</definedName>
    <definedName name="류효정" hidden="1">{"'Firr(선)'!$AS$1:$AY$62","'Firr(사)'!$AS$1:$AY$62","'Firr(회)'!$AS$1:$AY$62","'Firr(선)'!$L$1:$V$62","'Firr(사)'!$L$1:$V$62","'Firr(회)'!$L$1:$V$62"}</definedName>
    <definedName name="류효정_1" localSheetId="2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localSheetId="2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localSheetId="2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9" hidden="1">[71]차액보증!#REF!</definedName>
    <definedName name="ㅁ" hidden="1">[71]차액보증!#REF!</definedName>
    <definedName name="ㅁ388" localSheetId="9">[68]배관내역!#REF!</definedName>
    <definedName name="ㅁ388">[68]배관내역!#REF!</definedName>
    <definedName name="ㅁㄱㅂ" hidden="1">{#N/A,#N/A,FALSE,"단가표지"}</definedName>
    <definedName name="ㅁㄴ" hidden="1">{#N/A,#N/A,FALSE,"2~8번"}</definedName>
    <definedName name="ㅁㄴㅇ" hidden="1">{#N/A,#N/A,FALSE,"배수1"}</definedName>
    <definedName name="ㅁㄴㅇㅁ" hidden="1">{#N/A,#N/A,FALSE,"배수1"}</definedName>
    <definedName name="ㅁㄹㄹㄴㅇㄹㅇㄴㄹㄴㅇ" hidden="1">{#N/A,#N/A,FALSE,"포장1";#N/A,#N/A,FALSE,"포장1"}</definedName>
    <definedName name="ㅁㅁㅁㅁ" localSheetId="2" hidden="1">{"'도면'!$G$62:$H$63","'도면'!$G$62:$H$63"}</definedName>
    <definedName name="ㅁㅁㅁㅁ" hidden="1">{"'도면'!$G$62:$H$63","'도면'!$G$62:$H$63"}</definedName>
    <definedName name="ㅁㅁㅁㅁㅂ" localSheetId="2" hidden="1">{"'도면'!$G$62:$H$63","'도면'!$G$62:$H$63"}</definedName>
    <definedName name="ㅁㅁㅁㅁㅂ" hidden="1">{"'도면'!$G$62:$H$63","'도면'!$G$62:$H$63"}</definedName>
    <definedName name="ㅁㅁㅁㅁㅂ_1" localSheetId="2" hidden="1">{"'도면'!$G$62:$H$63","'도면'!$G$62:$H$63"}</definedName>
    <definedName name="ㅁㅁㅁㅁㅂ_1" hidden="1">{"'도면'!$G$62:$H$63","'도면'!$G$62:$H$63"}</definedName>
    <definedName name="ㅁㅂㅂㅂㅂ" localSheetId="2" hidden="1">{"'도면'!$G$62:$H$63","'도면'!$G$62:$H$63"}</definedName>
    <definedName name="ㅁㅂㅂㅂㅂ" hidden="1">{"'도면'!$G$62:$H$63","'도면'!$G$62:$H$63"}</definedName>
    <definedName name="ㅁㅂㅂㅂㅂ_1" localSheetId="2" hidden="1">{"'도면'!$G$62:$H$63","'도면'!$G$62:$H$63"}</definedName>
    <definedName name="ㅁㅂㅂㅂㅂ_1" hidden="1">{"'도면'!$G$62:$H$63","'도면'!$G$62:$H$63"}</definedName>
    <definedName name="ㅁㅇㄴㅁㅇㅁ" hidden="1">{#N/A,#N/A,FALSE,"배수1"}</definedName>
    <definedName name="ㅁㅇㄹ" hidden="1">{#N/A,#N/A,FALSE,"포장2"}</definedName>
    <definedName name="ㅁㅊ">[72]OPGW기별!$A$3:$IV$7</definedName>
    <definedName name="목차번호" localSheetId="2">[73]일위목차!$U$4:$V$151</definedName>
    <definedName name="목차번호">[74]일위목차!$U$4:$V$151</definedName>
    <definedName name="무선안테나공">95000</definedName>
    <definedName name="ㅂㅂㅂ" localSheetId="2" hidden="1">{"'용역비'!$A$4:$C$8"}</definedName>
    <definedName name="ㅂㅂㅂ" hidden="1">{"'용역비'!$A$4:$C$8"}</definedName>
    <definedName name="ㅂㅂㅂ_1" localSheetId="2" hidden="1">{"'도면'!$G$62:$H$63","'도면'!$G$62:$H$63"}</definedName>
    <definedName name="ㅂㅂㅂ_1" hidden="1">{"'도면'!$G$62:$H$63","'도면'!$G$62:$H$63"}</definedName>
    <definedName name="ㅂㅈ" hidden="1">{#N/A,#N/A,FALSE,"2~8번"}</definedName>
    <definedName name="ㅂㅈㄱㄷㅈㅂㄱㅈㄷㅂㄱ" hidden="1">{#N/A,#N/A,FALSE,"이정표"}</definedName>
    <definedName name="ㅂㅈㄷ" hidden="1">{#N/A,#N/A,FALSE,"골재소요량";#N/A,#N/A,FALSE,"골재소요량"}</definedName>
    <definedName name="바부" localSheetId="2" hidden="1">{"'용역비'!$A$4:$C$8"}</definedName>
    <definedName name="바부" hidden="1">{"'용역비'!$A$4:$C$8"}</definedName>
    <definedName name="배관공수율" hidden="1">'[75]N賃率-職'!$I$5:$I$30</definedName>
    <definedName name="배관배선산출근거양식">[76]을지!$A$1:$IV$2</definedName>
    <definedName name="배전" localSheetId="2">'[55]인건비 '!$B$7</definedName>
    <definedName name="배전">'[56]인건비 '!$B$7</definedName>
    <definedName name="백02간재" localSheetId="2">'[59]기계경비(시간당)'!$H$161</definedName>
    <definedName name="백02간재">'[60]기계경비(시간당)'!$H$161</definedName>
    <definedName name="백02간재티스제외" localSheetId="2">'[59]기계경비(시간당)'!$H$162</definedName>
    <definedName name="백02간재티스제외">'[60]기계경비(시간당)'!$H$162</definedName>
    <definedName name="백02노무" localSheetId="2">'[59]기계경비(시간당)'!$H$153</definedName>
    <definedName name="백02노무">'[60]기계경비(시간당)'!$H$153</definedName>
    <definedName name="백02노무야간" localSheetId="2">'[59]기계경비(시간당)'!$H$157</definedName>
    <definedName name="백02노무야간">'[60]기계경비(시간당)'!$H$157</definedName>
    <definedName name="백02손료" localSheetId="2">'[59]기계경비(시간당)'!$H$149</definedName>
    <definedName name="백02손료">'[60]기계경비(시간당)'!$H$149</definedName>
    <definedName name="백04간재" localSheetId="2">'[59]기계경비(시간당)'!$H$145</definedName>
    <definedName name="백04간재">'[60]기계경비(시간당)'!$H$145</definedName>
    <definedName name="백04간재티스제외" localSheetId="2">'[59]기계경비(시간당)'!$H$146</definedName>
    <definedName name="백04간재티스제외">'[60]기계경비(시간당)'!$H$146</definedName>
    <definedName name="백04노무" localSheetId="2">'[59]기계경비(시간당)'!$H$137</definedName>
    <definedName name="백04노무">'[60]기계경비(시간당)'!$H$137</definedName>
    <definedName name="백04노무야간" localSheetId="2">'[59]기계경비(시간당)'!$H$141</definedName>
    <definedName name="백04노무야간">'[60]기계경비(시간당)'!$H$141</definedName>
    <definedName name="백04손료" localSheetId="2">'[59]기계경비(시간당)'!$H$133</definedName>
    <definedName name="백04손료">'[60]기계경비(시간당)'!$H$133</definedName>
    <definedName name="백07간재" localSheetId="2">'[59]기계경비(시간당)'!$H$129</definedName>
    <definedName name="백07간재">'[60]기계경비(시간당)'!$H$129</definedName>
    <definedName name="백07노무" localSheetId="2">'[59]기계경비(시간당)'!$H$121</definedName>
    <definedName name="백07노무">'[60]기계경비(시간당)'!$H$121</definedName>
    <definedName name="백07손료" localSheetId="2">'[59]기계경비(시간당)'!$H$117</definedName>
    <definedName name="백07손료">'[60]기계경비(시간당)'!$H$117</definedName>
    <definedName name="백색페인트" localSheetId="2">[77]예측단가간지!$D$21</definedName>
    <definedName name="백색페인트">[78]예측단가간지!$D$21</definedName>
    <definedName name="백호">'[54]샌딩 에폭시 도장'!$A$1:$L$25</definedName>
    <definedName name="별지" localSheetId="2">'[57]6.별지'!$B$1:$W$1000</definedName>
    <definedName name="별지">'[58]6.별지'!$B$1:$W$1000</definedName>
    <definedName name="보이기" localSheetId="10">[79]!보이기</definedName>
    <definedName name="보이기" localSheetId="11">[79]!보이기</definedName>
    <definedName name="보이기" localSheetId="2">[79]!보이기</definedName>
    <definedName name="보이기" localSheetId="6">[79]!보이기</definedName>
    <definedName name="보이기" localSheetId="5">[79]!보이기</definedName>
    <definedName name="보이기" localSheetId="7">[79]!보이기</definedName>
    <definedName name="보이기" localSheetId="9">[79]!보이기</definedName>
    <definedName name="보이기" localSheetId="13">[79]!보이기</definedName>
    <definedName name="보이기" localSheetId="16">[79]!보이기</definedName>
    <definedName name="보이기" localSheetId="15">[79]!보이기</definedName>
    <definedName name="보이기" localSheetId="14">[79]!보이기</definedName>
    <definedName name="보이기" localSheetId="12">[79]!보이기</definedName>
    <definedName name="보이기" localSheetId="8">[79]!보이기</definedName>
    <definedName name="보이기" localSheetId="24">[79]!보이기</definedName>
    <definedName name="보이기">[79]!보이기</definedName>
    <definedName name="보조기층포설" localSheetId="2">[61]단가!$C$86</definedName>
    <definedName name="보조기층포설">[62]단가!$C$86</definedName>
    <definedName name="부대원본" hidden="1">{#N/A,#N/A,FALSE,"토공2"}</definedName>
    <definedName name="부손익" hidden="1">{#N/A,#N/A,FALSE,"현장 NCR 분석";#N/A,#N/A,FALSE,"현장품질감사";#N/A,#N/A,FALSE,"현장품질감사"}</definedName>
    <definedName name="브02간재구조물" localSheetId="2">'[59]기계경비(시간당)'!$H$112</definedName>
    <definedName name="브02간재구조물">'[60]기계경비(시간당)'!$H$112</definedName>
    <definedName name="브02노무" localSheetId="2">'[59]기계경비(시간당)'!$H$110</definedName>
    <definedName name="브02노무">'[60]기계경비(시간당)'!$H$110</definedName>
    <definedName name="브02노무야간" localSheetId="2">'[59]기계경비(시간당)'!$H$111</definedName>
    <definedName name="브02노무야간">'[60]기계경비(시간당)'!$H$111</definedName>
    <definedName name="브02손료" localSheetId="2">'[59]기계경비(시간당)'!$H$109</definedName>
    <definedName name="브02손료">'[60]기계경비(시간당)'!$H$109</definedName>
    <definedName name="브04간재구조물" localSheetId="2">'[59]기계경비(시간당)'!$H$105</definedName>
    <definedName name="브04간재구조물">'[60]기계경비(시간당)'!$H$105</definedName>
    <definedName name="브04노무" localSheetId="2">'[59]기계경비(시간당)'!$H$103</definedName>
    <definedName name="브04노무">'[60]기계경비(시간당)'!$H$103</definedName>
    <definedName name="브04노무야간" localSheetId="2">'[59]기계경비(시간당)'!$H$104</definedName>
    <definedName name="브04노무야간">'[60]기계경비(시간당)'!$H$104</definedName>
    <definedName name="브04손료" localSheetId="2">'[59]기계경비(시간당)'!$H$102</definedName>
    <definedName name="브04손료">'[60]기계경비(시간당)'!$H$102</definedName>
    <definedName name="브레이드" localSheetId="2">'[59]기계경비(시간당)'!$D$28</definedName>
    <definedName name="브레이드">'[60]기계경비(시간당)'!$D$28</definedName>
    <definedName name="비교" hidden="1">255</definedName>
    <definedName name="비교표1" hidden="1">255</definedName>
    <definedName name="비상부하계산" localSheetId="2">가배관내역서!비상부하계산</definedName>
    <definedName name="비상부하계산">[0]!비상부하계산</definedName>
    <definedName name="ㅅㅅㅅㅅㅅㅅㅅ" localSheetId="2" hidden="1">{"'도면'!$G$62:$H$63","'도면'!$G$62:$H$63"}</definedName>
    <definedName name="ㅅㅅㅅㅅㅅㅅㅅ" hidden="1">{"'도면'!$G$62:$H$63","'도면'!$G$62:$H$63"}</definedName>
    <definedName name="ㅅㅅㅅㅅㅅㅅㅅ_1" localSheetId="2" hidden="1">{"'도면'!$G$62:$H$63","'도면'!$G$62:$H$63"}</definedName>
    <definedName name="ㅅㅅㅅㅅㅅㅅㅅ_1" hidden="1">{"'도면'!$G$62:$H$63","'도면'!$G$62:$H$63"}</definedName>
    <definedName name="ㅅㅎㄱㄷㅅㄷㄱ" hidden="1">{#N/A,#N/A,FALSE,"표지목차"}</definedName>
    <definedName name="사랑" localSheetId="2">'[80]인건비 '!$B$5</definedName>
    <definedName name="사랑">'[81]인건비 '!$B$5</definedName>
    <definedName name="사본" localSheetId="2" hidden="1">{"'7'!$B$15:$D$32"}</definedName>
    <definedName name="사본" hidden="1">{"'7'!$B$15:$D$32"}</definedName>
    <definedName name="산출" localSheetId="2">'[82]내역서 '!$A$22:$BE$356</definedName>
    <definedName name="산출">'[83]내역서 '!$A$22:$BE$356</definedName>
    <definedName name="산출근거44" localSheetId="2" hidden="1">{"'제10장(표)'!$A$5:$L$10"}</definedName>
    <definedName name="산출근거44" hidden="1">{"'제10장(표)'!$A$5:$L$10"}</definedName>
    <definedName name="산출내역서1" localSheetId="2" hidden="1">{"'신흥취수펌프 검토'!$M$2","'신흥취수펌프 검토'!$A$1:$AE$87"}</definedName>
    <definedName name="산출내역서1" hidden="1">{"'신흥취수펌프 검토'!$M$2","'신흥취수펌프 검토'!$A$1:$AE$87"}</definedName>
    <definedName name="산출내역서1_1" localSheetId="2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localSheetId="2" hidden="1">{"'도면'!$G$62:$H$63","'도면'!$G$62:$H$63"}</definedName>
    <definedName name="상" hidden="1">{"'도면'!$G$62:$H$63","'도면'!$G$62:$H$63"}</definedName>
    <definedName name="상권" localSheetId="2" hidden="1">{"'7'!$B$15:$D$32"}</definedName>
    <definedName name="상권" hidden="1">{"'7'!$B$15:$D$32"}</definedName>
    <definedName name="상리설계설명서" localSheetId="2" hidden="1">{"'도면'!$G$62:$H$63","'도면'!$G$62:$H$63"}</definedName>
    <definedName name="상리설계설명서" hidden="1">{"'도면'!$G$62:$H$63","'도면'!$G$62:$H$63"}</definedName>
    <definedName name="상리설계설명서_1" localSheetId="2" hidden="1">{"'도면'!$G$62:$H$63","'도면'!$G$62:$H$63"}</definedName>
    <definedName name="상리설계설명서_1" hidden="1">{"'도면'!$G$62:$H$63","'도면'!$G$62:$H$63"}</definedName>
    <definedName name="상품개발" localSheetId="2" hidden="1">{"'7'!$B$15:$D$32"}</definedName>
    <definedName name="상품개발" hidden="1">{"'7'!$B$15:$D$32"}</definedName>
    <definedName name="새로운이름" localSheetId="2" hidden="1">{"'7'!$B$15:$D$32"}</definedName>
    <definedName name="새로운이름" hidden="1">{"'7'!$B$15:$D$32"}</definedName>
    <definedName name="선택층포설다짐" localSheetId="2">[61]단가!$C$80</definedName>
    <definedName name="선택층포설다짐">[62]단가!$C$80</definedName>
    <definedName name="설명" localSheetId="2" hidden="1">{"'제10장(표)'!$A$5:$L$10"}</definedName>
    <definedName name="설명" hidden="1">{"'제10장(표)'!$A$5:$L$10"}</definedName>
    <definedName name="성근" hidden="1">{#N/A,#N/A,FALSE,"포장2"}</definedName>
    <definedName name="성토과재" hidden="1">{#N/A,#N/A,FALSE,"조골재"}</definedName>
    <definedName name="소형B손료" localSheetId="2">'[59]기계경비(시간당)'!$H$240</definedName>
    <definedName name="소형B손료">'[60]기계경비(시간당)'!$H$240</definedName>
    <definedName name="손영주" hidden="1">{#N/A,#N/A,FALSE,"조골재"}</definedName>
    <definedName name="손익총괄표3" localSheetId="2" hidden="1">{"'7'!$B$15:$D$32"}</definedName>
    <definedName name="손익총괄표3" hidden="1">{"'7'!$B$15:$D$32"}</definedName>
    <definedName name="순위결정" localSheetId="2" hidden="1">{"'제10장(표)'!$A$5:$L$10"}</definedName>
    <definedName name="순위결정" hidden="1">{"'제10장(표)'!$A$5:$L$10"}</definedName>
    <definedName name="숨기기비고" localSheetId="10">[79]!숨기기비고</definedName>
    <definedName name="숨기기비고" localSheetId="11">[79]!숨기기비고</definedName>
    <definedName name="숨기기비고" localSheetId="2">[79]!숨기기비고</definedName>
    <definedName name="숨기기비고" localSheetId="6">[79]!숨기기비고</definedName>
    <definedName name="숨기기비고" localSheetId="5">[79]!숨기기비고</definedName>
    <definedName name="숨기기비고" localSheetId="7">[79]!숨기기비고</definedName>
    <definedName name="숨기기비고" localSheetId="9">[79]!숨기기비고</definedName>
    <definedName name="숨기기비고" localSheetId="13">[79]!숨기기비고</definedName>
    <definedName name="숨기기비고" localSheetId="16">[79]!숨기기비고</definedName>
    <definedName name="숨기기비고" localSheetId="15">[79]!숨기기비고</definedName>
    <definedName name="숨기기비고" localSheetId="14">[79]!숨기기비고</definedName>
    <definedName name="숨기기비고" localSheetId="12">[79]!숨기기비고</definedName>
    <definedName name="숨기기비고" localSheetId="8">[79]!숨기기비고</definedName>
    <definedName name="숨기기비고" localSheetId="24">[79]!숨기기비고</definedName>
    <definedName name="숨기기비고">[79]!숨기기비고</definedName>
    <definedName name="숨기기총괄" localSheetId="10">[79]!숨기기총괄</definedName>
    <definedName name="숨기기총괄" localSheetId="11">[79]!숨기기총괄</definedName>
    <definedName name="숨기기총괄" localSheetId="2">[79]!숨기기총괄</definedName>
    <definedName name="숨기기총괄" localSheetId="6">[79]!숨기기총괄</definedName>
    <definedName name="숨기기총괄" localSheetId="5">[79]!숨기기총괄</definedName>
    <definedName name="숨기기총괄" localSheetId="7">[79]!숨기기총괄</definedName>
    <definedName name="숨기기총괄" localSheetId="9">[79]!숨기기총괄</definedName>
    <definedName name="숨기기총괄" localSheetId="13">[79]!숨기기총괄</definedName>
    <definedName name="숨기기총괄" localSheetId="16">[79]!숨기기총괄</definedName>
    <definedName name="숨기기총괄" localSheetId="15">[79]!숨기기총괄</definedName>
    <definedName name="숨기기총괄" localSheetId="14">[79]!숨기기총괄</definedName>
    <definedName name="숨기기총괄" localSheetId="12">[79]!숨기기총괄</definedName>
    <definedName name="숨기기총괄" localSheetId="8">[79]!숨기기총괄</definedName>
    <definedName name="숨기기총괄" localSheetId="24">[79]!숨기기총괄</definedName>
    <definedName name="숨기기총괄">[79]!숨기기총괄</definedName>
    <definedName name="숨기기팀별" localSheetId="10">[79]!숨기기팀별</definedName>
    <definedName name="숨기기팀별" localSheetId="11">[79]!숨기기팀별</definedName>
    <definedName name="숨기기팀별" localSheetId="2">[79]!숨기기팀별</definedName>
    <definedName name="숨기기팀별" localSheetId="6">[79]!숨기기팀별</definedName>
    <definedName name="숨기기팀별" localSheetId="5">[79]!숨기기팀별</definedName>
    <definedName name="숨기기팀별" localSheetId="7">[79]!숨기기팀별</definedName>
    <definedName name="숨기기팀별" localSheetId="9">[79]!숨기기팀별</definedName>
    <definedName name="숨기기팀별" localSheetId="13">[79]!숨기기팀별</definedName>
    <definedName name="숨기기팀별" localSheetId="16">[79]!숨기기팀별</definedName>
    <definedName name="숨기기팀별" localSheetId="15">[79]!숨기기팀별</definedName>
    <definedName name="숨기기팀별" localSheetId="14">[79]!숨기기팀별</definedName>
    <definedName name="숨기기팀별" localSheetId="12">[79]!숨기기팀별</definedName>
    <definedName name="숨기기팀별" localSheetId="8">[79]!숨기기팀별</definedName>
    <definedName name="숨기기팀별" localSheetId="24">[79]!숨기기팀별</definedName>
    <definedName name="숨기기팀별">[79]!숨기기팀별</definedName>
    <definedName name="시" localSheetId="2">[84]집계표!$A$1:$M$2</definedName>
    <definedName name="시">[85]집계표!$A$1:$M$2</definedName>
    <definedName name="시운" localSheetId="2">[86]집계표!$A$1:$M$2</definedName>
    <definedName name="시운">[87]집계표!$A$1:$M$2</definedName>
    <definedName name="식재">[88]코드표!$A:$F</definedName>
    <definedName name="신호" localSheetId="2">[89]인건비!$B$23</definedName>
    <definedName name="신호">[90]인건비!$B$23</definedName>
    <definedName name="신호기" localSheetId="2">가배관내역서!신호기</definedName>
    <definedName name="신호기">[0]!신호기</definedName>
    <definedName name="신호기가로등" localSheetId="2">가배관내역서!신호기가로등</definedName>
    <definedName name="신호기가로등">[0]!신호기가로등</definedName>
    <definedName name="ㅇㄴㄴㄴㄴㄴㄴㄴㄴㄴ" hidden="1">{#N/A,#N/A,FALSE,"혼합골재"}</definedName>
    <definedName name="ㅇㄴㅇ" localSheetId="2" hidden="1">{"'7'!$B$15:$D$32"}</definedName>
    <definedName name="ㅇㄴㅇ" hidden="1">{"'7'!$B$15:$D$32"}</definedName>
    <definedName name="ㅇㄹㄴㅀㄹㅇㅎㄹㅇㅎ" hidden="1">{#N/A,#N/A,FALSE,"2~8번"}</definedName>
    <definedName name="ㅇㄹㄹ" localSheetId="9" hidden="1">#REF!</definedName>
    <definedName name="ㅇㄹㄹ" hidden="1">#REF!</definedName>
    <definedName name="ㅇㄹㄹㅇ" hidden="1">{#N/A,#N/A,FALSE,"2~8번"}</definedName>
    <definedName name="ㅇㄹㅇ" hidden="1">{#N/A,#N/A,FALSE,"운반시간"}</definedName>
    <definedName name="ㅇㅀㅎㅎㅎㅎㅎㅎㅎㅎㅎㅎㅎㅎㅎㅎㅎ" hidden="1">{#N/A,#N/A,FALSE,"구조2"}</definedName>
    <definedName name="ㅇㅇㅇㅇ" localSheetId="2" hidden="1">{"'도면'!$G$62:$H$63","'도면'!$G$62:$H$63"}</definedName>
    <definedName name="ㅇㅇㅇㅇ" hidden="1">{"'도면'!$G$62:$H$63","'도면'!$G$62:$H$63"}</definedName>
    <definedName name="아니다" localSheetId="2" hidden="1">{"'7'!$B$15:$D$32"}</definedName>
    <definedName name="아니다" hidden="1">{"'7'!$B$15:$D$32"}</definedName>
    <definedName name="아러ㅏ러" localSheetId="2" hidden="1">{"'Firr(선)'!$AS$1:$AY$62","'Firr(사)'!$AS$1:$AY$62","'Firr(회)'!$AS$1:$AY$62","'Firr(선)'!$L$1:$V$62","'Firr(사)'!$L$1:$V$62","'Firr(회)'!$L$1:$V$62"}</definedName>
    <definedName name="아러ㅏ러" hidden="1">{"'Firr(선)'!$AS$1:$AY$62","'Firr(사)'!$AS$1:$AY$62","'Firr(회)'!$AS$1:$AY$62","'Firr(선)'!$L$1:$V$62","'Firr(사)'!$L$1:$V$62","'Firr(회)'!$L$1:$V$62"}</definedName>
    <definedName name="아러ㅏ러_1" localSheetId="2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 localSheetId="2">'[91]배관배선 단가조사'!$A$3:$P$190</definedName>
    <definedName name="아리랑">'[92]배관배선 단가조사'!$A$3:$P$190</definedName>
    <definedName name="아리랑2" localSheetId="2">[91]일위대가!$A$1:$P$990</definedName>
    <definedName name="아리랑2">[92]일위대가!$A$1:$P$990</definedName>
    <definedName name="아리랑3" localSheetId="2">[91]일위대가!$A$1:$O$1918</definedName>
    <definedName name="아리랑3">[92]일위대가!$A$1:$O$1918</definedName>
    <definedName name="아리랑4" localSheetId="2">[91]일위대가집계!$A$1:$L$81</definedName>
    <definedName name="아리랑4">[92]일위대가집계!$A$1:$L$81</definedName>
    <definedName name="아스콘깨기" hidden="1">{#N/A,#N/A,FALSE,"골재소요량";#N/A,#N/A,FALSE,"골재소요량"}</definedName>
    <definedName name="아앙ㅇㅇ" localSheetId="2" hidden="1">{"'신흥취수펌프 검토'!$M$2","'신흥취수펌프 검토'!$A$1:$AE$87"}</definedName>
    <definedName name="아앙ㅇㅇ" hidden="1">{"'신흥취수펌프 검토'!$M$2","'신흥취수펌프 검토'!$A$1:$AE$87"}</definedName>
    <definedName name="아앙ㅇㅇ_1" localSheetId="2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localSheetId="2" hidden="1">{"'신흥취수펌프 검토'!$M$2","'신흥취수펌프 검토'!$A$1:$AE$87"}</definedName>
    <definedName name="앙아" hidden="1">{"'신흥취수펌프 검토'!$M$2","'신흥취수펌프 검토'!$A$1:$AE$87"}</definedName>
    <definedName name="앙아_1" localSheetId="2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localSheetId="2" hidden="1">{"'관경확장'!$A$79:$M$98","'관경확장'!$A$54:$M$78"}</definedName>
    <definedName name="업무배분3" hidden="1">{"'관경확장'!$A$79:$M$98","'관경확장'!$A$54:$M$78"}</definedName>
    <definedName name="연접물량" localSheetId="2">가배관내역서!연접물량</definedName>
    <definedName name="연접물량">[0]!연접물량</definedName>
    <definedName name="연접물량가로등" localSheetId="2">가배관내역서!연접물량가로등</definedName>
    <definedName name="연접물량가로등">[0]!연접물량가로등</definedName>
    <definedName name="연필H" localSheetId="2">'[93]2.재료비'!$D$13</definedName>
    <definedName name="연필H">'[94]2.재료비'!$D$13</definedName>
    <definedName name="연필HB" localSheetId="2">'[93]2.재료비'!$D$12</definedName>
    <definedName name="연필HB">'[94]2.재료비'!$D$12</definedName>
    <definedName name="요" localSheetId="2" hidden="1">{"'7'!$B$15:$D$32"}</definedName>
    <definedName name="요" hidden="1">{"'7'!$B$15:$D$32"}</definedName>
    <definedName name="요마" localSheetId="2" hidden="1">{"'7'!$B$15:$D$32"}</definedName>
    <definedName name="요마" hidden="1">{"'7'!$B$15:$D$32"}</definedName>
    <definedName name="요약1" localSheetId="2" hidden="1">{"'7'!$B$15:$D$32"}</definedName>
    <definedName name="요약1" hidden="1">{"'7'!$B$15:$D$32"}</definedName>
    <definedName name="요약2" localSheetId="2" hidden="1">{"'7'!$B$15:$D$32"}</definedName>
    <definedName name="요약2" hidden="1">{"'7'!$B$15:$D$32"}</definedName>
    <definedName name="용역" localSheetId="2" hidden="1">{"'7'!$B$15:$D$32"}</definedName>
    <definedName name="용역" hidden="1">{"'7'!$B$15:$D$32"}</definedName>
    <definedName name="용접공" localSheetId="2">'[59]기계경비(시간당)'!$D$13</definedName>
    <definedName name="용접공">'[60]기계경비(시간당)'!$D$13</definedName>
    <definedName name="운반차운전사">55214</definedName>
    <definedName name="운전기사" localSheetId="2">[95]인건비!$B$13</definedName>
    <definedName name="운전기사">[96]인건비!$B$13</definedName>
    <definedName name="운전사_운반" localSheetId="2">'[59]기계경비(시간당)'!$D$7</definedName>
    <definedName name="운전사_운반">'[60]기계경비(시간당)'!$D$7</definedName>
    <definedName name="원가계산" localSheetId="2">가배관내역서!원가계산</definedName>
    <definedName name="원가계산">[0]!원가계산</definedName>
    <definedName name="원가계산서1" localSheetId="2" hidden="1">{"'신흥취수펌프 검토'!$M$2","'신흥취수펌프 검토'!$A$1:$AE$87"}</definedName>
    <definedName name="원가계산서1" hidden="1">{"'신흥취수펌프 검토'!$M$2","'신흥취수펌프 검토'!$A$1:$AE$87"}</definedName>
    <definedName name="원가계산서1_1" localSheetId="2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 localSheetId="2">가배관내역서!원가계산창</definedName>
    <definedName name="원가계산창">[0]!원가계산창</definedName>
    <definedName name="원동" localSheetId="2" hidden="1">{"'신흥취수펌프 검토'!$M$2","'신흥취수펌프 검토'!$A$1:$AE$87"}</definedName>
    <definedName name="원동" hidden="1">{"'신흥취수펌프 검토'!$M$2","'신흥취수펌프 검토'!$A$1:$AE$87"}</definedName>
    <definedName name="원동_1" localSheetId="2" hidden="1">{"'신흥취수펌프 검토'!$M$2","'신흥취수펌프 검토'!$A$1:$AE$87"}</definedName>
    <definedName name="원동_1" hidden="1">{"'신흥취수펌프 검토'!$M$2","'신흥취수펌프 검토'!$A$1:$AE$87"}</definedName>
    <definedName name="원표지" localSheetId="2" hidden="1">{"'관경확장'!$A$79:$M$98","'관경확장'!$A$54:$M$78"}</definedName>
    <definedName name="원표지" hidden="1">{"'관경확장'!$A$79:$M$98","'관경확장'!$A$54:$M$78"}</definedName>
    <definedName name="윤로">[97]공정집계_국별!$G:$G</definedName>
    <definedName name="이가" localSheetId="2" hidden="1">{"'Firr(선)'!$AS$1:$AY$62","'Firr(사)'!$AS$1:$AY$62","'Firr(회)'!$AS$1:$AY$62","'Firr(선)'!$L$1:$V$62","'Firr(사)'!$L$1:$V$62","'Firr(회)'!$L$1:$V$62"}</definedName>
    <definedName name="이가" hidden="1">{"'Firr(선)'!$AS$1:$AY$62","'Firr(사)'!$AS$1:$AY$62","'Firr(회)'!$AS$1:$AY$62","'Firr(선)'!$L$1:$V$62","'Firr(사)'!$L$1:$V$62","'Firr(회)'!$L$1:$V$62"}</definedName>
    <definedName name="이가_1" localSheetId="2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hidden="1">{#N/A,#N/A,FALSE,"조골재"}</definedName>
    <definedName name="이수남" localSheetId="2" hidden="1">{"'도면'!$G$62:$H$63","'도면'!$G$62:$H$63"}</definedName>
    <definedName name="이수남" hidden="1">{"'도면'!$G$62:$H$63","'도면'!$G$62:$H$63"}</definedName>
    <definedName name="이수남_1" localSheetId="2" hidden="1">{"'도면'!$G$62:$H$63","'도면'!$G$62:$H$63"}</definedName>
    <definedName name="이수남_1" hidden="1">{"'도면'!$G$62:$H$63","'도면'!$G$62:$H$63"}</definedName>
    <definedName name="이정" hidden="1">{#N/A,#N/A,FALSE,"2~8번"}</definedName>
    <definedName name="이학주" localSheetId="2" hidden="1">{"'도면'!$G$62:$H$63","'도면'!$G$62:$H$63"}</definedName>
    <definedName name="이학주" hidden="1">{"'도면'!$G$62:$H$63","'도면'!$G$62:$H$63"}</definedName>
    <definedName name="이학주_1" localSheetId="2" hidden="1">{"'도면'!$G$62:$H$63","'도면'!$G$62:$H$63"}</definedName>
    <definedName name="이학주_1" hidden="1">{"'도면'!$G$62:$H$63","'도면'!$G$62:$H$63"}</definedName>
    <definedName name="이학주2" localSheetId="2" hidden="1">{"'도면'!$G$62:$H$63","'도면'!$G$62:$H$63"}</definedName>
    <definedName name="이학주2" hidden="1">{"'도면'!$G$62:$H$63","'도면'!$G$62:$H$63"}</definedName>
    <definedName name="이학주2_1" localSheetId="2" hidden="1">{"'도면'!$G$62:$H$63","'도면'!$G$62:$H$63"}</definedName>
    <definedName name="이학주2_1" hidden="1">{"'도면'!$G$62:$H$63","'도면'!$G$62:$H$63"}</definedName>
    <definedName name="이학주A" localSheetId="2" hidden="1">{"'도면'!$G$62:$H$63","'도면'!$G$62:$H$63"}</definedName>
    <definedName name="이학주A" hidden="1">{"'도면'!$G$62:$H$63","'도면'!$G$62:$H$63"}</definedName>
    <definedName name="이학주A_1" localSheetId="2" hidden="1">{"'도면'!$G$62:$H$63","'도면'!$G$62:$H$63"}</definedName>
    <definedName name="이학주A_1" hidden="1">{"'도면'!$G$62:$H$63","'도면'!$G$62:$H$63"}</definedName>
    <definedName name="인쇄용" localSheetId="10">[79]!인쇄용</definedName>
    <definedName name="인쇄용" localSheetId="11">[79]!인쇄용</definedName>
    <definedName name="인쇄용" localSheetId="2">[79]!인쇄용</definedName>
    <definedName name="인쇄용" localSheetId="6">[79]!인쇄용</definedName>
    <definedName name="인쇄용" localSheetId="5">[79]!인쇄용</definedName>
    <definedName name="인쇄용" localSheetId="7">[79]!인쇄용</definedName>
    <definedName name="인쇄용" localSheetId="9">[79]!인쇄용</definedName>
    <definedName name="인쇄용" localSheetId="13">[79]!인쇄용</definedName>
    <definedName name="인쇄용" localSheetId="16">[79]!인쇄용</definedName>
    <definedName name="인쇄용" localSheetId="15">[79]!인쇄용</definedName>
    <definedName name="인쇄용" localSheetId="14">[79]!인쇄용</definedName>
    <definedName name="인쇄용" localSheetId="12">[79]!인쇄용</definedName>
    <definedName name="인쇄용" localSheetId="8">[79]!인쇄용</definedName>
    <definedName name="인쇄용" localSheetId="24">[79]!인쇄용</definedName>
    <definedName name="인쇄용">[79]!인쇄용</definedName>
    <definedName name="일반부" hidden="1">{#N/A,#N/A,FALSE,"조골재"}</definedName>
    <definedName name="일위1" localSheetId="2">[98]일위대가!$A$1:$P$519</definedName>
    <definedName name="일위1">[99]일위대가!$A$1:$P$519</definedName>
    <definedName name="일위대가아산" localSheetId="2" hidden="1">{"'도면'!$G$62:$H$63","'도면'!$G$62:$H$63"}</definedName>
    <definedName name="일위대가아산" hidden="1">{"'도면'!$G$62:$H$63","'도면'!$G$62:$H$63"}</definedName>
    <definedName name="일위대가아산_1" localSheetId="2" hidden="1">{"'도면'!$G$62:$H$63","'도면'!$G$62:$H$63"}</definedName>
    <definedName name="일위대가아산_1" hidden="1">{"'도면'!$G$62:$H$63","'도면'!$G$62:$H$63"}</definedName>
    <definedName name="일위대가코드">[100]일위대가!$A:$A</definedName>
    <definedName name="일위대가표_1" localSheetId="2" hidden="1">{"'도면'!$G$62:$H$63","'도면'!$G$62:$H$63"}</definedName>
    <definedName name="일위대가표_1" hidden="1">{"'도면'!$G$62:$H$63","'도면'!$G$62:$H$63"}</definedName>
    <definedName name="일위대가호표" localSheetId="9" hidden="1">#REF!</definedName>
    <definedName name="일위대가호표" hidden="1">#REF!</definedName>
    <definedName name="임ㄴ" hidden="1">{"'공사부문'!$A$6:$A$32"}</definedName>
    <definedName name="잉크" localSheetId="2">[77]예측단가간지!$D$20</definedName>
    <definedName name="잉크">[78]예측단가간지!$D$20</definedName>
    <definedName name="ㅈㄱ" hidden="1">{#N/A,#N/A,FALSE,"조골재"}</definedName>
    <definedName name="ㅈㄷㄱㄷㄱㄷ" localSheetId="2" hidden="1">{"'용역비'!$A$4:$C$8"}</definedName>
    <definedName name="ㅈㄷㄱㄷㄱㄷ" hidden="1">{"'용역비'!$A$4:$C$8"}</definedName>
    <definedName name="ㅈㄷㄱㄷㅈㄱㄷㅈ" hidden="1">{#N/A,#N/A,FALSE,"표지목차"}</definedName>
    <definedName name="자재1" localSheetId="2" hidden="1">{"'도면'!$G$62:$H$63","'도면'!$G$62:$H$63"}</definedName>
    <definedName name="자재1" hidden="1">{"'도면'!$G$62:$H$63","'도면'!$G$62:$H$63"}</definedName>
    <definedName name="자재1_1" localSheetId="2" hidden="1">{"'도면'!$G$62:$H$63","'도면'!$G$62:$H$63"}</definedName>
    <definedName name="자재1_1" hidden="1">{"'도면'!$G$62:$H$63","'도면'!$G$62:$H$63"}</definedName>
    <definedName name="자재구" localSheetId="2" hidden="1">{"'도면'!$G$62:$H$63","'도면'!$G$62:$H$63"}</definedName>
    <definedName name="자재구" hidden="1">{"'도면'!$G$62:$H$63","'도면'!$G$62:$H$63"}</definedName>
    <definedName name="자재구_1" localSheetId="2" hidden="1">{"'도면'!$G$62:$H$63","'도면'!$G$62:$H$63"}</definedName>
    <definedName name="자재구_1" hidden="1">{"'도면'!$G$62:$H$63","'도면'!$G$62:$H$63"}</definedName>
    <definedName name="자재구매" localSheetId="2" hidden="1">{"'도면'!$G$62:$H$63","'도면'!$G$62:$H$63"}</definedName>
    <definedName name="자재구매" hidden="1">{"'도면'!$G$62:$H$63","'도면'!$G$62:$H$63"}</definedName>
    <definedName name="자재구매_1" localSheetId="2" hidden="1">{"'도면'!$G$62:$H$63","'도면'!$G$62:$H$63"}</definedName>
    <definedName name="자재구매_1" hidden="1">{"'도면'!$G$62:$H$63","'도면'!$G$62:$H$63"}</definedName>
    <definedName name="자재구매3" localSheetId="2" hidden="1">{"'도면'!$G$62:$H$63","'도면'!$G$62:$H$63"}</definedName>
    <definedName name="자재구매3" hidden="1">{"'도면'!$G$62:$H$63","'도면'!$G$62:$H$63"}</definedName>
    <definedName name="자재구매3_1" localSheetId="2" hidden="1">{"'도면'!$G$62:$H$63","'도면'!$G$62:$H$63"}</definedName>
    <definedName name="자재구매3_1" hidden="1">{"'도면'!$G$62:$H$63","'도면'!$G$62:$H$63"}</definedName>
    <definedName name="자재총괄" hidden="1">{#N/A,#N/A,FALSE,"혼합골재"}</definedName>
    <definedName name="잡자재비" localSheetId="2">'[57]노무비(전기)뽑지마세요'!$C$48</definedName>
    <definedName name="잡자재비">'[58]노무비(전기)뽑지마세요'!$C$48</definedName>
    <definedName name="장" localSheetId="2" hidden="1">{"'도면'!$G$62:$H$63","'도면'!$G$62:$H$63"}</definedName>
    <definedName name="장" hidden="1">{"'도면'!$G$62:$H$63","'도면'!$G$62:$H$63"}</definedName>
    <definedName name="장_1" localSheetId="2" hidden="1">{"'도면'!$G$62:$H$63","'도면'!$G$62:$H$63"}</definedName>
    <definedName name="장_1" hidden="1">{"'도면'!$G$62:$H$63","'도면'!$G$62:$H$63"}</definedName>
    <definedName name="장나진" localSheetId="2" hidden="1">{"'7'!$B$15:$D$32"}</definedName>
    <definedName name="장나진" hidden="1">{"'7'!$B$15:$D$32"}</definedName>
    <definedName name="장비1" localSheetId="2">'[101](2)전력사용량-(작업구 #01 ~ #11)'!$H$53</definedName>
    <definedName name="장비1">'[102](2)전력사용량-(작업구 #01 ~ #11)'!$H$53</definedName>
    <definedName name="장비2" localSheetId="10">#REF!</definedName>
    <definedName name="장비2" localSheetId="11">#REF!</definedName>
    <definedName name="장비2" localSheetId="2">#REF!</definedName>
    <definedName name="장비2" localSheetId="9">#REF!</definedName>
    <definedName name="장비2" localSheetId="13">#REF!</definedName>
    <definedName name="장비2" localSheetId="16">#REF!</definedName>
    <definedName name="장비2" localSheetId="15">#REF!</definedName>
    <definedName name="장비2" localSheetId="14">#REF!</definedName>
    <definedName name="장비2" localSheetId="12">#REF!</definedName>
    <definedName name="장비2" localSheetId="8">#REF!</definedName>
    <definedName name="장비2" localSheetId="24">#REF!</definedName>
    <definedName name="장비2">#REF!</definedName>
    <definedName name="재경비근거" localSheetId="2" hidden="1">{"'신흥취수펌프 검토'!$M$2","'신흥취수펌프 검토'!$A$1:$AE$87"}</definedName>
    <definedName name="재경비근거" hidden="1">{"'신흥취수펌프 검토'!$M$2","'신흥취수펌프 검토'!$A$1:$AE$87"}</definedName>
    <definedName name="재경비근거_1" localSheetId="2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localSheetId="2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localSheetId="2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 localSheetId="2">'[55]인건비 '!$B$6</definedName>
    <definedName name="저케">'[56]인건비 '!$B$6</definedName>
    <definedName name="전기기사1급">64800</definedName>
    <definedName name="전기기사2급">62990</definedName>
    <definedName name="전선관부속품비" localSheetId="2">'[57]노무비(전기)뽑지마세요'!$C$47</definedName>
    <definedName name="전선관부속품비">'[58]노무비(전기)뽑지마세요'!$C$47</definedName>
    <definedName name="전압25층" localSheetId="2">가배관내역서!전압25층</definedName>
    <definedName name="전압25층">[0]!전압25층</definedName>
    <definedName name="점멸기입력" localSheetId="2">가배관내역서!점멸기입력</definedName>
    <definedName name="점멸기입력">[0]!점멸기입력</definedName>
    <definedName name="점멸기입력가로등" localSheetId="2">가배관내역서!점멸기입력가로등</definedName>
    <definedName name="점멸기입력가로등">[0]!점멸기입력가로등</definedName>
    <definedName name="정보통신" localSheetId="2" hidden="1">{"'Firr(선)'!$AS$1:$AY$62","'Firr(사)'!$AS$1:$AY$62","'Firr(회)'!$AS$1:$AY$62","'Firr(선)'!$L$1:$V$62","'Firr(사)'!$L$1:$V$62","'Firr(회)'!$L$1:$V$62"}</definedName>
    <definedName name="정보통신" hidden="1">{"'Firr(선)'!$AS$1:$AY$62","'Firr(사)'!$AS$1:$AY$62","'Firr(회)'!$AS$1:$AY$62","'Firr(선)'!$L$1:$V$62","'Firr(사)'!$L$1:$V$62","'Firr(회)'!$L$1:$V$62"}</definedName>
    <definedName name="제경비" localSheetId="2">[103]산식3!$G$2</definedName>
    <definedName name="제경비">[104]산식3!$G$2</definedName>
    <definedName name="제조원가율">"database+전체!$A$4:$W$825"</definedName>
    <definedName name="조" localSheetId="2" hidden="1">{"'Firr(선)'!$AS$1:$AY$62","'Firr(사)'!$AS$1:$AY$62","'Firr(회)'!$AS$1:$AY$62","'Firr(선)'!$L$1:$V$62","'Firr(사)'!$L$1:$V$62","'Firr(회)'!$L$1:$V$62"}</definedName>
    <definedName name="조" hidden="1">{"'Firr(선)'!$AS$1:$AY$62","'Firr(사)'!$AS$1:$AY$62","'Firr(회)'!$AS$1:$AY$62","'Firr(선)'!$L$1:$V$62","'Firr(사)'!$L$1:$V$62","'Firr(회)'!$L$1:$V$62"}</definedName>
    <definedName name="조명율표" localSheetId="2">[105]조명율표!$B$4:$F$495</definedName>
    <definedName name="조명율표">[106]조명율표!$B$4:$F$495</definedName>
    <definedName name="조효" localSheetId="2" hidden="1">{"'Firr(선)'!$AS$1:$AY$62","'Firr(사)'!$AS$1:$AY$62","'Firr(회)'!$AS$1:$AY$62","'Firr(선)'!$L$1:$V$62","'Firr(사)'!$L$1:$V$62","'Firr(회)'!$L$1:$V$62"}</definedName>
    <definedName name="조효" hidden="1">{"'Firr(선)'!$AS$1:$AY$62","'Firr(사)'!$AS$1:$AY$62","'Firr(회)'!$AS$1:$AY$62","'Firr(선)'!$L$1:$V$62","'Firr(사)'!$L$1:$V$62","'Firr(회)'!$L$1:$V$62"}</definedName>
    <definedName name="조효_1" localSheetId="2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localSheetId="2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localSheetId="2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hidden="1">{#N/A,#N/A,FALSE,"운반시간"}</definedName>
    <definedName name="지입수량">[100]일위대가!$M:$M</definedName>
    <definedName name="진짜중기단가표" localSheetId="2" hidden="1">{"'도면'!$G$62:$H$63","'도면'!$G$62:$H$63"}</definedName>
    <definedName name="진짜중기단가표" hidden="1">{"'도면'!$G$62:$H$63","'도면'!$G$62:$H$63"}</definedName>
    <definedName name="진짜중기단가표_1" localSheetId="2" hidden="1">{"'도면'!$G$62:$H$63","'도면'!$G$62:$H$63"}</definedName>
    <definedName name="진짜중기단가표_1" hidden="1">{"'도면'!$G$62:$H$63","'도면'!$G$62:$H$63"}</definedName>
    <definedName name="ㅊ퓿ㅍ" hidden="1">{#N/A,#N/A,FALSE,"혼합골재"}</definedName>
    <definedName name="차이내역_2" localSheetId="2" hidden="1">{"'7'!$B$15:$D$32"}</definedName>
    <definedName name="차이내역_2" hidden="1">{"'7'!$B$15:$D$32"}</definedName>
    <definedName name="착암공" localSheetId="2">'[59]기계경비(시간당)'!$D$12</definedName>
    <definedName name="착암공">'[60]기계경비(시간당)'!$D$12</definedName>
    <definedName name="참고2" localSheetId="2" hidden="1">{"'도면'!$G$62:$H$63","'도면'!$G$62:$H$63"}</definedName>
    <definedName name="참고2" hidden="1">{"'도면'!$G$62:$H$63","'도면'!$G$62:$H$63"}</definedName>
    <definedName name="참고2_1" localSheetId="2" hidden="1">{"'도면'!$G$62:$H$63","'도면'!$G$62:$H$63"}</definedName>
    <definedName name="참고2_1" hidden="1">{"'도면'!$G$62:$H$63","'도면'!$G$62:$H$63"}</definedName>
    <definedName name="총_1" localSheetId="2" hidden="1">{"'도면'!$G$62:$H$63","'도면'!$G$62:$H$63"}</definedName>
    <definedName name="총_1" hidden="1">{"'도면'!$G$62:$H$63","'도면'!$G$62:$H$63"}</definedName>
    <definedName name="총공" hidden="1">{#N/A,#N/A,FALSE,"운반시간"}</definedName>
    <definedName name="총괄집계표" localSheetId="2" hidden="1">{"'도면'!$G$62:$H$63","'도면'!$G$62:$H$63"}</definedName>
    <definedName name="총괄집계표" hidden="1">{"'도면'!$G$62:$H$63","'도면'!$G$62:$H$63"}</definedName>
    <definedName name="총괄집계표_1" localSheetId="2" hidden="1">{"'도면'!$G$62:$H$63","'도면'!$G$62:$H$63"}</definedName>
    <definedName name="총괄집계표_1" hidden="1">{"'도면'!$G$62:$H$63","'도면'!$G$62:$H$63"}</definedName>
    <definedName name="측량고급기술자" localSheetId="2">'[93]1.인건비'!$C$15</definedName>
    <definedName name="측량고급기술자">'[94]1.인건비'!$C$15</definedName>
    <definedName name="측량중급기술자" localSheetId="2">'[93]1.인건비'!$C$16</definedName>
    <definedName name="측량중급기술자">'[94]1.인건비'!$C$16</definedName>
    <definedName name="측량초급기술자" localSheetId="2">'[93]1.인건비'!$C$17</definedName>
    <definedName name="측량초급기술자">'[94]1.인건비'!$C$17</definedName>
    <definedName name="ㅋㅇㅁㅇ" hidden="1">{"'공사부문'!$A$6:$A$32"}</definedName>
    <definedName name="ㅋㅋ" localSheetId="2" hidden="1">{"'7'!$B$15:$D$32"}</definedName>
    <definedName name="ㅋㅋ" hidden="1">{"'7'!$B$15:$D$32"}</definedName>
    <definedName name="ㅋㅋㅋㅋ" localSheetId="2" hidden="1">{"'도면'!$G$62:$H$63","'도면'!$G$62:$H$63"}</definedName>
    <definedName name="ㅋㅋㅋㅋ" hidden="1">{"'도면'!$G$62:$H$63","'도면'!$G$62:$H$63"}</definedName>
    <definedName name="ㅋㅋㅋㅋ_1" localSheetId="2" hidden="1">{"'도면'!$G$62:$H$63","'도면'!$G$62:$H$63"}</definedName>
    <definedName name="ㅋㅋㅋㅋ_1" hidden="1">{"'도면'!$G$62:$H$63","'도면'!$G$62:$H$63"}</definedName>
    <definedName name="캇타간재" localSheetId="2">'[59]기계경비(시간당)'!$H$92</definedName>
    <definedName name="캇타간재">'[60]기계경비(시간당)'!$H$92</definedName>
    <definedName name="캇타노무" localSheetId="2">'[59]기계경비(시간당)'!$H$88</definedName>
    <definedName name="캇타노무">'[60]기계경비(시간당)'!$H$88</definedName>
    <definedName name="캇타손료" localSheetId="2">'[59]기계경비(시간당)'!$H$87</definedName>
    <definedName name="캇타손료">'[60]기계경비(시간당)'!$H$87</definedName>
    <definedName name="컨벤션" localSheetId="2" hidden="1">{"'7'!$B$15:$D$32"}</definedName>
    <definedName name="컨벤션" hidden="1">{"'7'!$B$15:$D$32"}</definedName>
    <definedName name="컴퓨터" localSheetId="2" hidden="1">{"'PC현황'!$A$1:$Z$29"}</definedName>
    <definedName name="컴퓨터" hidden="1">{"'PC현황'!$A$1:$Z$29"}</definedName>
    <definedName name="코어">'[54]샌딩 에폭시 도장'!$A$1:$L$25</definedName>
    <definedName name="코어드릴">'[54]일반문틀 설치'!$A$1:$L$25</definedName>
    <definedName name="코어천공">[54]스텐문틀설치!$A$1:$L$25</definedName>
    <definedName name="콘크리트2" localSheetId="9" hidden="1">#REF!</definedName>
    <definedName name="콘크리트2" hidden="1">#REF!</definedName>
    <definedName name="택" localSheetId="2">[61]단가!$C$85</definedName>
    <definedName name="택">[62]단가!$C$85</definedName>
    <definedName name="토목설계" hidden="1">{#N/A,#N/A,FALSE,"골재소요량";#N/A,#N/A,FALSE,"골재소요량"}</definedName>
    <definedName name="토목일위" localSheetId="2" hidden="1">{"'도면'!$G$62:$H$63","'도면'!$G$62:$H$63"}</definedName>
    <definedName name="토목일위" hidden="1">{"'도면'!$G$62:$H$63","'도면'!$G$62:$H$63"}</definedName>
    <definedName name="토목일위_1" localSheetId="2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9" hidden="1">#REF!</definedName>
    <definedName name="파일" hidden="1">#REF!</definedName>
    <definedName name="페이지" localSheetId="2" hidden="1">{"'Firr(선)'!$AS$1:$AY$62","'Firr(사)'!$AS$1:$AY$62","'Firr(회)'!$AS$1:$AY$62","'Firr(선)'!$L$1:$V$62","'Firr(사)'!$L$1:$V$62","'Firr(회)'!$L$1:$V$62"}</definedName>
    <definedName name="페이지" hidden="1">{"'Firr(선)'!$AS$1:$AY$62","'Firr(사)'!$AS$1:$AY$62","'Firr(회)'!$AS$1:$AY$62","'Firr(선)'!$L$1:$V$62","'Firr(사)'!$L$1:$V$62","'Firr(회)'!$L$1:$V$62"}</definedName>
    <definedName name="페이지_1" localSheetId="2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 localSheetId="2">[61]단가!$C$79</definedName>
    <definedName name="포장절단">[62]단가!$C$79</definedName>
    <definedName name="포장파취" localSheetId="2">[61]단가!$C$81</definedName>
    <definedName name="포장파취">[62]단가!$C$81</definedName>
    <definedName name="표지" localSheetId="2" hidden="1">{"'제10장(표)'!$A$5:$L$10"}</definedName>
    <definedName name="표지" hidden="1">{"'제10장(표)'!$A$5:$L$10"}</definedName>
    <definedName name="표지11111" localSheetId="2" hidden="1">{"'신흥취수펌프 검토'!$M$2","'신흥취수펌프 검토'!$A$1:$AE$87"}</definedName>
    <definedName name="표지11111" hidden="1">{"'신흥취수펌프 검토'!$M$2","'신흥취수펌프 검토'!$A$1:$AE$87"}</definedName>
    <definedName name="표지11111_1" localSheetId="2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localSheetId="2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localSheetId="2" hidden="1">{"'신흥취수펌프 검토'!$M$2","'신흥취수펌프 검토'!$A$1:$AE$87"}</definedName>
    <definedName name="표지222_1" hidden="1">{"'신흥취수펌프 검토'!$M$2","'신흥취수펌프 검토'!$A$1:$AE$87"}</definedName>
    <definedName name="표지3" localSheetId="2" hidden="1">{"'관경확장'!$A$79:$M$98","'관경확장'!$A$54:$M$78"}</definedName>
    <definedName name="표지3" hidden="1">{"'관경확장'!$A$79:$M$98","'관경확장'!$A$54:$M$78"}</definedName>
    <definedName name="표층포설" localSheetId="2">[61]단가!$C$82</definedName>
    <definedName name="표층포설">[62]단가!$C$82</definedName>
    <definedName name="프라임" localSheetId="2">[61]단가!$C$84</definedName>
    <definedName name="프라임">[62]단가!$C$84</definedName>
    <definedName name="플로터용지2" localSheetId="2">'[93]2.재료비'!$D$44</definedName>
    <definedName name="플로터용지2">'[94]2.재료비'!$D$44</definedName>
    <definedName name="ㅎ5" hidden="1">{#N/A,#N/A,FALSE,"골재소요량";#N/A,#N/A,FALSE,"골재소요량"}</definedName>
    <definedName name="ㅎㄹㅇㅀ" hidden="1">{#N/A,#N/A,FALSE,"부대1"}</definedName>
    <definedName name="ㅎ로ㅓ" hidden="1">{#N/A,#N/A,FALSE,"운반시간"}</definedName>
    <definedName name="ㅎㅇㅀㅇㅀㅇㅎ" hidden="1">{#N/A,#N/A,FALSE,"표지목차"}</definedName>
    <definedName name="ㅎㅇㅇㅀㅎㄹ" hidden="1">{#N/A,#N/A,FALSE,"속도"}</definedName>
    <definedName name="ㅎㅎㅎ" localSheetId="2" hidden="1">{"'7'!$B$15:$D$32"}</definedName>
    <definedName name="ㅎㅎㅎ" hidden="1">{"'7'!$B$15:$D$32"}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hidden="1">{#N/A,#N/A,FALSE,"포장1";#N/A,#N/A,FALSE,"포장1"}</definedName>
    <definedName name="효석" localSheetId="2" hidden="1">{"'Firr(선)'!$AS$1:$AY$62","'Firr(사)'!$AS$1:$AY$62","'Firr(회)'!$AS$1:$AY$62","'Firr(선)'!$L$1:$V$62","'Firr(사)'!$L$1:$V$62","'Firr(회)'!$L$1:$V$62"}</definedName>
    <definedName name="효석" hidden="1">{"'Firr(선)'!$AS$1:$AY$62","'Firr(사)'!$AS$1:$AY$62","'Firr(회)'!$AS$1:$AY$62","'Firr(선)'!$L$1:$V$62","'Firr(사)'!$L$1:$V$62","'Firr(회)'!$L$1:$V$62"}</definedName>
    <definedName name="효석_1" localSheetId="2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localSheetId="2" hidden="1">{"'7'!$B$15:$D$32"}</definedName>
    <definedName name="효제" hidden="1">{"'7'!$B$15:$D$32"}</definedName>
    <definedName name="히ㅏㅓㅣㅏㅓㅚㅏ" hidden="1">{#N/A,#N/A,FALSE,"구조1"}</definedName>
    <definedName name="ㅏ" localSheetId="2" hidden="1">{"'도면'!$G$62:$H$63","'도면'!$G$62:$H$63"}</definedName>
    <definedName name="ㅏ" hidden="1">{"'도면'!$G$62:$H$63","'도면'!$G$62:$H$63"}</definedName>
    <definedName name="ㅏㅏㅏ" localSheetId="2" hidden="1">{"'7'!$B$15:$D$32"}</definedName>
    <definedName name="ㅏㅏㅏ" hidden="1">{"'7'!$B$15:$D$32"}</definedName>
    <definedName name="ㅏㅏㅏ_1" localSheetId="2" hidden="1">{"'도면'!$G$62:$H$63","'도면'!$G$62:$H$63"}</definedName>
    <definedName name="ㅏㅏㅏ_1" hidden="1">{"'도면'!$G$62:$H$63","'도면'!$G$62:$H$63"}</definedName>
    <definedName name="ㅏㅏㅏㅏ" localSheetId="2" hidden="1">{"'도면'!$G$62:$H$63","'도면'!$G$62:$H$63"}</definedName>
    <definedName name="ㅏㅏㅏㅏ" hidden="1">{"'도면'!$G$62:$H$63","'도면'!$G$62:$H$63"}</definedName>
    <definedName name="ㅏㅏㅏㅏ_1" localSheetId="2" hidden="1">{"'도면'!$G$62:$H$63","'도면'!$G$62:$H$63"}</definedName>
    <definedName name="ㅏㅏㅏㅏ_1" hidden="1">{"'도면'!$G$62:$H$63","'도면'!$G$62:$H$63"}</definedName>
    <definedName name="ㅏㅓㅣㅏㅓㅣ" hidden="1">{#N/A,#N/A,FALSE,"부대2"}</definedName>
    <definedName name="ㅐOOOO" localSheetId="2" hidden="1">{"'도면'!$G$62:$H$63","'도면'!$G$62:$H$63"}</definedName>
    <definedName name="ㅐOOOO" hidden="1">{"'도면'!$G$62:$H$63","'도면'!$G$62:$H$63"}</definedName>
    <definedName name="ㅐOOOO_1" localSheetId="2" hidden="1">{"'도면'!$G$62:$H$63","'도면'!$G$62:$H$63"}</definedName>
    <definedName name="ㅐOOOO_1" hidden="1">{"'도면'!$G$62:$H$63","'도면'!$G$62:$H$63"}</definedName>
    <definedName name="ㅑ" hidden="1">{#N/A,#N/A,FALSE,"조골재"}</definedName>
    <definedName name="ㅓ7" hidden="1">{#N/A,#N/A,FALSE,"단가표지"}</definedName>
    <definedName name="ㅓㄴㅇ러" hidden="1">{#N/A,#N/A,FALSE,"골재소요량";#N/A,#N/A,FALSE,"골재소요량"}</definedName>
    <definedName name="ㅓㅏㅣㅓㅣㅓ" hidden="1">{#N/A,#N/A,FALSE,"혼합골재"}</definedName>
    <definedName name="ㅓㅗㅅㄹ" hidden="1">{#N/A,#N/A,FALSE,"조골재"}</definedName>
    <definedName name="ㅔ" localSheetId="2" hidden="1">{"'도면'!$G$62:$H$63","'도면'!$G$62:$H$63"}</definedName>
    <definedName name="ㅔ" hidden="1">{"'도면'!$G$62:$H$63","'도면'!$G$62:$H$63"}</definedName>
    <definedName name="ㅔ_1" localSheetId="2" hidden="1">{"'도면'!$G$62:$H$63","'도면'!$G$62:$H$63"}</definedName>
    <definedName name="ㅔ_1" hidden="1">{"'도면'!$G$62:$H$63","'도면'!$G$62:$H$63"}</definedName>
    <definedName name="ㅔ3" hidden="1">{#N/A,#N/A,FALSE,"배수1"}</definedName>
    <definedName name="ㅔㅔㅔㅔㅔㅔ" localSheetId="2" hidden="1">{"'도면'!$G$62:$H$63","'도면'!$G$62:$H$63"}</definedName>
    <definedName name="ㅔㅔㅔㅔㅔㅔ" hidden="1">{"'도면'!$G$62:$H$63","'도면'!$G$62:$H$63"}</definedName>
    <definedName name="ㅔㅔㅔㅔㅔㅔ_1" localSheetId="2" hidden="1">{"'도면'!$G$62:$H$63","'도면'!$G$62:$H$63"}</definedName>
    <definedName name="ㅔㅔㅔㅔㅔㅔ_1" hidden="1">{"'도면'!$G$62:$H$63","'도면'!$G$62:$H$63"}</definedName>
    <definedName name="ㅗㄹ호" hidden="1">{#N/A,#N/A,FALSE,"운반시간"}</definedName>
    <definedName name="ㅗㅎㅅ" hidden="1">{"'공사부문'!$A$6:$A$32"}</definedName>
    <definedName name="ㅜ_1" localSheetId="2" hidden="1">{"'도면'!$G$62:$H$63","'도면'!$G$62:$H$63"}</definedName>
    <definedName name="ㅜ_1" hidden="1">{"'도면'!$G$62:$H$63","'도면'!$G$62:$H$63"}</definedName>
    <definedName name="ㅜㅜㅜㅜ" localSheetId="2" hidden="1">{"'도면'!$G$62:$H$63","'도면'!$G$62:$H$63"}</definedName>
    <definedName name="ㅜㅜㅜㅜ" hidden="1">{"'도면'!$G$62:$H$63","'도면'!$G$62:$H$63"}</definedName>
    <definedName name="ㅜㅜㅜㅜ_1" localSheetId="2" hidden="1">{"'도면'!$G$62:$H$63","'도면'!$G$62:$H$63"}</definedName>
    <definedName name="ㅜㅜㅜㅜ_1" hidden="1">{"'도면'!$G$62:$H$63","'도면'!$G$62:$H$63"}</definedName>
    <definedName name="ㅠ뮤ㅐ" localSheetId="9" hidden="1">#REF!</definedName>
    <definedName name="ㅠ뮤ㅐ" hidden="1">#REF!</definedName>
    <definedName name="ㅡㅁㅊ개14" localSheetId="10">[17]!Macro13</definedName>
    <definedName name="ㅡㅁㅊ개14" localSheetId="11">[17]!Macro13</definedName>
    <definedName name="ㅡㅁㅊ개14" localSheetId="2">[17]!Macro13</definedName>
    <definedName name="ㅡㅁㅊ개14" localSheetId="6">[17]!Macro13</definedName>
    <definedName name="ㅡㅁㅊ개14" localSheetId="5">[17]!Macro13</definedName>
    <definedName name="ㅡㅁㅊ개14" localSheetId="7">[17]!Macro13</definedName>
    <definedName name="ㅡㅁㅊ개14" localSheetId="9">[17]!Macro13</definedName>
    <definedName name="ㅡㅁㅊ개14" localSheetId="13">[17]!Macro13</definedName>
    <definedName name="ㅡㅁㅊ개14" localSheetId="16">[17]!Macro13</definedName>
    <definedName name="ㅡㅁㅊ개14" localSheetId="15">[17]!Macro13</definedName>
    <definedName name="ㅡㅁㅊ개14" localSheetId="14">[17]!Macro13</definedName>
    <definedName name="ㅡㅁㅊ개14" localSheetId="12">[17]!Macro13</definedName>
    <definedName name="ㅡㅁㅊ개14" localSheetId="8">[17]!Macro13</definedName>
    <definedName name="ㅡㅁㅊ개14" localSheetId="24">[17]!Macro13</definedName>
    <definedName name="ㅡㅁㅊ개14">[17]!Macro13</definedName>
    <definedName name="ㅡㅡㅡㅡ" localSheetId="2" hidden="1">{"'7'!$B$15:$D$32"}</definedName>
    <definedName name="ㅡㅡㅡㅡ" hidden="1">{"'7'!$B$15:$D$32"}</definedName>
    <definedName name="ㅣㅎㄹㅇㅇ" hidden="1">{#N/A,#N/A,FALSE,"토공2"}</definedName>
    <definedName name="ㅣㅏㅓ" hidden="1">{#N/A,#N/A,FALSE,"운반시간"}</definedName>
    <definedName name="ㅣㅏㅓㅣㅏㅓㅣ" hidden="1">{#N/A,#N/A,FALSE,"속도"}</definedName>
    <definedName name="ㅣㅑㅣㅣ" hidden="1">{#N/A,#N/A,FALSE,"혼합골재"}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4" i="29" l="1"/>
  <c r="U24" i="29"/>
  <c r="P24" i="29"/>
  <c r="Z21" i="29"/>
  <c r="U21" i="29"/>
  <c r="P21" i="29"/>
  <c r="Z18" i="29"/>
  <c r="U18" i="29"/>
  <c r="P18" i="29"/>
  <c r="Z27" i="29"/>
  <c r="U27" i="29"/>
  <c r="P27" i="29"/>
  <c r="Z28" i="29" l="1"/>
  <c r="U28" i="29"/>
  <c r="H46" i="27"/>
  <c r="H45" i="27"/>
  <c r="H43" i="27"/>
  <c r="H42" i="27"/>
  <c r="H30" i="27"/>
  <c r="H15" i="27"/>
  <c r="H12" i="27"/>
  <c r="Z26" i="29"/>
  <c r="U26" i="29"/>
  <c r="Z23" i="29"/>
  <c r="U23" i="29"/>
  <c r="U20" i="29"/>
  <c r="Z20" i="29"/>
  <c r="H17" i="27" l="1"/>
  <c r="H16" i="27"/>
  <c r="H14" i="27"/>
  <c r="H13" i="27"/>
  <c r="H32" i="27"/>
  <c r="H31" i="27"/>
  <c r="H29" i="27"/>
  <c r="H28" i="27"/>
  <c r="H27" i="27"/>
  <c r="H47" i="27"/>
  <c r="H44" i="27"/>
  <c r="Z22" i="29"/>
  <c r="U22" i="29"/>
  <c r="I224" i="30" l="1"/>
  <c r="I212" i="30"/>
  <c r="I196" i="30"/>
  <c r="I192" i="30"/>
  <c r="I180" i="30"/>
  <c r="I163" i="30"/>
  <c r="I148" i="30"/>
  <c r="I131" i="30"/>
  <c r="I124" i="30"/>
  <c r="I112" i="30"/>
  <c r="I94" i="30"/>
  <c r="I156" i="30"/>
  <c r="I51" i="30"/>
  <c r="I267" i="30"/>
  <c r="I251" i="30"/>
  <c r="I245" i="30"/>
  <c r="I232" i="30"/>
  <c r="I226" i="30"/>
  <c r="I214" i="30"/>
  <c r="I198" i="30"/>
  <c r="I182" i="30"/>
  <c r="I165" i="30"/>
  <c r="I150" i="30"/>
  <c r="I133" i="30"/>
  <c r="I126" i="30"/>
  <c r="I114" i="30"/>
  <c r="I107" i="30"/>
  <c r="I96" i="30"/>
  <c r="I74" i="30"/>
  <c r="I59" i="30"/>
  <c r="I46" i="30"/>
  <c r="I28" i="30"/>
  <c r="I250" i="30"/>
  <c r="I244" i="30"/>
  <c r="I231" i="30"/>
  <c r="I225" i="30"/>
  <c r="I213" i="30"/>
  <c r="I197" i="30"/>
  <c r="I181" i="30"/>
  <c r="I164" i="30"/>
  <c r="I149" i="30"/>
  <c r="I132" i="30"/>
  <c r="I125" i="30"/>
  <c r="I113" i="30"/>
  <c r="I95" i="30"/>
  <c r="I73" i="30"/>
  <c r="I45" i="30"/>
  <c r="I58" i="30"/>
  <c r="I32" i="30"/>
  <c r="I106" i="30"/>
  <c r="I255" i="30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17" i="8"/>
  <c r="R38" i="30" l="1"/>
  <c r="R139" i="30"/>
  <c r="R32" i="30"/>
  <c r="R25" i="30"/>
  <c r="R26" i="30"/>
  <c r="R27" i="30"/>
  <c r="R28" i="30"/>
  <c r="R29" i="30"/>
  <c r="R23" i="30" s="1"/>
  <c r="R30" i="30"/>
  <c r="R31" i="30"/>
  <c r="R33" i="30"/>
  <c r="R34" i="30"/>
  <c r="R35" i="30"/>
  <c r="R36" i="30"/>
  <c r="R37" i="30"/>
  <c r="R41" i="30"/>
  <c r="R42" i="30"/>
  <c r="R43" i="30"/>
  <c r="R44" i="30"/>
  <c r="R45" i="30"/>
  <c r="R46" i="30"/>
  <c r="R47" i="30"/>
  <c r="R48" i="30"/>
  <c r="R49" i="30"/>
  <c r="R50" i="30"/>
  <c r="R51" i="30"/>
  <c r="R52" i="30"/>
  <c r="R53" i="30"/>
  <c r="R54" i="30"/>
  <c r="R55" i="30"/>
  <c r="R56" i="30"/>
  <c r="R57" i="30"/>
  <c r="R58" i="30"/>
  <c r="R59" i="30"/>
  <c r="R60" i="30"/>
  <c r="R61" i="30"/>
  <c r="R62" i="30"/>
  <c r="R63" i="30"/>
  <c r="R64" i="30"/>
  <c r="R40" i="30" s="1"/>
  <c r="R65" i="30"/>
  <c r="R66" i="30"/>
  <c r="R68" i="30"/>
  <c r="R69" i="30"/>
  <c r="R70" i="30"/>
  <c r="R71" i="30"/>
  <c r="R72" i="30"/>
  <c r="R73" i="30"/>
  <c r="R74" i="30"/>
  <c r="R75" i="30"/>
  <c r="R76" i="30"/>
  <c r="R67" i="30" s="1"/>
  <c r="R77" i="30"/>
  <c r="R78" i="30"/>
  <c r="R80" i="30"/>
  <c r="R84" i="30"/>
  <c r="R88" i="30"/>
  <c r="R89" i="30"/>
  <c r="R90" i="30"/>
  <c r="R91" i="30"/>
  <c r="R92" i="30"/>
  <c r="R93" i="30"/>
  <c r="R94" i="30"/>
  <c r="R95" i="30"/>
  <c r="R96" i="30"/>
  <c r="R97" i="30"/>
  <c r="R98" i="30"/>
  <c r="R99" i="30"/>
  <c r="R100" i="30"/>
  <c r="R101" i="30"/>
  <c r="R102" i="30"/>
  <c r="R103" i="30"/>
  <c r="R104" i="30"/>
  <c r="R105" i="30"/>
  <c r="R106" i="30"/>
  <c r="R107" i="30"/>
  <c r="R108" i="30"/>
  <c r="R109" i="30"/>
  <c r="R110" i="30"/>
  <c r="R111" i="30"/>
  <c r="R112" i="30"/>
  <c r="R113" i="30"/>
  <c r="R114" i="30"/>
  <c r="R115" i="30"/>
  <c r="R116" i="30"/>
  <c r="R117" i="30"/>
  <c r="R118" i="30"/>
  <c r="R119" i="30"/>
  <c r="R120" i="30"/>
  <c r="R121" i="30"/>
  <c r="R122" i="30"/>
  <c r="R123" i="30"/>
  <c r="R124" i="30"/>
  <c r="R125" i="30"/>
  <c r="R126" i="30"/>
  <c r="R127" i="30"/>
  <c r="R128" i="30"/>
  <c r="R129" i="30"/>
  <c r="R130" i="30"/>
  <c r="R131" i="30"/>
  <c r="R132" i="30"/>
  <c r="R133" i="30"/>
  <c r="R134" i="30"/>
  <c r="R135" i="30"/>
  <c r="R136" i="30"/>
  <c r="R137" i="30"/>
  <c r="R141" i="30"/>
  <c r="R142" i="30"/>
  <c r="R143" i="30"/>
  <c r="R144" i="30"/>
  <c r="R145" i="30"/>
  <c r="R146" i="30"/>
  <c r="R147" i="30"/>
  <c r="R148" i="30"/>
  <c r="R149" i="30"/>
  <c r="R150" i="30"/>
  <c r="R151" i="30"/>
  <c r="R152" i="30"/>
  <c r="R153" i="30"/>
  <c r="R154" i="30"/>
  <c r="R155" i="30"/>
  <c r="R156" i="30"/>
  <c r="R157" i="30"/>
  <c r="R158" i="30"/>
  <c r="R159" i="30"/>
  <c r="R160" i="30"/>
  <c r="R161" i="30"/>
  <c r="R162" i="30"/>
  <c r="R163" i="30"/>
  <c r="R164" i="30"/>
  <c r="R165" i="30"/>
  <c r="R166" i="30"/>
  <c r="R167" i="30"/>
  <c r="R168" i="30"/>
  <c r="R169" i="30"/>
  <c r="R171" i="30"/>
  <c r="R175" i="30"/>
  <c r="R176" i="30"/>
  <c r="R177" i="30"/>
  <c r="R178" i="30"/>
  <c r="R179" i="30"/>
  <c r="R180" i="30"/>
  <c r="R181" i="30"/>
  <c r="R182" i="30"/>
  <c r="R183" i="30"/>
  <c r="R184" i="30"/>
  <c r="R170" i="30" s="1"/>
  <c r="R185" i="30"/>
  <c r="R186" i="30"/>
  <c r="R187" i="30"/>
  <c r="R188" i="30"/>
  <c r="R189" i="30"/>
  <c r="R190" i="30"/>
  <c r="R191" i="30"/>
  <c r="R192" i="30"/>
  <c r="R193" i="30"/>
  <c r="R194" i="30"/>
  <c r="R195" i="30"/>
  <c r="R196" i="30"/>
  <c r="R197" i="30"/>
  <c r="R198" i="30"/>
  <c r="R199" i="30"/>
  <c r="R200" i="30"/>
  <c r="R201" i="30"/>
  <c r="R202" i="30"/>
  <c r="R204" i="30"/>
  <c r="R207" i="30"/>
  <c r="R208" i="30"/>
  <c r="R209" i="30"/>
  <c r="R210" i="30"/>
  <c r="R211" i="30"/>
  <c r="R212" i="30"/>
  <c r="R213" i="30"/>
  <c r="R214" i="30"/>
  <c r="R215" i="30"/>
  <c r="R216" i="30"/>
  <c r="R217" i="30"/>
  <c r="R218" i="30"/>
  <c r="R219" i="30"/>
  <c r="R220" i="30"/>
  <c r="R221" i="30"/>
  <c r="R222" i="30"/>
  <c r="R223" i="30"/>
  <c r="R224" i="30"/>
  <c r="R225" i="30"/>
  <c r="R226" i="30"/>
  <c r="R227" i="30"/>
  <c r="R228" i="30"/>
  <c r="R229" i="30"/>
  <c r="R230" i="30"/>
  <c r="R231" i="30"/>
  <c r="R232" i="30"/>
  <c r="R233" i="30"/>
  <c r="R234" i="30"/>
  <c r="R235" i="30"/>
  <c r="R236" i="30"/>
  <c r="R239" i="30"/>
  <c r="R240" i="30"/>
  <c r="R241" i="30"/>
  <c r="R242" i="30"/>
  <c r="R243" i="30"/>
  <c r="R244" i="30"/>
  <c r="R245" i="30"/>
  <c r="R246" i="30"/>
  <c r="R247" i="30"/>
  <c r="R248" i="30"/>
  <c r="R249" i="30"/>
  <c r="R250" i="30"/>
  <c r="R251" i="30"/>
  <c r="R252" i="30"/>
  <c r="R253" i="30"/>
  <c r="R254" i="30"/>
  <c r="R255" i="30"/>
  <c r="R256" i="30"/>
  <c r="R257" i="30"/>
  <c r="R258" i="30"/>
  <c r="R259" i="30"/>
  <c r="R260" i="30"/>
  <c r="R261" i="30"/>
  <c r="R262" i="30"/>
  <c r="R263" i="30"/>
  <c r="R264" i="30"/>
  <c r="R265" i="30"/>
  <c r="R266" i="30"/>
  <c r="R267" i="30"/>
  <c r="R140" i="30" l="1"/>
  <c r="R173" i="30"/>
  <c r="R81" i="30"/>
  <c r="R138" i="30"/>
  <c r="R83" i="30"/>
  <c r="R205" i="30"/>
  <c r="R206" i="30"/>
  <c r="R203" i="30"/>
  <c r="R172" i="30"/>
  <c r="R24" i="30"/>
  <c r="R86" i="30"/>
  <c r="R237" i="30"/>
  <c r="R174" i="30"/>
  <c r="R79" i="30"/>
  <c r="R39" i="30"/>
  <c r="R87" i="30"/>
  <c r="R238" i="30"/>
  <c r="R85" i="30"/>
  <c r="R82" i="30"/>
  <c r="I27" i="27"/>
  <c r="G27" i="27" s="1"/>
  <c r="M267" i="30"/>
  <c r="L267" i="30"/>
  <c r="L268" i="30" s="1"/>
  <c r="K263" i="30" s="1"/>
  <c r="L263" i="30" s="1"/>
  <c r="L264" i="30" s="1"/>
  <c r="K17" i="30" s="1"/>
  <c r="L17" i="30" s="1"/>
  <c r="J267" i="30"/>
  <c r="J268" i="30" s="1"/>
  <c r="I263" i="30" s="1"/>
  <c r="H267" i="30"/>
  <c r="H268" i="30" s="1"/>
  <c r="G263" i="30" s="1"/>
  <c r="H263" i="30" s="1"/>
  <c r="H264" i="30" s="1"/>
  <c r="M259" i="30"/>
  <c r="L259" i="30"/>
  <c r="L260" i="30" s="1"/>
  <c r="K16" i="30" s="1"/>
  <c r="L16" i="30" s="1"/>
  <c r="J259" i="30"/>
  <c r="J260" i="30" s="1"/>
  <c r="I16" i="30" s="1"/>
  <c r="J16" i="30" s="1"/>
  <c r="H259" i="30"/>
  <c r="H260" i="30" s="1"/>
  <c r="M255" i="30"/>
  <c r="L255" i="30"/>
  <c r="L256" i="30" s="1"/>
  <c r="K15" i="30" s="1"/>
  <c r="L15" i="30" s="1"/>
  <c r="J255" i="30"/>
  <c r="J256" i="30" s="1"/>
  <c r="H255" i="30"/>
  <c r="H256" i="30" s="1"/>
  <c r="G15" i="30" s="1"/>
  <c r="M251" i="30"/>
  <c r="L251" i="30"/>
  <c r="J251" i="30"/>
  <c r="H251" i="30"/>
  <c r="M250" i="30"/>
  <c r="L250" i="30"/>
  <c r="J250" i="30"/>
  <c r="H250" i="30"/>
  <c r="M246" i="30"/>
  <c r="L246" i="30"/>
  <c r="J246" i="30"/>
  <c r="H246" i="30"/>
  <c r="M245" i="30"/>
  <c r="L245" i="30"/>
  <c r="J245" i="30"/>
  <c r="H245" i="30"/>
  <c r="M244" i="30"/>
  <c r="L244" i="30"/>
  <c r="J244" i="30"/>
  <c r="H244" i="30"/>
  <c r="M240" i="30"/>
  <c r="L240" i="30"/>
  <c r="J240" i="30"/>
  <c r="H240" i="30"/>
  <c r="M239" i="30"/>
  <c r="L239" i="30"/>
  <c r="J239" i="30"/>
  <c r="H239" i="30"/>
  <c r="M233" i="30"/>
  <c r="L233" i="30"/>
  <c r="J233" i="30"/>
  <c r="H233" i="30"/>
  <c r="M232" i="30"/>
  <c r="L232" i="30"/>
  <c r="J232" i="30"/>
  <c r="H232" i="30"/>
  <c r="M231" i="30"/>
  <c r="L231" i="30"/>
  <c r="J231" i="30"/>
  <c r="H231" i="30"/>
  <c r="M227" i="30"/>
  <c r="L227" i="30"/>
  <c r="J227" i="30"/>
  <c r="H227" i="30"/>
  <c r="M226" i="30"/>
  <c r="L226" i="30"/>
  <c r="J226" i="30"/>
  <c r="H226" i="30"/>
  <c r="M225" i="30"/>
  <c r="L225" i="30"/>
  <c r="J225" i="30"/>
  <c r="H225" i="30"/>
  <c r="M224" i="30"/>
  <c r="L224" i="30"/>
  <c r="J224" i="30"/>
  <c r="H224" i="30"/>
  <c r="M220" i="30"/>
  <c r="L220" i="30"/>
  <c r="J220" i="30"/>
  <c r="H220" i="30"/>
  <c r="M219" i="30"/>
  <c r="L219" i="30"/>
  <c r="J219" i="30"/>
  <c r="H219" i="30"/>
  <c r="M215" i="30"/>
  <c r="L215" i="30"/>
  <c r="J215" i="30"/>
  <c r="H215" i="30"/>
  <c r="M214" i="30"/>
  <c r="L214" i="30"/>
  <c r="J214" i="30"/>
  <c r="H214" i="30"/>
  <c r="M213" i="30"/>
  <c r="L213" i="30"/>
  <c r="J213" i="30"/>
  <c r="H213" i="30"/>
  <c r="M212" i="30"/>
  <c r="L212" i="30"/>
  <c r="J212" i="30"/>
  <c r="H212" i="30"/>
  <c r="M208" i="30"/>
  <c r="L208" i="30"/>
  <c r="J208" i="30"/>
  <c r="H208" i="30"/>
  <c r="M207" i="30"/>
  <c r="L207" i="30"/>
  <c r="J207" i="30"/>
  <c r="H207" i="30"/>
  <c r="M204" i="30"/>
  <c r="L204" i="30"/>
  <c r="J204" i="30"/>
  <c r="H204" i="30"/>
  <c r="M199" i="30"/>
  <c r="L199" i="30"/>
  <c r="J199" i="30"/>
  <c r="H199" i="30"/>
  <c r="M198" i="30"/>
  <c r="L198" i="30"/>
  <c r="J198" i="30"/>
  <c r="H198" i="30"/>
  <c r="M197" i="30"/>
  <c r="L197" i="30"/>
  <c r="J197" i="30"/>
  <c r="H197" i="30"/>
  <c r="M196" i="30"/>
  <c r="L196" i="30"/>
  <c r="J196" i="30"/>
  <c r="H196" i="30"/>
  <c r="M192" i="30"/>
  <c r="L192" i="30"/>
  <c r="L193" i="30" s="1"/>
  <c r="K173" i="30" s="1"/>
  <c r="L173" i="30" s="1"/>
  <c r="J192" i="30"/>
  <c r="J193" i="30" s="1"/>
  <c r="I173" i="30" s="1"/>
  <c r="J173" i="30" s="1"/>
  <c r="H192" i="30"/>
  <c r="H193" i="30" s="1"/>
  <c r="G173" i="30" s="1"/>
  <c r="H173" i="30" s="1"/>
  <c r="M188" i="30"/>
  <c r="L188" i="30"/>
  <c r="J188" i="30"/>
  <c r="H188" i="30"/>
  <c r="M187" i="30"/>
  <c r="L187" i="30"/>
  <c r="J187" i="30"/>
  <c r="H187" i="30"/>
  <c r="M183" i="30"/>
  <c r="L183" i="30"/>
  <c r="J183" i="30"/>
  <c r="H183" i="30"/>
  <c r="M182" i="30"/>
  <c r="L182" i="30"/>
  <c r="J182" i="30"/>
  <c r="H182" i="30"/>
  <c r="M181" i="30"/>
  <c r="L181" i="30"/>
  <c r="J181" i="30"/>
  <c r="H181" i="30"/>
  <c r="M180" i="30"/>
  <c r="L180" i="30"/>
  <c r="J180" i="30"/>
  <c r="H180" i="30"/>
  <c r="M176" i="30"/>
  <c r="L176" i="30"/>
  <c r="J176" i="30"/>
  <c r="H176" i="30"/>
  <c r="M175" i="30"/>
  <c r="L175" i="30"/>
  <c r="J175" i="30"/>
  <c r="H175" i="30"/>
  <c r="M171" i="30"/>
  <c r="L171" i="30"/>
  <c r="J171" i="30"/>
  <c r="H171" i="30"/>
  <c r="M166" i="30"/>
  <c r="L166" i="30"/>
  <c r="J166" i="30"/>
  <c r="H166" i="30"/>
  <c r="M165" i="30"/>
  <c r="L165" i="30"/>
  <c r="J165" i="30"/>
  <c r="H165" i="30"/>
  <c r="M164" i="30"/>
  <c r="L164" i="30"/>
  <c r="J164" i="30"/>
  <c r="H164" i="30"/>
  <c r="M163" i="30"/>
  <c r="L163" i="30"/>
  <c r="J163" i="30"/>
  <c r="H163" i="30"/>
  <c r="M159" i="30"/>
  <c r="L159" i="30"/>
  <c r="J159" i="30"/>
  <c r="H159" i="30"/>
  <c r="M158" i="30"/>
  <c r="L158" i="30"/>
  <c r="J158" i="30"/>
  <c r="H158" i="30"/>
  <c r="M157" i="30"/>
  <c r="L157" i="30"/>
  <c r="J157" i="30"/>
  <c r="H157" i="30"/>
  <c r="M156" i="30"/>
  <c r="L156" i="30"/>
  <c r="J156" i="30"/>
  <c r="H156" i="30"/>
  <c r="M152" i="30"/>
  <c r="L152" i="30"/>
  <c r="J152" i="30"/>
  <c r="H152" i="30"/>
  <c r="M151" i="30"/>
  <c r="L151" i="30"/>
  <c r="J151" i="30"/>
  <c r="H151" i="30"/>
  <c r="M150" i="30"/>
  <c r="L150" i="30"/>
  <c r="J150" i="30"/>
  <c r="H150" i="30"/>
  <c r="M149" i="30"/>
  <c r="L149" i="30"/>
  <c r="J149" i="30"/>
  <c r="H149" i="30"/>
  <c r="M148" i="30"/>
  <c r="L148" i="30"/>
  <c r="J148" i="30"/>
  <c r="H148" i="30"/>
  <c r="M144" i="30"/>
  <c r="L144" i="30"/>
  <c r="J144" i="30"/>
  <c r="H144" i="30"/>
  <c r="M143" i="30"/>
  <c r="L143" i="30"/>
  <c r="J143" i="30"/>
  <c r="H143" i="30"/>
  <c r="M142" i="30"/>
  <c r="L142" i="30"/>
  <c r="J142" i="30"/>
  <c r="H142" i="30"/>
  <c r="M141" i="30"/>
  <c r="L141" i="30"/>
  <c r="J141" i="30"/>
  <c r="H141" i="30"/>
  <c r="M134" i="30"/>
  <c r="L134" i="30"/>
  <c r="J134" i="30"/>
  <c r="H134" i="30"/>
  <c r="M133" i="30"/>
  <c r="L133" i="30"/>
  <c r="J133" i="30"/>
  <c r="H133" i="30"/>
  <c r="M132" i="30"/>
  <c r="L132" i="30"/>
  <c r="J132" i="30"/>
  <c r="H132" i="30"/>
  <c r="M131" i="30"/>
  <c r="L131" i="30"/>
  <c r="J131" i="30"/>
  <c r="H131" i="30"/>
  <c r="M127" i="30"/>
  <c r="L127" i="30"/>
  <c r="J127" i="30"/>
  <c r="H127" i="30"/>
  <c r="M126" i="30"/>
  <c r="L126" i="30"/>
  <c r="J126" i="30"/>
  <c r="H126" i="30"/>
  <c r="M125" i="30"/>
  <c r="L125" i="30"/>
  <c r="J125" i="30"/>
  <c r="H125" i="30"/>
  <c r="M124" i="30"/>
  <c r="L124" i="30"/>
  <c r="J124" i="30"/>
  <c r="H124" i="30"/>
  <c r="M120" i="30"/>
  <c r="L120" i="30"/>
  <c r="J120" i="30"/>
  <c r="H120" i="30"/>
  <c r="M119" i="30"/>
  <c r="L119" i="30"/>
  <c r="J119" i="30"/>
  <c r="H119" i="30"/>
  <c r="M115" i="30"/>
  <c r="L115" i="30"/>
  <c r="J115" i="30"/>
  <c r="H115" i="30"/>
  <c r="M114" i="30"/>
  <c r="L114" i="30"/>
  <c r="J114" i="30"/>
  <c r="H114" i="30"/>
  <c r="M113" i="30"/>
  <c r="L113" i="30"/>
  <c r="J113" i="30"/>
  <c r="H113" i="30"/>
  <c r="M112" i="30"/>
  <c r="L112" i="30"/>
  <c r="J112" i="30"/>
  <c r="H112" i="30"/>
  <c r="M108" i="30"/>
  <c r="L108" i="30"/>
  <c r="J108" i="30"/>
  <c r="H108" i="30"/>
  <c r="M107" i="30"/>
  <c r="L107" i="30"/>
  <c r="J107" i="30"/>
  <c r="H107" i="30"/>
  <c r="M106" i="30"/>
  <c r="L106" i="30"/>
  <c r="J106" i="30"/>
  <c r="H106" i="30"/>
  <c r="M102" i="30"/>
  <c r="L102" i="30"/>
  <c r="J102" i="30"/>
  <c r="H102" i="30"/>
  <c r="M101" i="30"/>
  <c r="L101" i="30"/>
  <c r="J101" i="30"/>
  <c r="H101" i="30"/>
  <c r="M97" i="30"/>
  <c r="L97" i="30"/>
  <c r="J97" i="30"/>
  <c r="H97" i="30"/>
  <c r="M96" i="30"/>
  <c r="L96" i="30"/>
  <c r="J96" i="30"/>
  <c r="H96" i="30"/>
  <c r="M95" i="30"/>
  <c r="L95" i="30"/>
  <c r="J95" i="30"/>
  <c r="H95" i="30"/>
  <c r="M94" i="30"/>
  <c r="L94" i="30"/>
  <c r="J94" i="30"/>
  <c r="H94" i="30"/>
  <c r="M90" i="30"/>
  <c r="L90" i="30"/>
  <c r="J90" i="30"/>
  <c r="H90" i="30"/>
  <c r="M89" i="30"/>
  <c r="L89" i="30"/>
  <c r="J89" i="30"/>
  <c r="H89" i="30"/>
  <c r="M88" i="30"/>
  <c r="L88" i="30"/>
  <c r="J88" i="30"/>
  <c r="H88" i="30"/>
  <c r="M84" i="30"/>
  <c r="L84" i="30"/>
  <c r="J84" i="30"/>
  <c r="H84" i="30"/>
  <c r="M80" i="30"/>
  <c r="L80" i="30"/>
  <c r="J80" i="30"/>
  <c r="H80" i="30"/>
  <c r="M75" i="30"/>
  <c r="L75" i="30"/>
  <c r="J75" i="30"/>
  <c r="H75" i="30"/>
  <c r="M74" i="30"/>
  <c r="L74" i="30"/>
  <c r="J74" i="30"/>
  <c r="H74" i="30"/>
  <c r="M73" i="30"/>
  <c r="L73" i="30"/>
  <c r="J73" i="30"/>
  <c r="H73" i="30"/>
  <c r="M69" i="30"/>
  <c r="L69" i="30"/>
  <c r="J69" i="30"/>
  <c r="H69" i="30"/>
  <c r="M68" i="30"/>
  <c r="L68" i="30"/>
  <c r="J68" i="30"/>
  <c r="H68" i="30"/>
  <c r="M63" i="30"/>
  <c r="L63" i="30"/>
  <c r="J63" i="30"/>
  <c r="H63" i="30"/>
  <c r="M62" i="30"/>
  <c r="L62" i="30"/>
  <c r="J62" i="30"/>
  <c r="H62" i="30"/>
  <c r="M61" i="30"/>
  <c r="L61" i="30"/>
  <c r="J61" i="30"/>
  <c r="H61" i="30"/>
  <c r="M60" i="30"/>
  <c r="L60" i="30"/>
  <c r="J60" i="30"/>
  <c r="H60" i="30"/>
  <c r="M59" i="30"/>
  <c r="L59" i="30"/>
  <c r="J59" i="30"/>
  <c r="H59" i="30"/>
  <c r="M58" i="30"/>
  <c r="L58" i="30"/>
  <c r="J58" i="30"/>
  <c r="H58" i="30"/>
  <c r="M54" i="30"/>
  <c r="L54" i="30"/>
  <c r="J54" i="30"/>
  <c r="H54" i="30"/>
  <c r="M53" i="30"/>
  <c r="L53" i="30"/>
  <c r="J53" i="30"/>
  <c r="H53" i="30"/>
  <c r="M52" i="30"/>
  <c r="L52" i="30"/>
  <c r="J52" i="30"/>
  <c r="H52" i="30"/>
  <c r="M51" i="30"/>
  <c r="L51" i="30"/>
  <c r="J51" i="30"/>
  <c r="H51" i="30"/>
  <c r="M47" i="30"/>
  <c r="L47" i="30"/>
  <c r="J47" i="30"/>
  <c r="H47" i="30"/>
  <c r="M46" i="30"/>
  <c r="L46" i="30"/>
  <c r="J46" i="30"/>
  <c r="H46" i="30"/>
  <c r="M45" i="30"/>
  <c r="L45" i="30"/>
  <c r="J45" i="30"/>
  <c r="H45" i="30"/>
  <c r="M41" i="30"/>
  <c r="L41" i="30"/>
  <c r="J41" i="30"/>
  <c r="H41" i="30"/>
  <c r="M34" i="30"/>
  <c r="L34" i="30"/>
  <c r="J34" i="30"/>
  <c r="H34" i="30"/>
  <c r="M33" i="30"/>
  <c r="L33" i="30"/>
  <c r="J33" i="30"/>
  <c r="H33" i="30"/>
  <c r="M32" i="30"/>
  <c r="L32" i="30"/>
  <c r="J32" i="30"/>
  <c r="H32" i="30"/>
  <c r="M28" i="30"/>
  <c r="L28" i="30"/>
  <c r="L29" i="30" s="1"/>
  <c r="K23" i="30" s="1"/>
  <c r="L23" i="30" s="1"/>
  <c r="J28" i="30"/>
  <c r="J29" i="30" s="1"/>
  <c r="I23" i="30" s="1"/>
  <c r="H28" i="30"/>
  <c r="H29" i="30" s="1"/>
  <c r="G23" i="30" s="1"/>
  <c r="H23" i="30" s="1"/>
  <c r="B27" i="30"/>
  <c r="B31" i="30" s="1"/>
  <c r="B37" i="30" s="1"/>
  <c r="O23" i="30"/>
  <c r="I48" i="27"/>
  <c r="G48" i="27" s="1"/>
  <c r="F48" i="27"/>
  <c r="I47" i="27"/>
  <c r="G47" i="27" s="1"/>
  <c r="F47" i="27"/>
  <c r="I46" i="27"/>
  <c r="G46" i="27" s="1"/>
  <c r="F46" i="27"/>
  <c r="I45" i="27"/>
  <c r="G45" i="27" s="1"/>
  <c r="F45" i="27"/>
  <c r="F44" i="27"/>
  <c r="I43" i="27"/>
  <c r="G43" i="27" s="1"/>
  <c r="F43" i="27"/>
  <c r="I42" i="27"/>
  <c r="G42" i="27" s="1"/>
  <c r="F42" i="27"/>
  <c r="I33" i="27"/>
  <c r="G33" i="27" s="1"/>
  <c r="F33" i="27"/>
  <c r="I32" i="27"/>
  <c r="G32" i="27" s="1"/>
  <c r="F32" i="27"/>
  <c r="I31" i="27"/>
  <c r="G31" i="27" s="1"/>
  <c r="F31" i="27"/>
  <c r="I30" i="27"/>
  <c r="G30" i="27" s="1"/>
  <c r="F30" i="27"/>
  <c r="F29" i="27"/>
  <c r="I28" i="27"/>
  <c r="G28" i="27" s="1"/>
  <c r="F28" i="27"/>
  <c r="N84" i="30" l="1"/>
  <c r="N62" i="30"/>
  <c r="N227" i="30"/>
  <c r="N239" i="30"/>
  <c r="N90" i="30"/>
  <c r="N97" i="30"/>
  <c r="N114" i="30"/>
  <c r="N152" i="30"/>
  <c r="L103" i="30"/>
  <c r="K81" i="30" s="1"/>
  <c r="L81" i="30" s="1"/>
  <c r="L64" i="30"/>
  <c r="K40" i="30" s="1"/>
  <c r="L40" i="30" s="1"/>
  <c r="H153" i="30"/>
  <c r="G138" i="30" s="1"/>
  <c r="H138" i="30" s="1"/>
  <c r="J252" i="30"/>
  <c r="I238" i="30" s="1"/>
  <c r="J238" i="30" s="1"/>
  <c r="N208" i="30"/>
  <c r="N60" i="30"/>
  <c r="N68" i="30"/>
  <c r="N89" i="30"/>
  <c r="N231" i="30"/>
  <c r="N108" i="30"/>
  <c r="N142" i="30"/>
  <c r="N149" i="30"/>
  <c r="H189" i="30"/>
  <c r="G172" i="30" s="1"/>
  <c r="H172" i="30" s="1"/>
  <c r="N240" i="30"/>
  <c r="L128" i="30"/>
  <c r="K86" i="30" s="1"/>
  <c r="L86" i="30" s="1"/>
  <c r="N102" i="30"/>
  <c r="N119" i="30"/>
  <c r="N143" i="30"/>
  <c r="N157" i="30"/>
  <c r="N187" i="30"/>
  <c r="H216" i="30"/>
  <c r="G203" i="30" s="1"/>
  <c r="H203" i="30" s="1"/>
  <c r="N46" i="30"/>
  <c r="H48" i="30"/>
  <c r="G38" i="30" s="1"/>
  <c r="H38" i="30" s="1"/>
  <c r="N54" i="30"/>
  <c r="N226" i="30"/>
  <c r="N95" i="30"/>
  <c r="H252" i="30"/>
  <c r="G238" i="30" s="1"/>
  <c r="H238" i="30" s="1"/>
  <c r="L135" i="30"/>
  <c r="L200" i="30"/>
  <c r="K174" i="30" s="1"/>
  <c r="L174" i="30" s="1"/>
  <c r="N51" i="30"/>
  <c r="N127" i="30"/>
  <c r="N156" i="30"/>
  <c r="M173" i="30"/>
  <c r="H221" i="30"/>
  <c r="G205" i="30" s="1"/>
  <c r="N33" i="30"/>
  <c r="L55" i="30"/>
  <c r="K39" i="30" s="1"/>
  <c r="L39" i="30" s="1"/>
  <c r="N207" i="30"/>
  <c r="L98" i="30"/>
  <c r="K79" i="30" s="1"/>
  <c r="L79" i="30" s="1"/>
  <c r="L109" i="30"/>
  <c r="L121" i="30"/>
  <c r="K85" i="30" s="1"/>
  <c r="L85" i="30" s="1"/>
  <c r="N176" i="30"/>
  <c r="N183" i="30"/>
  <c r="N256" i="30"/>
  <c r="N132" i="30"/>
  <c r="L228" i="30"/>
  <c r="K206" i="30" s="1"/>
  <c r="L206" i="30" s="1"/>
  <c r="N59" i="30"/>
  <c r="N73" i="30"/>
  <c r="J247" i="30"/>
  <c r="I237" i="30" s="1"/>
  <c r="N197" i="30"/>
  <c r="L153" i="30"/>
  <c r="K138" i="30" s="1"/>
  <c r="L138" i="30" s="1"/>
  <c r="N63" i="30"/>
  <c r="N151" i="30"/>
  <c r="H167" i="30"/>
  <c r="G140" i="30" s="1"/>
  <c r="H140" i="30" s="1"/>
  <c r="J263" i="30"/>
  <c r="N263" i="30" s="1"/>
  <c r="M263" i="30"/>
  <c r="N267" i="30"/>
  <c r="N255" i="30"/>
  <c r="N245" i="30"/>
  <c r="N232" i="30"/>
  <c r="J228" i="30"/>
  <c r="I206" i="30" s="1"/>
  <c r="J206" i="30" s="1"/>
  <c r="N225" i="30"/>
  <c r="N213" i="30"/>
  <c r="J200" i="30"/>
  <c r="I174" i="30" s="1"/>
  <c r="N196" i="30"/>
  <c r="N192" i="30"/>
  <c r="N181" i="30"/>
  <c r="J153" i="30"/>
  <c r="I138" i="30" s="1"/>
  <c r="N148" i="30"/>
  <c r="J128" i="30"/>
  <c r="I86" i="30" s="1"/>
  <c r="J86" i="30" s="1"/>
  <c r="N124" i="30"/>
  <c r="N113" i="30"/>
  <c r="N94" i="30"/>
  <c r="J98" i="30"/>
  <c r="J64" i="30"/>
  <c r="I40" i="30" s="1"/>
  <c r="N58" i="30"/>
  <c r="N45" i="30"/>
  <c r="N173" i="30"/>
  <c r="I15" i="30"/>
  <c r="J15" i="30" s="1"/>
  <c r="H103" i="30"/>
  <c r="G81" i="30" s="1"/>
  <c r="H109" i="30"/>
  <c r="G82" i="30" s="1"/>
  <c r="L116" i="30"/>
  <c r="N115" i="30"/>
  <c r="L160" i="30"/>
  <c r="K139" i="30" s="1"/>
  <c r="L139" i="30" s="1"/>
  <c r="J216" i="30"/>
  <c r="J221" i="30"/>
  <c r="I205" i="30" s="1"/>
  <c r="J205" i="30" s="1"/>
  <c r="J234" i="30"/>
  <c r="I13" i="30" s="1"/>
  <c r="J13" i="30" s="1"/>
  <c r="N268" i="30"/>
  <c r="N32" i="30"/>
  <c r="J103" i="30"/>
  <c r="L216" i="30"/>
  <c r="K203" i="30" s="1"/>
  <c r="L203" i="30" s="1"/>
  <c r="L234" i="30"/>
  <c r="K13" i="30" s="1"/>
  <c r="L13" i="30" s="1"/>
  <c r="N159" i="30"/>
  <c r="N193" i="30"/>
  <c r="N41" i="30"/>
  <c r="J55" i="30"/>
  <c r="I39" i="30" s="1"/>
  <c r="N88" i="30"/>
  <c r="H98" i="30"/>
  <c r="G79" i="30" s="1"/>
  <c r="H200" i="30"/>
  <c r="G174" i="30" s="1"/>
  <c r="H174" i="30" s="1"/>
  <c r="N204" i="30"/>
  <c r="N215" i="30"/>
  <c r="N250" i="30"/>
  <c r="J48" i="30"/>
  <c r="H55" i="30"/>
  <c r="G39" i="30" s="1"/>
  <c r="H39" i="30" s="1"/>
  <c r="N61" i="30"/>
  <c r="H76" i="30"/>
  <c r="G67" i="30" s="1"/>
  <c r="H67" i="30" s="1"/>
  <c r="H70" i="30" s="1"/>
  <c r="G8" i="30" s="1"/>
  <c r="N80" i="30"/>
  <c r="H128" i="30"/>
  <c r="G86" i="30" s="1"/>
  <c r="N165" i="30"/>
  <c r="L184" i="30"/>
  <c r="K170" i="30" s="1"/>
  <c r="L170" i="30" s="1"/>
  <c r="J189" i="30"/>
  <c r="I172" i="30" s="1"/>
  <c r="L252" i="30"/>
  <c r="N141" i="30"/>
  <c r="L48" i="30"/>
  <c r="K38" i="30" s="1"/>
  <c r="L38" i="30" s="1"/>
  <c r="J76" i="30"/>
  <c r="I67" i="30" s="1"/>
  <c r="N144" i="30"/>
  <c r="N150" i="30"/>
  <c r="J167" i="30"/>
  <c r="I140" i="30" s="1"/>
  <c r="N171" i="30"/>
  <c r="H184" i="30"/>
  <c r="G170" i="30" s="1"/>
  <c r="H170" i="30" s="1"/>
  <c r="L189" i="30"/>
  <c r="K172" i="30" s="1"/>
  <c r="L172" i="30" s="1"/>
  <c r="N199" i="30"/>
  <c r="N224" i="30"/>
  <c r="H35" i="30"/>
  <c r="G24" i="30" s="1"/>
  <c r="H24" i="30" s="1"/>
  <c r="H25" i="30" s="1"/>
  <c r="G6" i="30" s="1"/>
  <c r="N69" i="30"/>
  <c r="J109" i="30"/>
  <c r="H121" i="30"/>
  <c r="G85" i="30" s="1"/>
  <c r="H135" i="30"/>
  <c r="G87" i="30" s="1"/>
  <c r="N166" i="30"/>
  <c r="L221" i="30"/>
  <c r="K205" i="30" s="1"/>
  <c r="L205" i="30" s="1"/>
  <c r="L247" i="30"/>
  <c r="K237" i="30" s="1"/>
  <c r="L237" i="30" s="1"/>
  <c r="H64" i="30"/>
  <c r="L167" i="30"/>
  <c r="K140" i="30" s="1"/>
  <c r="L140" i="30" s="1"/>
  <c r="J184" i="30"/>
  <c r="I170" i="30" s="1"/>
  <c r="N75" i="30"/>
  <c r="H116" i="30"/>
  <c r="G83" i="30" s="1"/>
  <c r="J121" i="30"/>
  <c r="N126" i="30"/>
  <c r="J135" i="30"/>
  <c r="N134" i="30"/>
  <c r="H160" i="30"/>
  <c r="G139" i="30" s="1"/>
  <c r="H139" i="30" s="1"/>
  <c r="N164" i="30"/>
  <c r="N175" i="30"/>
  <c r="H228" i="30"/>
  <c r="N244" i="30"/>
  <c r="N28" i="30"/>
  <c r="G17" i="30"/>
  <c r="H17" i="30" s="1"/>
  <c r="L76" i="30"/>
  <c r="K67" i="30" s="1"/>
  <c r="L67" i="30" s="1"/>
  <c r="L70" i="30" s="1"/>
  <c r="K8" i="30" s="1"/>
  <c r="L8" i="30" s="1"/>
  <c r="L35" i="30"/>
  <c r="K24" i="30" s="1"/>
  <c r="L24" i="30" s="1"/>
  <c r="L25" i="30" s="1"/>
  <c r="K6" i="30" s="1"/>
  <c r="L6" i="30" s="1"/>
  <c r="J116" i="30"/>
  <c r="J160" i="30"/>
  <c r="H234" i="30"/>
  <c r="G13" i="30" s="1"/>
  <c r="J35" i="30"/>
  <c r="I24" i="30" s="1"/>
  <c r="N29" i="30"/>
  <c r="B44" i="30"/>
  <c r="O7" i="30"/>
  <c r="N260" i="30"/>
  <c r="G16" i="30"/>
  <c r="H15" i="30"/>
  <c r="N133" i="30"/>
  <c r="N182" i="30"/>
  <c r="N219" i="30"/>
  <c r="N251" i="30"/>
  <c r="N52" i="30"/>
  <c r="N106" i="30"/>
  <c r="N163" i="30"/>
  <c r="N214" i="30"/>
  <c r="N246" i="30"/>
  <c r="N34" i="30"/>
  <c r="N47" i="30"/>
  <c r="N74" i="30"/>
  <c r="N101" i="30"/>
  <c r="N125" i="30"/>
  <c r="N158" i="30"/>
  <c r="N198" i="30"/>
  <c r="N233" i="30"/>
  <c r="H247" i="30"/>
  <c r="N96" i="30"/>
  <c r="N120" i="30"/>
  <c r="O24" i="30"/>
  <c r="N188" i="30"/>
  <c r="N259" i="30"/>
  <c r="O6" i="30"/>
  <c r="N112" i="30"/>
  <c r="N220" i="30"/>
  <c r="N53" i="30"/>
  <c r="N107" i="30"/>
  <c r="N131" i="30"/>
  <c r="N180" i="30"/>
  <c r="N212" i="30"/>
  <c r="I29" i="27"/>
  <c r="G29" i="27" s="1"/>
  <c r="I44" i="27"/>
  <c r="G44" i="27" s="1"/>
  <c r="F27" i="27"/>
  <c r="D10" i="24"/>
  <c r="I147" i="15"/>
  <c r="I143" i="15" s="1"/>
  <c r="I141" i="15"/>
  <c r="I137" i="15"/>
  <c r="I135" i="15"/>
  <c r="I131" i="15" s="1"/>
  <c r="I129" i="15"/>
  <c r="I125" i="15" s="1"/>
  <c r="I123" i="15"/>
  <c r="I119" i="15" s="1"/>
  <c r="I117" i="15"/>
  <c r="I113" i="15" s="1"/>
  <c r="I111" i="15"/>
  <c r="I107" i="15" s="1"/>
  <c r="L42" i="30" l="1"/>
  <c r="K7" i="30" s="1"/>
  <c r="L7" i="30" s="1"/>
  <c r="H145" i="30"/>
  <c r="G10" i="30" s="1"/>
  <c r="L145" i="30"/>
  <c r="K10" i="30" s="1"/>
  <c r="L10" i="30" s="1"/>
  <c r="J264" i="30"/>
  <c r="N200" i="30"/>
  <c r="L209" i="30"/>
  <c r="K12" i="30" s="1"/>
  <c r="L12" i="30" s="1"/>
  <c r="L177" i="30"/>
  <c r="K11" i="30" s="1"/>
  <c r="L11" i="30" s="1"/>
  <c r="H177" i="30"/>
  <c r="G11" i="30" s="1"/>
  <c r="H11" i="30" s="1"/>
  <c r="N189" i="30"/>
  <c r="N64" i="30"/>
  <c r="G40" i="30"/>
  <c r="H40" i="30" s="1"/>
  <c r="H42" i="30" s="1"/>
  <c r="G7" i="30" s="1"/>
  <c r="I81" i="30"/>
  <c r="J81" i="30" s="1"/>
  <c r="N228" i="30"/>
  <c r="G206" i="30"/>
  <c r="H206" i="30" s="1"/>
  <c r="N206" i="30" s="1"/>
  <c r="N247" i="30"/>
  <c r="G237" i="30"/>
  <c r="H237" i="30" s="1"/>
  <c r="N252" i="30"/>
  <c r="K238" i="30"/>
  <c r="N221" i="30"/>
  <c r="J172" i="30"/>
  <c r="N172" i="30" s="1"/>
  <c r="M172" i="30"/>
  <c r="K83" i="30"/>
  <c r="L83" i="30" s="1"/>
  <c r="I85" i="30"/>
  <c r="J85" i="30" s="1"/>
  <c r="K87" i="30"/>
  <c r="L87" i="30" s="1"/>
  <c r="H205" i="30"/>
  <c r="M205" i="30"/>
  <c r="J237" i="30"/>
  <c r="J241" i="30" s="1"/>
  <c r="I14" i="30" s="1"/>
  <c r="J14" i="30" s="1"/>
  <c r="N153" i="30"/>
  <c r="K82" i="30"/>
  <c r="L82" i="30" s="1"/>
  <c r="N15" i="30"/>
  <c r="M15" i="30"/>
  <c r="N234" i="30"/>
  <c r="N216" i="30"/>
  <c r="I203" i="30"/>
  <c r="M174" i="30"/>
  <c r="J174" i="30"/>
  <c r="N174" i="30" s="1"/>
  <c r="N184" i="30"/>
  <c r="M170" i="30"/>
  <c r="J170" i="30"/>
  <c r="J140" i="30"/>
  <c r="N140" i="30" s="1"/>
  <c r="M140" i="30"/>
  <c r="N167" i="30"/>
  <c r="N160" i="30"/>
  <c r="I139" i="30"/>
  <c r="M138" i="30"/>
  <c r="J138" i="30"/>
  <c r="I87" i="30"/>
  <c r="J87" i="30" s="1"/>
  <c r="N135" i="30"/>
  <c r="I83" i="30"/>
  <c r="J83" i="30" s="1"/>
  <c r="I82" i="30"/>
  <c r="J82" i="30" s="1"/>
  <c r="I79" i="30"/>
  <c r="J79" i="30" s="1"/>
  <c r="J67" i="30"/>
  <c r="M67" i="30"/>
  <c r="N76" i="30"/>
  <c r="J40" i="30"/>
  <c r="J39" i="30"/>
  <c r="N39" i="30" s="1"/>
  <c r="M39" i="30"/>
  <c r="N55" i="30"/>
  <c r="N48" i="30"/>
  <c r="I38" i="30"/>
  <c r="N35" i="30"/>
  <c r="N109" i="30"/>
  <c r="N103" i="30"/>
  <c r="H87" i="30"/>
  <c r="H83" i="30"/>
  <c r="N121" i="30"/>
  <c r="N128" i="30"/>
  <c r="N98" i="30"/>
  <c r="N116" i="30"/>
  <c r="M24" i="30"/>
  <c r="J24" i="30"/>
  <c r="N24" i="30" s="1"/>
  <c r="M16" i="30"/>
  <c r="H16" i="30"/>
  <c r="N16" i="30" s="1"/>
  <c r="H6" i="30"/>
  <c r="H8" i="30"/>
  <c r="H13" i="30"/>
  <c r="N13" i="30" s="1"/>
  <c r="M13" i="30"/>
  <c r="O38" i="30"/>
  <c r="B50" i="30"/>
  <c r="D50" i="10"/>
  <c r="D49" i="7" s="1"/>
  <c r="D49" i="10"/>
  <c r="D48" i="7" s="1"/>
  <c r="D48" i="10"/>
  <c r="D47" i="7" s="1"/>
  <c r="D47" i="10"/>
  <c r="D46" i="7" s="1"/>
  <c r="D46" i="10"/>
  <c r="D45" i="7" s="1"/>
  <c r="D45" i="10"/>
  <c r="D44" i="7" s="1"/>
  <c r="D44" i="10"/>
  <c r="D43" i="7" s="1"/>
  <c r="D43" i="10"/>
  <c r="D42" i="7" s="1"/>
  <c r="D42" i="10"/>
  <c r="D41" i="7" s="1"/>
  <c r="D41" i="10"/>
  <c r="D40" i="7" s="1"/>
  <c r="D40" i="10"/>
  <c r="D39" i="7" s="1"/>
  <c r="D39" i="10"/>
  <c r="D38" i="7" s="1"/>
  <c r="D38" i="10"/>
  <c r="D37" i="7" s="1"/>
  <c r="D37" i="10"/>
  <c r="D36" i="7" s="1"/>
  <c r="D36" i="10"/>
  <c r="D35" i="7" s="1"/>
  <c r="D35" i="10"/>
  <c r="D34" i="7" s="1"/>
  <c r="D34" i="10"/>
  <c r="D33" i="7" s="1"/>
  <c r="D33" i="10"/>
  <c r="D32" i="7" s="1"/>
  <c r="H105" i="15" s="1"/>
  <c r="I105" i="15" s="1"/>
  <c r="I101" i="15" s="1"/>
  <c r="D32" i="10"/>
  <c r="D31" i="7" s="1"/>
  <c r="H99" i="15" s="1"/>
  <c r="I99" i="15" s="1"/>
  <c r="I95" i="15" s="1"/>
  <c r="D31" i="10"/>
  <c r="D30" i="7" s="1"/>
  <c r="H93" i="15" s="1"/>
  <c r="I93" i="15" s="1"/>
  <c r="I89" i="15" s="1"/>
  <c r="D30" i="10"/>
  <c r="D29" i="7" s="1"/>
  <c r="H87" i="15" s="1"/>
  <c r="I87" i="15" s="1"/>
  <c r="I83" i="15" s="1"/>
  <c r="D29" i="10"/>
  <c r="D28" i="7" s="1"/>
  <c r="H81" i="15" s="1"/>
  <c r="I81" i="15" s="1"/>
  <c r="I77" i="15" s="1"/>
  <c r="D28" i="10"/>
  <c r="D27" i="7" s="1"/>
  <c r="H75" i="15" s="1"/>
  <c r="I75" i="15" s="1"/>
  <c r="I71" i="15" s="1"/>
  <c r="D27" i="10"/>
  <c r="D26" i="7" s="1"/>
  <c r="H69" i="15" s="1"/>
  <c r="I69" i="15" s="1"/>
  <c r="I65" i="15" s="1"/>
  <c r="D26" i="10"/>
  <c r="D25" i="7" s="1"/>
  <c r="H63" i="15" s="1"/>
  <c r="I63" i="15" s="1"/>
  <c r="I59" i="15" s="1"/>
  <c r="D25" i="10"/>
  <c r="D24" i="7" s="1"/>
  <c r="H57" i="15" s="1"/>
  <c r="I57" i="15" s="1"/>
  <c r="I53" i="15" s="1"/>
  <c r="D24" i="10"/>
  <c r="D23" i="7" s="1"/>
  <c r="H51" i="15" s="1"/>
  <c r="I51" i="15" s="1"/>
  <c r="I47" i="15" s="1"/>
  <c r="D23" i="10"/>
  <c r="D22" i="7" s="1"/>
  <c r="H45" i="15" s="1"/>
  <c r="I45" i="15" s="1"/>
  <c r="I41" i="15" s="1"/>
  <c r="D22" i="10"/>
  <c r="D21" i="7" s="1"/>
  <c r="H39" i="15" s="1"/>
  <c r="I39" i="15" s="1"/>
  <c r="I35" i="15" s="1"/>
  <c r="D21" i="10"/>
  <c r="D20" i="7" s="1"/>
  <c r="H33" i="15" s="1"/>
  <c r="I33" i="15" s="1"/>
  <c r="I29" i="15" s="1"/>
  <c r="D20" i="10"/>
  <c r="D19" i="7" s="1"/>
  <c r="H27" i="15" s="1"/>
  <c r="I27" i="15" s="1"/>
  <c r="I23" i="15" s="1"/>
  <c r="D19" i="10"/>
  <c r="D18" i="7" s="1"/>
  <c r="H21" i="15" s="1"/>
  <c r="I21" i="15" s="1"/>
  <c r="I17" i="15" s="1"/>
  <c r="D18" i="10"/>
  <c r="D17" i="7" s="1"/>
  <c r="H15" i="15" s="1"/>
  <c r="I15" i="15" s="1"/>
  <c r="I11" i="15" s="1"/>
  <c r="D17" i="10"/>
  <c r="D16" i="7" s="1"/>
  <c r="H9" i="15" s="1"/>
  <c r="I9" i="15" s="1"/>
  <c r="I5" i="15" s="1"/>
  <c r="C59" i="28"/>
  <c r="B59" i="28"/>
  <c r="C58" i="28"/>
  <c r="B58" i="28"/>
  <c r="C57" i="28"/>
  <c r="B57" i="28"/>
  <c r="C56" i="28"/>
  <c r="B56" i="28"/>
  <c r="C55" i="28"/>
  <c r="B55" i="28"/>
  <c r="C54" i="28"/>
  <c r="B54" i="28"/>
  <c r="C53" i="28"/>
  <c r="B53" i="28"/>
  <c r="C52" i="28"/>
  <c r="B52" i="28"/>
  <c r="C51" i="28"/>
  <c r="B51" i="28"/>
  <c r="C50" i="28"/>
  <c r="B50" i="28"/>
  <c r="C49" i="28"/>
  <c r="B49" i="28"/>
  <c r="C48" i="28"/>
  <c r="B48" i="28"/>
  <c r="C47" i="28"/>
  <c r="B47" i="28"/>
  <c r="C46" i="28"/>
  <c r="B46" i="28"/>
  <c r="C45" i="28"/>
  <c r="B45" i="28"/>
  <c r="L44" i="28"/>
  <c r="C44" i="28"/>
  <c r="B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C5" i="28"/>
  <c r="B5" i="28"/>
  <c r="C4" i="28"/>
  <c r="B4" i="28"/>
  <c r="A4" i="28"/>
  <c r="A20" i="14"/>
  <c r="A6" i="28" s="1"/>
  <c r="A12" i="14"/>
  <c r="A5" i="28" s="1"/>
  <c r="J111" i="14"/>
  <c r="K111" i="14" s="1"/>
  <c r="D302" i="14"/>
  <c r="J299" i="14"/>
  <c r="K299" i="14" s="1"/>
  <c r="G299" i="14" s="1"/>
  <c r="J298" i="14"/>
  <c r="K298" i="14" s="1"/>
  <c r="D295" i="14"/>
  <c r="D287" i="14"/>
  <c r="J284" i="14"/>
  <c r="K284" i="14" s="1"/>
  <c r="G284" i="14" s="1"/>
  <c r="J283" i="14"/>
  <c r="K283" i="14" s="1"/>
  <c r="D280" i="14"/>
  <c r="D272" i="14"/>
  <c r="J269" i="14"/>
  <c r="K269" i="14" s="1"/>
  <c r="G269" i="14" s="1"/>
  <c r="J268" i="14"/>
  <c r="K268" i="14" s="1"/>
  <c r="D265" i="14"/>
  <c r="D257" i="14"/>
  <c r="J254" i="14"/>
  <c r="K254" i="14" s="1"/>
  <c r="G254" i="14" s="1"/>
  <c r="J253" i="14"/>
  <c r="K253" i="14" s="1"/>
  <c r="D250" i="14"/>
  <c r="D242" i="14"/>
  <c r="J239" i="14"/>
  <c r="K239" i="14" s="1"/>
  <c r="G239" i="14" s="1"/>
  <c r="J238" i="14"/>
  <c r="F238" i="14" s="1"/>
  <c r="D235" i="14"/>
  <c r="D227" i="14"/>
  <c r="J224" i="14"/>
  <c r="K224" i="14" s="1"/>
  <c r="G224" i="14" s="1"/>
  <c r="J223" i="14"/>
  <c r="K223" i="14" s="1"/>
  <c r="D220" i="14"/>
  <c r="D212" i="14"/>
  <c r="J209" i="14"/>
  <c r="K209" i="14" s="1"/>
  <c r="G209" i="14" s="1"/>
  <c r="J208" i="14"/>
  <c r="K208" i="14" s="1"/>
  <c r="D205" i="14"/>
  <c r="D182" i="14"/>
  <c r="J179" i="14"/>
  <c r="K179" i="14" s="1"/>
  <c r="G179" i="14" s="1"/>
  <c r="J178" i="14"/>
  <c r="K178" i="14" s="1"/>
  <c r="D175" i="14"/>
  <c r="D167" i="14"/>
  <c r="J164" i="14"/>
  <c r="K164" i="14" s="1"/>
  <c r="G164" i="14" s="1"/>
  <c r="J163" i="14"/>
  <c r="F163" i="14" s="1"/>
  <c r="D160" i="14"/>
  <c r="D152" i="14"/>
  <c r="J149" i="14"/>
  <c r="K149" i="14" s="1"/>
  <c r="G149" i="14" s="1"/>
  <c r="J148" i="14"/>
  <c r="K148" i="14" s="1"/>
  <c r="D145" i="14"/>
  <c r="D137" i="14"/>
  <c r="J134" i="14"/>
  <c r="K134" i="14" s="1"/>
  <c r="G134" i="14" s="1"/>
  <c r="J133" i="14"/>
  <c r="F133" i="14" s="1"/>
  <c r="D130" i="14"/>
  <c r="D122" i="14"/>
  <c r="J119" i="14"/>
  <c r="K119" i="14" s="1"/>
  <c r="G119" i="14" s="1"/>
  <c r="J118" i="14"/>
  <c r="K118" i="14" s="1"/>
  <c r="D115" i="14"/>
  <c r="D107" i="14"/>
  <c r="J104" i="14"/>
  <c r="K104" i="14" s="1"/>
  <c r="G104" i="14" s="1"/>
  <c r="J103" i="14"/>
  <c r="F103" i="14" s="1"/>
  <c r="D100" i="14"/>
  <c r="D92" i="14"/>
  <c r="J89" i="14"/>
  <c r="K89" i="14" s="1"/>
  <c r="G89" i="14" s="1"/>
  <c r="J88" i="14"/>
  <c r="K88" i="14" s="1"/>
  <c r="D85" i="14"/>
  <c r="D77" i="14"/>
  <c r="J74" i="14"/>
  <c r="K74" i="14" s="1"/>
  <c r="G74" i="14" s="1"/>
  <c r="J73" i="14"/>
  <c r="K73" i="14" s="1"/>
  <c r="D70" i="14"/>
  <c r="D62" i="14"/>
  <c r="J59" i="14"/>
  <c r="K59" i="14" s="1"/>
  <c r="G59" i="14" s="1"/>
  <c r="J58" i="14"/>
  <c r="K58" i="14" s="1"/>
  <c r="D55" i="14"/>
  <c r="D47" i="14"/>
  <c r="J44" i="14"/>
  <c r="F44" i="14" s="1"/>
  <c r="J43" i="14"/>
  <c r="K43" i="14" s="1"/>
  <c r="G43" i="14" s="1"/>
  <c r="D40" i="14"/>
  <c r="D32" i="14"/>
  <c r="J29" i="14"/>
  <c r="K29" i="14" s="1"/>
  <c r="G29" i="14" s="1"/>
  <c r="J28" i="14"/>
  <c r="K28" i="14" s="1"/>
  <c r="D25" i="14"/>
  <c r="D17" i="14"/>
  <c r="J14" i="14"/>
  <c r="K14" i="14" s="1"/>
  <c r="G14" i="14" s="1"/>
  <c r="J13" i="14"/>
  <c r="K13" i="14" s="1"/>
  <c r="N12" i="14"/>
  <c r="D10" i="14"/>
  <c r="M40" i="30" l="1"/>
  <c r="M206" i="30"/>
  <c r="N40" i="30"/>
  <c r="M83" i="30"/>
  <c r="I17" i="30"/>
  <c r="N264" i="30"/>
  <c r="L238" i="30"/>
  <c r="M238" i="30"/>
  <c r="N205" i="30"/>
  <c r="H209" i="30"/>
  <c r="G12" i="30" s="1"/>
  <c r="H12" i="30" s="1"/>
  <c r="M87" i="30"/>
  <c r="H241" i="30"/>
  <c r="N237" i="30"/>
  <c r="M237" i="30"/>
  <c r="L91" i="30"/>
  <c r="K9" i="30" s="1"/>
  <c r="L9" i="30" s="1"/>
  <c r="M203" i="30"/>
  <c r="J203" i="30"/>
  <c r="N170" i="30"/>
  <c r="J177" i="30"/>
  <c r="M139" i="30"/>
  <c r="J139" i="30"/>
  <c r="N139" i="30" s="1"/>
  <c r="N138" i="30"/>
  <c r="N87" i="30"/>
  <c r="N83" i="30"/>
  <c r="J91" i="30"/>
  <c r="I9" i="30" s="1"/>
  <c r="J9" i="30" s="1"/>
  <c r="J70" i="30"/>
  <c r="N67" i="30"/>
  <c r="J38" i="30"/>
  <c r="M38" i="30"/>
  <c r="M85" i="30"/>
  <c r="H85" i="30"/>
  <c r="N85" i="30" s="1"/>
  <c r="F268" i="14"/>
  <c r="H81" i="30"/>
  <c r="N81" i="30" s="1"/>
  <c r="M81" i="30"/>
  <c r="M79" i="30"/>
  <c r="H79" i="30"/>
  <c r="M82" i="30"/>
  <c r="H82" i="30"/>
  <c r="N82" i="30" s="1"/>
  <c r="M86" i="30"/>
  <c r="H86" i="30"/>
  <c r="N86" i="30" s="1"/>
  <c r="H10" i="30"/>
  <c r="O39" i="30"/>
  <c r="B57" i="30"/>
  <c r="H7" i="30"/>
  <c r="A27" i="14"/>
  <c r="F299" i="14"/>
  <c r="G298" i="14"/>
  <c r="M301" i="14"/>
  <c r="F284" i="14"/>
  <c r="F298" i="14"/>
  <c r="F253" i="14"/>
  <c r="G283" i="14"/>
  <c r="M286" i="14"/>
  <c r="F254" i="14"/>
  <c r="F283" i="14"/>
  <c r="M271" i="14"/>
  <c r="G268" i="14"/>
  <c r="K238" i="14"/>
  <c r="G238" i="14" s="1"/>
  <c r="F269" i="14"/>
  <c r="G253" i="14"/>
  <c r="M256" i="14"/>
  <c r="F224" i="14"/>
  <c r="F148" i="14"/>
  <c r="F239" i="14"/>
  <c r="F223" i="14"/>
  <c r="G223" i="14"/>
  <c r="M226" i="14"/>
  <c r="G208" i="14"/>
  <c r="M211" i="14"/>
  <c r="F208" i="14"/>
  <c r="K163" i="14"/>
  <c r="F209" i="14"/>
  <c r="F119" i="14"/>
  <c r="G178" i="14"/>
  <c r="M181" i="14"/>
  <c r="F178" i="14"/>
  <c r="F149" i="14"/>
  <c r="F179" i="14"/>
  <c r="F164" i="14"/>
  <c r="K133" i="14"/>
  <c r="G133" i="14" s="1"/>
  <c r="F134" i="14"/>
  <c r="M151" i="14"/>
  <c r="G148" i="14"/>
  <c r="G118" i="14"/>
  <c r="M121" i="14"/>
  <c r="K103" i="14"/>
  <c r="G103" i="14" s="1"/>
  <c r="F118" i="14"/>
  <c r="F89" i="14"/>
  <c r="F104" i="14"/>
  <c r="G88" i="14"/>
  <c r="M91" i="14"/>
  <c r="F88" i="14"/>
  <c r="G73" i="14"/>
  <c r="M76" i="14"/>
  <c r="F59" i="14"/>
  <c r="F73" i="14"/>
  <c r="F74" i="14"/>
  <c r="G58" i="14"/>
  <c r="M61" i="14"/>
  <c r="F43" i="14"/>
  <c r="F58" i="14"/>
  <c r="F29" i="14"/>
  <c r="K44" i="14"/>
  <c r="F14" i="14"/>
  <c r="G28" i="14"/>
  <c r="M31" i="14"/>
  <c r="F28" i="14"/>
  <c r="G13" i="14"/>
  <c r="M16" i="14"/>
  <c r="F13" i="14"/>
  <c r="D20" i="6"/>
  <c r="D19" i="6"/>
  <c r="J17" i="30" l="1"/>
  <c r="N17" i="30" s="1"/>
  <c r="M17" i="30"/>
  <c r="G14" i="30"/>
  <c r="J145" i="30"/>
  <c r="N238" i="30"/>
  <c r="L241" i="30"/>
  <c r="K14" i="30" s="1"/>
  <c r="L14" i="30" s="1"/>
  <c r="L5" i="30" s="1"/>
  <c r="J209" i="30"/>
  <c r="N203" i="30"/>
  <c r="I11" i="30"/>
  <c r="N177" i="30"/>
  <c r="I10" i="30"/>
  <c r="N145" i="30"/>
  <c r="I8" i="30"/>
  <c r="N70" i="30"/>
  <c r="J42" i="30"/>
  <c r="N38" i="30"/>
  <c r="N79" i="30"/>
  <c r="H91" i="30"/>
  <c r="O40" i="30"/>
  <c r="B66" i="30"/>
  <c r="A35" i="14"/>
  <c r="A7" i="28"/>
  <c r="G163" i="14"/>
  <c r="M241" i="14"/>
  <c r="M166" i="14"/>
  <c r="M136" i="14"/>
  <c r="M106" i="14"/>
  <c r="G44" i="14"/>
  <c r="M46" i="14"/>
  <c r="D4" i="10"/>
  <c r="I18" i="27"/>
  <c r="H14" i="30" l="1"/>
  <c r="N14" i="30" s="1"/>
  <c r="M14" i="30"/>
  <c r="N241" i="30"/>
  <c r="I12" i="30"/>
  <c r="N209" i="30"/>
  <c r="J11" i="30"/>
  <c r="N11" i="30" s="1"/>
  <c r="M11" i="30"/>
  <c r="J10" i="30"/>
  <c r="N10" i="30" s="1"/>
  <c r="M10" i="30"/>
  <c r="J8" i="30"/>
  <c r="N8" i="30" s="1"/>
  <c r="M8" i="30"/>
  <c r="I7" i="30"/>
  <c r="N42" i="30"/>
  <c r="G9" i="30"/>
  <c r="N91" i="30"/>
  <c r="B72" i="30"/>
  <c r="O8" i="30"/>
  <c r="A42" i="14"/>
  <c r="A8" i="28"/>
  <c r="J12" i="30" l="1"/>
  <c r="N12" i="30" s="1"/>
  <c r="M12" i="30"/>
  <c r="J7" i="30"/>
  <c r="N7" i="30" s="1"/>
  <c r="M7" i="30"/>
  <c r="M9" i="30"/>
  <c r="H9" i="30"/>
  <c r="B78" i="30"/>
  <c r="O67" i="30"/>
  <c r="A50" i="14"/>
  <c r="A9" i="28"/>
  <c r="I15" i="27"/>
  <c r="I17" i="27"/>
  <c r="I16" i="27"/>
  <c r="I14" i="27"/>
  <c r="I13" i="27"/>
  <c r="I12" i="27"/>
  <c r="N9" i="30" l="1"/>
  <c r="H5" i="30"/>
  <c r="B93" i="30"/>
  <c r="O9" i="30"/>
  <c r="A57" i="14"/>
  <c r="A10" i="28"/>
  <c r="AE24" i="29" l="1"/>
  <c r="AJ24" i="29" s="1"/>
  <c r="AE21" i="29"/>
  <c r="AJ21" i="29" s="1"/>
  <c r="AE18" i="29"/>
  <c r="AJ18" i="29" s="1"/>
  <c r="B100" i="30"/>
  <c r="O79" i="30"/>
  <c r="A65" i="14"/>
  <c r="A11" i="28"/>
  <c r="AE27" i="29" l="1"/>
  <c r="AJ27" i="29" s="1"/>
  <c r="P28" i="29"/>
  <c r="O81" i="30"/>
  <c r="B105" i="30"/>
  <c r="A72" i="14"/>
  <c r="A12" i="28"/>
  <c r="L95" i="15"/>
  <c r="O82" i="30" l="1"/>
  <c r="B111" i="30"/>
  <c r="A13" i="28"/>
  <c r="A80" i="14"/>
  <c r="D391" i="20"/>
  <c r="D531" i="20"/>
  <c r="D524" i="20"/>
  <c r="D517" i="20"/>
  <c r="D510" i="20"/>
  <c r="D503" i="20"/>
  <c r="D496" i="20"/>
  <c r="D489" i="20"/>
  <c r="D482" i="20"/>
  <c r="D475" i="20"/>
  <c r="D468" i="20"/>
  <c r="D461" i="20"/>
  <c r="D454" i="20"/>
  <c r="D447" i="20"/>
  <c r="D440" i="20"/>
  <c r="D433" i="20"/>
  <c r="D426" i="20"/>
  <c r="D419" i="20"/>
  <c r="D412" i="20"/>
  <c r="D405" i="20"/>
  <c r="D398" i="20"/>
  <c r="D384" i="20"/>
  <c r="D377" i="20"/>
  <c r="D370" i="20"/>
  <c r="D363" i="20"/>
  <c r="D356" i="20"/>
  <c r="D349" i="20"/>
  <c r="D342" i="20"/>
  <c r="D335" i="20"/>
  <c r="D328" i="20"/>
  <c r="D321" i="20"/>
  <c r="D314" i="20"/>
  <c r="D307" i="20"/>
  <c r="D300" i="20"/>
  <c r="D293" i="20"/>
  <c r="D286" i="20"/>
  <c r="D279" i="20"/>
  <c r="D272" i="20"/>
  <c r="F535" i="20"/>
  <c r="J531" i="20"/>
  <c r="K531" i="20" s="1"/>
  <c r="K530" i="20" s="1"/>
  <c r="M530" i="20"/>
  <c r="M205" i="1" s="1"/>
  <c r="F528" i="20"/>
  <c r="J524" i="20"/>
  <c r="K524" i="20" s="1"/>
  <c r="G524" i="20" s="1"/>
  <c r="M523" i="20"/>
  <c r="F521" i="20"/>
  <c r="J517" i="20"/>
  <c r="M516" i="20"/>
  <c r="M204" i="1" s="1"/>
  <c r="F514" i="20"/>
  <c r="J510" i="20"/>
  <c r="M509" i="20"/>
  <c r="F507" i="20"/>
  <c r="J503" i="20"/>
  <c r="M502" i="20"/>
  <c r="M203" i="1" s="1"/>
  <c r="F500" i="20"/>
  <c r="J496" i="20"/>
  <c r="F496" i="20" s="1"/>
  <c r="M495" i="20"/>
  <c r="F493" i="20"/>
  <c r="J489" i="20"/>
  <c r="F489" i="20" s="1"/>
  <c r="M488" i="20"/>
  <c r="M202" i="1" s="1"/>
  <c r="F486" i="20"/>
  <c r="J482" i="20"/>
  <c r="F482" i="20" s="1"/>
  <c r="M481" i="20"/>
  <c r="F479" i="20"/>
  <c r="J475" i="20"/>
  <c r="M474" i="20"/>
  <c r="M201" i="1" s="1"/>
  <c r="L40" i="27" s="1"/>
  <c r="M40" i="27" s="1"/>
  <c r="F472" i="20"/>
  <c r="J468" i="20"/>
  <c r="F468" i="20" s="1"/>
  <c r="M467" i="20"/>
  <c r="F465" i="20"/>
  <c r="J461" i="20"/>
  <c r="M460" i="20"/>
  <c r="M200" i="1" s="1"/>
  <c r="F458" i="20"/>
  <c r="J454" i="20"/>
  <c r="M453" i="20"/>
  <c r="F451" i="20"/>
  <c r="J447" i="20"/>
  <c r="M446" i="20"/>
  <c r="L239" i="23" s="1"/>
  <c r="M239" i="23" s="1"/>
  <c r="F444" i="20"/>
  <c r="J440" i="20"/>
  <c r="F440" i="20" s="1"/>
  <c r="M439" i="20"/>
  <c r="F437" i="20"/>
  <c r="J433" i="20"/>
  <c r="F433" i="20" s="1"/>
  <c r="M432" i="20"/>
  <c r="L235" i="23" s="1"/>
  <c r="M235" i="23" s="1"/>
  <c r="F430" i="20"/>
  <c r="J426" i="20"/>
  <c r="F426" i="20" s="1"/>
  <c r="M425" i="20"/>
  <c r="F423" i="20"/>
  <c r="J419" i="20"/>
  <c r="M418" i="20"/>
  <c r="L231" i="23" s="1"/>
  <c r="M231" i="23" s="1"/>
  <c r="F416" i="20"/>
  <c r="J412" i="20"/>
  <c r="K412" i="20" s="1"/>
  <c r="K411" i="20" s="1"/>
  <c r="M411" i="20"/>
  <c r="F409" i="20"/>
  <c r="J405" i="20"/>
  <c r="M404" i="20"/>
  <c r="L227" i="23" s="1"/>
  <c r="M227" i="23" s="1"/>
  <c r="F402" i="20"/>
  <c r="J398" i="20"/>
  <c r="M397" i="20"/>
  <c r="F395" i="20"/>
  <c r="J391" i="20"/>
  <c r="K391" i="20" s="1"/>
  <c r="I395" i="20" s="1"/>
  <c r="G395" i="20" s="1"/>
  <c r="M390" i="20"/>
  <c r="L223" i="23" s="1"/>
  <c r="M223" i="23" s="1"/>
  <c r="F388" i="20"/>
  <c r="J384" i="20"/>
  <c r="M383" i="20"/>
  <c r="F381" i="20"/>
  <c r="J377" i="20"/>
  <c r="F377" i="20" s="1"/>
  <c r="M376" i="20"/>
  <c r="L219" i="23" s="1"/>
  <c r="M219" i="23" s="1"/>
  <c r="F374" i="20"/>
  <c r="J370" i="20"/>
  <c r="F370" i="20" s="1"/>
  <c r="M369" i="20"/>
  <c r="F367" i="20"/>
  <c r="J363" i="20"/>
  <c r="M362" i="20"/>
  <c r="M193" i="1" s="1"/>
  <c r="F360" i="20"/>
  <c r="J356" i="20"/>
  <c r="M355" i="20"/>
  <c r="F353" i="20"/>
  <c r="J349" i="20"/>
  <c r="M348" i="20"/>
  <c r="M192" i="1" s="1"/>
  <c r="F346" i="20"/>
  <c r="J342" i="20"/>
  <c r="M341" i="20"/>
  <c r="M191" i="1" s="1"/>
  <c r="F339" i="20"/>
  <c r="J335" i="20"/>
  <c r="F335" i="20" s="1"/>
  <c r="M334" i="20"/>
  <c r="M190" i="1" s="1"/>
  <c r="F332" i="20"/>
  <c r="J328" i="20"/>
  <c r="F328" i="20" s="1"/>
  <c r="M327" i="20"/>
  <c r="M189" i="1" s="1"/>
  <c r="F325" i="20"/>
  <c r="J321" i="20"/>
  <c r="F321" i="20" s="1"/>
  <c r="M320" i="20"/>
  <c r="M188" i="1" s="1"/>
  <c r="F318" i="20"/>
  <c r="J314" i="20"/>
  <c r="F314" i="20" s="1"/>
  <c r="M313" i="20"/>
  <c r="M187" i="1" s="1"/>
  <c r="F311" i="20"/>
  <c r="J307" i="20"/>
  <c r="K307" i="20" s="1"/>
  <c r="K306" i="20" s="1"/>
  <c r="M306" i="20"/>
  <c r="L187" i="23" s="1"/>
  <c r="M187" i="23" s="1"/>
  <c r="F304" i="20"/>
  <c r="J300" i="20"/>
  <c r="M299" i="20"/>
  <c r="L183" i="23" s="1"/>
  <c r="M183" i="23" s="1"/>
  <c r="F297" i="20"/>
  <c r="J293" i="20"/>
  <c r="K293" i="20" s="1"/>
  <c r="G293" i="20" s="1"/>
  <c r="M292" i="20"/>
  <c r="L179" i="23" s="1"/>
  <c r="M179" i="23" s="1"/>
  <c r="F290" i="20"/>
  <c r="J286" i="20"/>
  <c r="F286" i="20"/>
  <c r="M285" i="20"/>
  <c r="F283" i="20"/>
  <c r="J279" i="20"/>
  <c r="K279" i="20" s="1"/>
  <c r="N278" i="20"/>
  <c r="N285" i="20" s="1"/>
  <c r="N292" i="20" s="1"/>
  <c r="N299" i="20" s="1"/>
  <c r="N306" i="20" s="1"/>
  <c r="N313" i="20" s="1"/>
  <c r="N320" i="20" s="1"/>
  <c r="N327" i="20" s="1"/>
  <c r="N334" i="20" s="1"/>
  <c r="N341" i="20" s="1"/>
  <c r="N348" i="20" s="1"/>
  <c r="N355" i="20" s="1"/>
  <c r="N362" i="20" s="1"/>
  <c r="N369" i="20" s="1"/>
  <c r="N376" i="20" s="1"/>
  <c r="N383" i="20" s="1"/>
  <c r="N390" i="20" s="1"/>
  <c r="N397" i="20" s="1"/>
  <c r="N404" i="20" s="1"/>
  <c r="N411" i="20" s="1"/>
  <c r="N418" i="20" s="1"/>
  <c r="N425" i="20" s="1"/>
  <c r="N432" i="20" s="1"/>
  <c r="N439" i="20" s="1"/>
  <c r="N446" i="20" s="1"/>
  <c r="N453" i="20" s="1"/>
  <c r="N460" i="20" s="1"/>
  <c r="N467" i="20" s="1"/>
  <c r="N474" i="20" s="1"/>
  <c r="N481" i="20" s="1"/>
  <c r="N488" i="20" s="1"/>
  <c r="N495" i="20" s="1"/>
  <c r="N502" i="20" s="1"/>
  <c r="N509" i="20" s="1"/>
  <c r="N516" i="20" s="1"/>
  <c r="N523" i="20" s="1"/>
  <c r="N530" i="20" s="1"/>
  <c r="M278" i="20"/>
  <c r="L175" i="23" s="1"/>
  <c r="M175" i="23" s="1"/>
  <c r="F276" i="20"/>
  <c r="J272" i="20"/>
  <c r="K272" i="20" s="1"/>
  <c r="M271" i="20"/>
  <c r="M182" i="1" s="1"/>
  <c r="A271" i="20"/>
  <c r="A278" i="20" s="1"/>
  <c r="A285" i="20" s="1"/>
  <c r="A292" i="20" s="1"/>
  <c r="A299" i="20" s="1"/>
  <c r="A306" i="20" s="1"/>
  <c r="A313" i="20" s="1"/>
  <c r="A320" i="20" s="1"/>
  <c r="A327" i="20" s="1"/>
  <c r="A334" i="20" s="1"/>
  <c r="A341" i="20" s="1"/>
  <c r="A348" i="20" s="1"/>
  <c r="A355" i="20" s="1"/>
  <c r="A362" i="20" s="1"/>
  <c r="A369" i="20" s="1"/>
  <c r="A376" i="20" s="1"/>
  <c r="A383" i="20" s="1"/>
  <c r="A390" i="20" s="1"/>
  <c r="A397" i="20" s="1"/>
  <c r="A404" i="20" s="1"/>
  <c r="A411" i="20" s="1"/>
  <c r="A418" i="20" s="1"/>
  <c r="A425" i="20" s="1"/>
  <c r="A432" i="20" s="1"/>
  <c r="A439" i="20" s="1"/>
  <c r="A446" i="20" s="1"/>
  <c r="A453" i="20" s="1"/>
  <c r="A460" i="20" s="1"/>
  <c r="A467" i="20" s="1"/>
  <c r="A474" i="20" s="1"/>
  <c r="A481" i="20" s="1"/>
  <c r="A488" i="20" s="1"/>
  <c r="A495" i="20" s="1"/>
  <c r="A502" i="20" s="1"/>
  <c r="A509" i="20" s="1"/>
  <c r="A516" i="20" s="1"/>
  <c r="A523" i="20" s="1"/>
  <c r="A530" i="20" s="1"/>
  <c r="L271" i="23"/>
  <c r="M271" i="23" s="1"/>
  <c r="J271" i="23"/>
  <c r="K271" i="23" s="1"/>
  <c r="H271" i="23"/>
  <c r="I271" i="23" s="1"/>
  <c r="L270" i="23"/>
  <c r="M270" i="23" s="1"/>
  <c r="J270" i="23"/>
  <c r="K270" i="23" s="1"/>
  <c r="H270" i="23"/>
  <c r="I270" i="23" s="1"/>
  <c r="L267" i="23"/>
  <c r="M267" i="23" s="1"/>
  <c r="J267" i="23"/>
  <c r="K267" i="23" s="1"/>
  <c r="H267" i="23"/>
  <c r="I267" i="23" s="1"/>
  <c r="L266" i="23"/>
  <c r="M266" i="23" s="1"/>
  <c r="J266" i="23"/>
  <c r="K266" i="23" s="1"/>
  <c r="H266" i="23"/>
  <c r="I266" i="23" s="1"/>
  <c r="K405" i="20" l="1"/>
  <c r="K517" i="20"/>
  <c r="K300" i="20"/>
  <c r="K299" i="20" s="1"/>
  <c r="J183" i="23" s="1"/>
  <c r="K183" i="23" s="1"/>
  <c r="K419" i="20"/>
  <c r="K418" i="20" s="1"/>
  <c r="J231" i="23" s="1"/>
  <c r="K231" i="23" s="1"/>
  <c r="B118" i="30"/>
  <c r="O83" i="30"/>
  <c r="K454" i="20"/>
  <c r="G454" i="20" s="1"/>
  <c r="K384" i="20"/>
  <c r="K349" i="20"/>
  <c r="K461" i="20"/>
  <c r="K460" i="20" s="1"/>
  <c r="K356" i="20"/>
  <c r="K355" i="20" s="1"/>
  <c r="K398" i="20"/>
  <c r="K397" i="20" s="1"/>
  <c r="K447" i="20"/>
  <c r="K446" i="20" s="1"/>
  <c r="K269" i="23"/>
  <c r="K363" i="20"/>
  <c r="I367" i="20" s="1"/>
  <c r="G367" i="20" s="1"/>
  <c r="K475" i="20"/>
  <c r="I479" i="20" s="1"/>
  <c r="G479" i="20" s="1"/>
  <c r="A87" i="14"/>
  <c r="A14" i="28"/>
  <c r="K342" i="20"/>
  <c r="G342" i="20" s="1"/>
  <c r="M269" i="23"/>
  <c r="F517" i="20"/>
  <c r="F342" i="20"/>
  <c r="F454" i="20"/>
  <c r="K286" i="20"/>
  <c r="G286" i="20" s="1"/>
  <c r="K390" i="20"/>
  <c r="J223" i="23" s="1"/>
  <c r="K223" i="23" s="1"/>
  <c r="K314" i="20"/>
  <c r="K313" i="20" s="1"/>
  <c r="K187" i="1" s="1"/>
  <c r="F447" i="20"/>
  <c r="K468" i="20"/>
  <c r="I472" i="20" s="1"/>
  <c r="G472" i="20" s="1"/>
  <c r="F307" i="20"/>
  <c r="F356" i="20"/>
  <c r="F461" i="20"/>
  <c r="K503" i="20"/>
  <c r="K502" i="20" s="1"/>
  <c r="F279" i="20"/>
  <c r="F300" i="20"/>
  <c r="F419" i="20"/>
  <c r="F349" i="20"/>
  <c r="K510" i="20"/>
  <c r="K509" i="20" s="1"/>
  <c r="L191" i="23"/>
  <c r="M191" i="23" s="1"/>
  <c r="L195" i="23"/>
  <c r="M195" i="23" s="1"/>
  <c r="F384" i="20"/>
  <c r="F475" i="20"/>
  <c r="M184" i="1"/>
  <c r="F293" i="20"/>
  <c r="M194" i="1"/>
  <c r="F503" i="20"/>
  <c r="M196" i="1"/>
  <c r="K205" i="1"/>
  <c r="J263" i="23"/>
  <c r="K263" i="23" s="1"/>
  <c r="K186" i="1"/>
  <c r="J25" i="27" s="1"/>
  <c r="K25" i="27" s="1"/>
  <c r="J187" i="23"/>
  <c r="K187" i="23" s="1"/>
  <c r="F412" i="20"/>
  <c r="G412" i="20"/>
  <c r="K426" i="20"/>
  <c r="K425" i="20" s="1"/>
  <c r="F510" i="20"/>
  <c r="L243" i="23"/>
  <c r="M243" i="23" s="1"/>
  <c r="M183" i="1"/>
  <c r="M195" i="1"/>
  <c r="K496" i="20"/>
  <c r="K495" i="20" s="1"/>
  <c r="L199" i="23"/>
  <c r="M199" i="23" s="1"/>
  <c r="L247" i="23"/>
  <c r="M247" i="23" s="1"/>
  <c r="K185" i="1"/>
  <c r="K197" i="1"/>
  <c r="M185" i="1"/>
  <c r="M197" i="1"/>
  <c r="F391" i="20"/>
  <c r="F398" i="20"/>
  <c r="F405" i="20"/>
  <c r="M186" i="1"/>
  <c r="L25" i="27" s="1"/>
  <c r="M25" i="27" s="1"/>
  <c r="M198" i="1"/>
  <c r="K335" i="20"/>
  <c r="I339" i="20" s="1"/>
  <c r="G339" i="20" s="1"/>
  <c r="F531" i="20"/>
  <c r="L203" i="23"/>
  <c r="M203" i="23" s="1"/>
  <c r="L251" i="23"/>
  <c r="M251" i="23" s="1"/>
  <c r="M199" i="1"/>
  <c r="K482" i="20"/>
  <c r="G482" i="20" s="1"/>
  <c r="L207" i="23"/>
  <c r="M207" i="23" s="1"/>
  <c r="L255" i="23"/>
  <c r="M255" i="23" s="1"/>
  <c r="G271" i="23"/>
  <c r="F363" i="20"/>
  <c r="L211" i="23"/>
  <c r="M211" i="23" s="1"/>
  <c r="L259" i="23"/>
  <c r="M259" i="23" s="1"/>
  <c r="F272" i="20"/>
  <c r="L215" i="23"/>
  <c r="M215" i="23" s="1"/>
  <c r="L263" i="23"/>
  <c r="M263" i="23" s="1"/>
  <c r="I416" i="20"/>
  <c r="G416" i="20" s="1"/>
  <c r="G391" i="20"/>
  <c r="I304" i="20"/>
  <c r="G304" i="20" s="1"/>
  <c r="G300" i="20"/>
  <c r="G349" i="20"/>
  <c r="I353" i="20"/>
  <c r="G353" i="20" s="1"/>
  <c r="K348" i="20"/>
  <c r="K383" i="20"/>
  <c r="I388" i="20"/>
  <c r="G388" i="20" s="1"/>
  <c r="G384" i="20"/>
  <c r="K271" i="20"/>
  <c r="K182" i="1" s="1"/>
  <c r="G272" i="20"/>
  <c r="I276" i="20"/>
  <c r="G276" i="20" s="1"/>
  <c r="G279" i="20"/>
  <c r="I283" i="20"/>
  <c r="G283" i="20" s="1"/>
  <c r="K278" i="20"/>
  <c r="I297" i="20"/>
  <c r="G297" i="20" s="1"/>
  <c r="K292" i="20"/>
  <c r="I423" i="20"/>
  <c r="G423" i="20" s="1"/>
  <c r="G419" i="20"/>
  <c r="I458" i="20"/>
  <c r="G458" i="20" s="1"/>
  <c r="K453" i="20"/>
  <c r="K370" i="20"/>
  <c r="K377" i="20"/>
  <c r="I409" i="20"/>
  <c r="G409" i="20" s="1"/>
  <c r="G405" i="20"/>
  <c r="K404" i="20"/>
  <c r="I535" i="20"/>
  <c r="G535" i="20" s="1"/>
  <c r="G531" i="20"/>
  <c r="I430" i="20"/>
  <c r="G430" i="20" s="1"/>
  <c r="G426" i="20"/>
  <c r="K523" i="20"/>
  <c r="K489" i="20"/>
  <c r="I311" i="20"/>
  <c r="G311" i="20" s="1"/>
  <c r="G307" i="20"/>
  <c r="K440" i="20"/>
  <c r="F524" i="20"/>
  <c r="I528" i="20"/>
  <c r="G528" i="20" s="1"/>
  <c r="K328" i="20"/>
  <c r="K433" i="20"/>
  <c r="K321" i="20"/>
  <c r="G517" i="20"/>
  <c r="I521" i="20"/>
  <c r="G521" i="20" s="1"/>
  <c r="K516" i="20"/>
  <c r="K265" i="23"/>
  <c r="M265" i="23"/>
  <c r="I269" i="23"/>
  <c r="G270" i="23"/>
  <c r="G267" i="23"/>
  <c r="G266" i="23"/>
  <c r="I265" i="23"/>
  <c r="I465" i="20" l="1"/>
  <c r="G465" i="20" s="1"/>
  <c r="G461" i="20"/>
  <c r="K481" i="20"/>
  <c r="K362" i="20"/>
  <c r="G363" i="20"/>
  <c r="K467" i="20"/>
  <c r="G475" i="20"/>
  <c r="I290" i="20"/>
  <c r="G290" i="20" s="1"/>
  <c r="I402" i="20"/>
  <c r="G402" i="20" s="1"/>
  <c r="G398" i="20"/>
  <c r="G447" i="20"/>
  <c r="G314" i="20"/>
  <c r="I451" i="20"/>
  <c r="G451" i="20" s="1"/>
  <c r="K285" i="20"/>
  <c r="I318" i="20"/>
  <c r="G318" i="20" s="1"/>
  <c r="K195" i="1"/>
  <c r="B123" i="30"/>
  <c r="O85" i="30"/>
  <c r="A15" i="28"/>
  <c r="A95" i="14"/>
  <c r="G269" i="23"/>
  <c r="I486" i="20"/>
  <c r="G486" i="20" s="1"/>
  <c r="I346" i="20"/>
  <c r="G346" i="20" s="1"/>
  <c r="K474" i="20"/>
  <c r="K201" i="1" s="1"/>
  <c r="J40" i="27" s="1"/>
  <c r="K40" i="27" s="1"/>
  <c r="G356" i="20"/>
  <c r="K341" i="20"/>
  <c r="J207" i="23" s="1"/>
  <c r="K207" i="23" s="1"/>
  <c r="I360" i="20"/>
  <c r="G360" i="20" s="1"/>
  <c r="G510" i="20"/>
  <c r="J191" i="23"/>
  <c r="K191" i="23" s="1"/>
  <c r="I514" i="20"/>
  <c r="G514" i="20" s="1"/>
  <c r="G468" i="20"/>
  <c r="G265" i="23"/>
  <c r="I507" i="20"/>
  <c r="G507" i="20" s="1"/>
  <c r="G503" i="20"/>
  <c r="G335" i="20"/>
  <c r="J255" i="23"/>
  <c r="K255" i="23" s="1"/>
  <c r="K203" i="1"/>
  <c r="K334" i="20"/>
  <c r="K199" i="1"/>
  <c r="J239" i="23"/>
  <c r="K239" i="23" s="1"/>
  <c r="K200" i="1"/>
  <c r="J243" i="23"/>
  <c r="K243" i="23" s="1"/>
  <c r="J227" i="23"/>
  <c r="K227" i="23" s="1"/>
  <c r="K196" i="1"/>
  <c r="I500" i="20"/>
  <c r="G500" i="20" s="1"/>
  <c r="G496" i="20"/>
  <c r="K192" i="1"/>
  <c r="J211" i="23"/>
  <c r="K211" i="23" s="1"/>
  <c r="K193" i="1"/>
  <c r="J215" i="23"/>
  <c r="K215" i="23" s="1"/>
  <c r="J179" i="23"/>
  <c r="K179" i="23" s="1"/>
  <c r="K184" i="1"/>
  <c r="J175" i="23"/>
  <c r="K175" i="23" s="1"/>
  <c r="K183" i="1"/>
  <c r="K204" i="1"/>
  <c r="J259" i="23"/>
  <c r="K259" i="23" s="1"/>
  <c r="G377" i="20"/>
  <c r="I381" i="20"/>
  <c r="G381" i="20" s="1"/>
  <c r="K376" i="20"/>
  <c r="I332" i="20"/>
  <c r="K327" i="20"/>
  <c r="G328" i="20"/>
  <c r="G370" i="20"/>
  <c r="K369" i="20"/>
  <c r="I374" i="20"/>
  <c r="I444" i="20"/>
  <c r="G440" i="20"/>
  <c r="K439" i="20"/>
  <c r="K320" i="20"/>
  <c r="G321" i="20"/>
  <c r="I325" i="20"/>
  <c r="K432" i="20"/>
  <c r="G433" i="20"/>
  <c r="I437" i="20"/>
  <c r="G437" i="20" s="1"/>
  <c r="G489" i="20"/>
  <c r="I493" i="20"/>
  <c r="K488" i="20"/>
  <c r="O86" i="30" l="1"/>
  <c r="B130" i="30"/>
  <c r="K191" i="1"/>
  <c r="A102" i="14"/>
  <c r="A16" i="28"/>
  <c r="J247" i="23"/>
  <c r="K247" i="23" s="1"/>
  <c r="K190" i="1"/>
  <c r="J203" i="23"/>
  <c r="K203" i="23" s="1"/>
  <c r="K188" i="1"/>
  <c r="J195" i="23"/>
  <c r="K195" i="23" s="1"/>
  <c r="K198" i="1"/>
  <c r="J235" i="23"/>
  <c r="K235" i="23" s="1"/>
  <c r="K189" i="1"/>
  <c r="J199" i="23"/>
  <c r="K199" i="23" s="1"/>
  <c r="K202" i="1"/>
  <c r="J251" i="23"/>
  <c r="K251" i="23" s="1"/>
  <c r="J219" i="23"/>
  <c r="K219" i="23" s="1"/>
  <c r="K194" i="1"/>
  <c r="G493" i="20"/>
  <c r="G332" i="20"/>
  <c r="G325" i="20"/>
  <c r="G444" i="20"/>
  <c r="G374" i="20"/>
  <c r="B137" i="30" l="1"/>
  <c r="O87" i="30"/>
  <c r="A17" i="28"/>
  <c r="A110" i="14"/>
  <c r="F17" i="27"/>
  <c r="G18" i="27"/>
  <c r="F18" i="27"/>
  <c r="G16" i="27"/>
  <c r="G15" i="27"/>
  <c r="G14" i="27"/>
  <c r="G13" i="27"/>
  <c r="G12" i="27"/>
  <c r="O10" i="30" l="1"/>
  <c r="B147" i="30"/>
  <c r="A18" i="28"/>
  <c r="A117" i="14"/>
  <c r="F16" i="27"/>
  <c r="G17" i="27"/>
  <c r="F13" i="27"/>
  <c r="F14" i="27"/>
  <c r="F12" i="27"/>
  <c r="F15" i="27"/>
  <c r="B155" i="30" l="1"/>
  <c r="O138" i="30"/>
  <c r="A125" i="14"/>
  <c r="A19" i="28"/>
  <c r="D197" i="14"/>
  <c r="J194" i="14"/>
  <c r="K194" i="14" s="1"/>
  <c r="G194" i="14" s="1"/>
  <c r="J193" i="14"/>
  <c r="K193" i="14" s="1"/>
  <c r="D190" i="14"/>
  <c r="B162" i="30" l="1"/>
  <c r="O139" i="30"/>
  <c r="A132" i="14"/>
  <c r="A20" i="28"/>
  <c r="F193" i="14"/>
  <c r="M196" i="14"/>
  <c r="G193" i="14"/>
  <c r="F194" i="14"/>
  <c r="A10" i="26"/>
  <c r="A15" i="26" s="1"/>
  <c r="D12" i="26"/>
  <c r="D11" i="26"/>
  <c r="O140" i="30" l="1"/>
  <c r="B169" i="30"/>
  <c r="A140" i="14"/>
  <c r="A21" i="28"/>
  <c r="D26" i="26"/>
  <c r="D27" i="26"/>
  <c r="O11" i="30" l="1"/>
  <c r="B179" i="30"/>
  <c r="A22" i="28"/>
  <c r="A147" i="14"/>
  <c r="D21" i="26"/>
  <c r="D22" i="26"/>
  <c r="D16" i="26"/>
  <c r="D17" i="26"/>
  <c r="D7" i="26"/>
  <c r="A20" i="26"/>
  <c r="A25" i="26" s="1"/>
  <c r="O170" i="30" l="1"/>
  <c r="B186" i="30"/>
  <c r="A155" i="14"/>
  <c r="A23" i="28"/>
  <c r="D14" i="24"/>
  <c r="I14" i="24" s="1"/>
  <c r="D13" i="24"/>
  <c r="I13" i="24" s="1"/>
  <c r="I15" i="24" s="1"/>
  <c r="D17" i="24"/>
  <c r="D16" i="24"/>
  <c r="J16" i="24"/>
  <c r="B191" i="30" l="1"/>
  <c r="O172" i="30"/>
  <c r="A162" i="14"/>
  <c r="A24" i="28"/>
  <c r="M17" i="24"/>
  <c r="J17" i="24"/>
  <c r="K17" i="24" s="1"/>
  <c r="I17" i="24"/>
  <c r="B4" i="5"/>
  <c r="F6" i="5"/>
  <c r="G6" i="5" s="1"/>
  <c r="G7" i="5" s="1"/>
  <c r="G3" i="4" s="1"/>
  <c r="L8" i="24" s="1"/>
  <c r="M8" i="24" s="1"/>
  <c r="G3" i="6"/>
  <c r="F8" i="5"/>
  <c r="G8" i="5" s="1"/>
  <c r="O173" i="30" l="1"/>
  <c r="B195" i="30"/>
  <c r="A170" i="14"/>
  <c r="A25" i="28"/>
  <c r="G17" i="24"/>
  <c r="F17" i="24"/>
  <c r="G9" i="5"/>
  <c r="G10" i="5" s="1"/>
  <c r="E3" i="4" s="1"/>
  <c r="H8" i="24" s="1"/>
  <c r="I8" i="24" s="1"/>
  <c r="B202" i="30" l="1"/>
  <c r="O174" i="30"/>
  <c r="A177" i="14"/>
  <c r="A26" i="28"/>
  <c r="J6" i="24"/>
  <c r="O12" i="30" l="1"/>
  <c r="B211" i="30"/>
  <c r="A185" i="14"/>
  <c r="A27" i="28"/>
  <c r="F25" i="24"/>
  <c r="M24" i="24"/>
  <c r="J24" i="24"/>
  <c r="K24" i="24" s="1"/>
  <c r="I24" i="24"/>
  <c r="I20" i="24" s="1"/>
  <c r="J23" i="24"/>
  <c r="F23" i="24" s="1"/>
  <c r="J22" i="24"/>
  <c r="K22" i="24" s="1"/>
  <c r="G22" i="24" s="1"/>
  <c r="J21" i="24"/>
  <c r="K21" i="24" s="1"/>
  <c r="F18" i="24"/>
  <c r="M16" i="24"/>
  <c r="F16" i="24"/>
  <c r="I16" i="24"/>
  <c r="I12" i="24" s="1"/>
  <c r="K15" i="24"/>
  <c r="G15" i="24" s="1"/>
  <c r="K14" i="24"/>
  <c r="G14" i="24" s="1"/>
  <c r="F13" i="24"/>
  <c r="F9" i="24"/>
  <c r="M7" i="24"/>
  <c r="J7" i="24"/>
  <c r="K7" i="24" s="1"/>
  <c r="I7" i="24"/>
  <c r="K6" i="24"/>
  <c r="F6" i="24"/>
  <c r="A12" i="24"/>
  <c r="A20" i="24" s="1"/>
  <c r="B218" i="30" l="1"/>
  <c r="O203" i="30"/>
  <c r="A192" i="14"/>
  <c r="A28" i="28"/>
  <c r="I10" i="24"/>
  <c r="I5" i="24" s="1"/>
  <c r="H16" i="26" s="1"/>
  <c r="I16" i="26" s="1"/>
  <c r="M9" i="24"/>
  <c r="M10" i="24" s="1"/>
  <c r="M5" i="24" s="1"/>
  <c r="G7" i="24"/>
  <c r="H12" i="26"/>
  <c r="I12" i="26" s="1"/>
  <c r="H27" i="26"/>
  <c r="I27" i="26" s="1"/>
  <c r="H22" i="26"/>
  <c r="I22" i="26" s="1"/>
  <c r="H7" i="26"/>
  <c r="I7" i="26" s="1"/>
  <c r="H17" i="26"/>
  <c r="I17" i="26" s="1"/>
  <c r="F21" i="24"/>
  <c r="G24" i="24"/>
  <c r="K23" i="24"/>
  <c r="G23" i="24" s="1"/>
  <c r="K13" i="24"/>
  <c r="G13" i="24" s="1"/>
  <c r="F14" i="24"/>
  <c r="F24" i="24"/>
  <c r="F7" i="24"/>
  <c r="G6" i="24"/>
  <c r="G21" i="24"/>
  <c r="F15" i="24"/>
  <c r="F22" i="24"/>
  <c r="K16" i="24"/>
  <c r="M18" i="24" s="1"/>
  <c r="D230" i="18"/>
  <c r="K229" i="18"/>
  <c r="I229" i="18"/>
  <c r="D224" i="18"/>
  <c r="K223" i="18"/>
  <c r="I223" i="18"/>
  <c r="D218" i="18"/>
  <c r="K217" i="18"/>
  <c r="I217" i="18"/>
  <c r="D212" i="18"/>
  <c r="K211" i="18"/>
  <c r="I211" i="18"/>
  <c r="D206" i="18"/>
  <c r="K205" i="18"/>
  <c r="I205" i="18"/>
  <c r="D200" i="18"/>
  <c r="K199" i="18"/>
  <c r="I199" i="18"/>
  <c r="D194" i="18"/>
  <c r="K193" i="18"/>
  <c r="I193" i="18"/>
  <c r="D188" i="18"/>
  <c r="K187" i="18"/>
  <c r="I187" i="18"/>
  <c r="D182" i="18"/>
  <c r="K181" i="18"/>
  <c r="I181" i="18"/>
  <c r="D176" i="18"/>
  <c r="K175" i="18"/>
  <c r="I175" i="18"/>
  <c r="D170" i="18"/>
  <c r="K169" i="18"/>
  <c r="I169" i="18"/>
  <c r="D164" i="18"/>
  <c r="K163" i="18"/>
  <c r="I163" i="18"/>
  <c r="D158" i="18"/>
  <c r="K157" i="18"/>
  <c r="I157" i="18"/>
  <c r="D152" i="18"/>
  <c r="K151" i="18"/>
  <c r="I151" i="18"/>
  <c r="D146" i="18"/>
  <c r="K145" i="18"/>
  <c r="I145" i="18"/>
  <c r="D140" i="18"/>
  <c r="K139" i="18"/>
  <c r="I139" i="18"/>
  <c r="D134" i="18"/>
  <c r="K133" i="18"/>
  <c r="I133" i="18"/>
  <c r="D128" i="18"/>
  <c r="K127" i="18"/>
  <c r="I127" i="18"/>
  <c r="D122" i="18"/>
  <c r="K121" i="18"/>
  <c r="I121" i="18"/>
  <c r="D116" i="18"/>
  <c r="K115" i="18"/>
  <c r="I115" i="18"/>
  <c r="D110" i="18"/>
  <c r="K109" i="18"/>
  <c r="I109" i="18"/>
  <c r="D104" i="18"/>
  <c r="K103" i="18"/>
  <c r="I103" i="18"/>
  <c r="D98" i="18"/>
  <c r="K97" i="18"/>
  <c r="I97" i="18"/>
  <c r="D92" i="18"/>
  <c r="K91" i="18"/>
  <c r="I91" i="18"/>
  <c r="D86" i="18"/>
  <c r="K85" i="18"/>
  <c r="I85" i="18"/>
  <c r="D80" i="18"/>
  <c r="K79" i="18"/>
  <c r="I79" i="18"/>
  <c r="D74" i="18"/>
  <c r="K73" i="18"/>
  <c r="I73" i="18"/>
  <c r="D68" i="18"/>
  <c r="K67" i="18"/>
  <c r="I67" i="18"/>
  <c r="D62" i="18"/>
  <c r="K61" i="18"/>
  <c r="I61" i="18"/>
  <c r="D56" i="18"/>
  <c r="K55" i="18"/>
  <c r="I55" i="18"/>
  <c r="D50" i="18"/>
  <c r="K49" i="18"/>
  <c r="I49" i="18"/>
  <c r="D44" i="18"/>
  <c r="K43" i="18"/>
  <c r="I43" i="18"/>
  <c r="D38" i="18"/>
  <c r="K37" i="18"/>
  <c r="I37" i="18"/>
  <c r="D32" i="18"/>
  <c r="K31" i="18"/>
  <c r="I31" i="18"/>
  <c r="D26" i="18"/>
  <c r="K25" i="18"/>
  <c r="I25" i="18"/>
  <c r="D20" i="18"/>
  <c r="K19" i="18"/>
  <c r="I19" i="18"/>
  <c r="D14" i="18"/>
  <c r="K13" i="18"/>
  <c r="I13" i="18"/>
  <c r="O205" i="30" l="1"/>
  <c r="B223" i="30"/>
  <c r="K20" i="24"/>
  <c r="M26" i="24"/>
  <c r="G26" i="24" s="1"/>
  <c r="A200" i="14"/>
  <c r="A29" i="28"/>
  <c r="H21" i="26"/>
  <c r="I21" i="26" s="1"/>
  <c r="I20" i="26" s="1"/>
  <c r="H26" i="26"/>
  <c r="I26" i="26" s="1"/>
  <c r="I25" i="26" s="1"/>
  <c r="H6" i="26"/>
  <c r="I6" i="26" s="1"/>
  <c r="I5" i="26" s="1"/>
  <c r="H11" i="26"/>
  <c r="I11" i="26" s="1"/>
  <c r="I10" i="26" s="1"/>
  <c r="M25" i="24"/>
  <c r="M20" i="24" s="1"/>
  <c r="G20" i="24" s="1"/>
  <c r="I15" i="26"/>
  <c r="G18" i="24"/>
  <c r="K12" i="24"/>
  <c r="G16" i="24"/>
  <c r="G9" i="24"/>
  <c r="I230" i="18"/>
  <c r="I224" i="18"/>
  <c r="I218" i="18"/>
  <c r="I212" i="18"/>
  <c r="I206" i="18"/>
  <c r="I200" i="18"/>
  <c r="I194" i="18"/>
  <c r="I188" i="18"/>
  <c r="I182" i="18"/>
  <c r="I176" i="18"/>
  <c r="I170" i="18"/>
  <c r="I164" i="18"/>
  <c r="I158" i="18"/>
  <c r="I152" i="18"/>
  <c r="I146" i="18"/>
  <c r="I140" i="18"/>
  <c r="I134" i="18"/>
  <c r="I128" i="18"/>
  <c r="I122" i="18"/>
  <c r="I116" i="18"/>
  <c r="I110" i="18"/>
  <c r="I104" i="18"/>
  <c r="I98" i="18"/>
  <c r="I92" i="18"/>
  <c r="I86" i="18"/>
  <c r="I80" i="18"/>
  <c r="I74" i="18"/>
  <c r="I68" i="18"/>
  <c r="I62" i="18"/>
  <c r="I56" i="18"/>
  <c r="I50" i="18"/>
  <c r="I44" i="18"/>
  <c r="I38" i="18"/>
  <c r="I32" i="18"/>
  <c r="I26" i="18"/>
  <c r="I20" i="18"/>
  <c r="I14" i="18"/>
  <c r="D8" i="18"/>
  <c r="J30" i="23"/>
  <c r="F30" i="23" s="1"/>
  <c r="D171" i="23"/>
  <c r="D165" i="23"/>
  <c r="D159" i="23"/>
  <c r="D153" i="23"/>
  <c r="D147" i="23"/>
  <c r="D141" i="23"/>
  <c r="D135" i="23"/>
  <c r="D129" i="23"/>
  <c r="D123" i="23"/>
  <c r="D117" i="23"/>
  <c r="D111" i="23"/>
  <c r="D105" i="23"/>
  <c r="D99" i="23"/>
  <c r="D93" i="23"/>
  <c r="D87" i="23"/>
  <c r="D81" i="23"/>
  <c r="D75" i="23"/>
  <c r="D69" i="23"/>
  <c r="D63" i="23"/>
  <c r="D57" i="23"/>
  <c r="D51" i="23"/>
  <c r="D45" i="23"/>
  <c r="D39" i="23"/>
  <c r="D33" i="23"/>
  <c r="D27" i="23"/>
  <c r="D21" i="23"/>
  <c r="D15" i="23"/>
  <c r="D9" i="23"/>
  <c r="B230" i="30" l="1"/>
  <c r="O206" i="30"/>
  <c r="A207" i="14"/>
  <c r="A30" i="28"/>
  <c r="G25" i="24"/>
  <c r="J12" i="26"/>
  <c r="J7" i="26"/>
  <c r="J17" i="26"/>
  <c r="J22" i="26"/>
  <c r="J27" i="26"/>
  <c r="L11" i="26"/>
  <c r="M11" i="26" s="1"/>
  <c r="L26" i="26"/>
  <c r="M26" i="26" s="1"/>
  <c r="L21" i="26"/>
  <c r="M21" i="26" s="1"/>
  <c r="L6" i="26"/>
  <c r="M6" i="26" s="1"/>
  <c r="L16" i="26"/>
  <c r="M16" i="26" s="1"/>
  <c r="M12" i="24"/>
  <c r="K30" i="23"/>
  <c r="G30" i="23" s="1"/>
  <c r="B236" i="30" l="1"/>
  <c r="O13" i="30"/>
  <c r="A31" i="28"/>
  <c r="A215" i="14"/>
  <c r="K7" i="26"/>
  <c r="G12" i="24"/>
  <c r="L12" i="26"/>
  <c r="M12" i="26" s="1"/>
  <c r="M10" i="26" s="1"/>
  <c r="L22" i="26"/>
  <c r="M22" i="26" s="1"/>
  <c r="M20" i="26" s="1"/>
  <c r="L17" i="26"/>
  <c r="M17" i="26" s="1"/>
  <c r="M15" i="26" s="1"/>
  <c r="L7" i="26"/>
  <c r="M7" i="26" s="1"/>
  <c r="M5" i="26" s="1"/>
  <c r="L27" i="26"/>
  <c r="M27" i="26" s="1"/>
  <c r="M25" i="26" s="1"/>
  <c r="K27" i="26"/>
  <c r="K22" i="26"/>
  <c r="K17" i="26"/>
  <c r="K12" i="26"/>
  <c r="I13" i="10"/>
  <c r="G13" i="10"/>
  <c r="E13" i="10"/>
  <c r="O14" i="30" l="1"/>
  <c r="B243" i="30"/>
  <c r="A222" i="14"/>
  <c r="A32" i="28"/>
  <c r="G22" i="26"/>
  <c r="G27" i="26"/>
  <c r="F27" i="26"/>
  <c r="G12" i="26"/>
  <c r="F7" i="26"/>
  <c r="F12" i="26"/>
  <c r="G17" i="26"/>
  <c r="G7" i="26"/>
  <c r="F17" i="26"/>
  <c r="F22" i="26"/>
  <c r="B148" i="5"/>
  <c r="B136" i="5"/>
  <c r="B124" i="5"/>
  <c r="B112" i="5"/>
  <c r="F345" i="16"/>
  <c r="J343" i="16"/>
  <c r="F343" i="16" s="1"/>
  <c r="J342" i="16"/>
  <c r="K342" i="16" s="1"/>
  <c r="F279" i="16"/>
  <c r="J277" i="16"/>
  <c r="F277" i="16" s="1"/>
  <c r="J276" i="16"/>
  <c r="K276" i="16" s="1"/>
  <c r="F267" i="16"/>
  <c r="J265" i="16"/>
  <c r="F265" i="16" s="1"/>
  <c r="J264" i="16"/>
  <c r="K264" i="16" s="1"/>
  <c r="F219" i="16"/>
  <c r="J217" i="16"/>
  <c r="K217" i="16" s="1"/>
  <c r="G217" i="16" s="1"/>
  <c r="J216" i="16"/>
  <c r="K216" i="16" s="1"/>
  <c r="F213" i="16"/>
  <c r="J211" i="16"/>
  <c r="F211" i="16" s="1"/>
  <c r="J210" i="16"/>
  <c r="K210" i="16" s="1"/>
  <c r="G210" i="16" s="1"/>
  <c r="F225" i="16"/>
  <c r="J223" i="16"/>
  <c r="F223" i="16" s="1"/>
  <c r="J222" i="16"/>
  <c r="K222" i="16" s="1"/>
  <c r="F243" i="16"/>
  <c r="J241" i="16"/>
  <c r="K241" i="16" s="1"/>
  <c r="G241" i="16" s="1"/>
  <c r="J240" i="16"/>
  <c r="K240" i="16" s="1"/>
  <c r="F231" i="16"/>
  <c r="J229" i="16"/>
  <c r="K229" i="16" s="1"/>
  <c r="G229" i="16" s="1"/>
  <c r="J228" i="16"/>
  <c r="K228" i="16" s="1"/>
  <c r="F249" i="16"/>
  <c r="J247" i="16"/>
  <c r="K247" i="16" s="1"/>
  <c r="G247" i="16" s="1"/>
  <c r="J246" i="16"/>
  <c r="K246" i="16" s="1"/>
  <c r="F261" i="16"/>
  <c r="J259" i="16"/>
  <c r="F259" i="16" s="1"/>
  <c r="J258" i="16"/>
  <c r="K258" i="16" s="1"/>
  <c r="F255" i="16"/>
  <c r="J253" i="16"/>
  <c r="F253" i="16" s="1"/>
  <c r="J252" i="16"/>
  <c r="F252" i="16" s="1"/>
  <c r="F273" i="16"/>
  <c r="J271" i="16"/>
  <c r="F271" i="16" s="1"/>
  <c r="J270" i="16"/>
  <c r="K270" i="16" s="1"/>
  <c r="F291" i="16"/>
  <c r="J289" i="16"/>
  <c r="F289" i="16" s="1"/>
  <c r="J288" i="16"/>
  <c r="K288" i="16" s="1"/>
  <c r="F321" i="16"/>
  <c r="J319" i="16"/>
  <c r="K319" i="16" s="1"/>
  <c r="G319" i="16" s="1"/>
  <c r="J318" i="16"/>
  <c r="K318" i="16" s="1"/>
  <c r="F339" i="16"/>
  <c r="J337" i="16"/>
  <c r="F337" i="16" s="1"/>
  <c r="J336" i="16"/>
  <c r="K336" i="16" s="1"/>
  <c r="F333" i="16"/>
  <c r="J331" i="16"/>
  <c r="F331" i="16" s="1"/>
  <c r="J330" i="16"/>
  <c r="K330" i="16" s="1"/>
  <c r="F32" i="5"/>
  <c r="G32" i="5" s="1"/>
  <c r="F20" i="5"/>
  <c r="G20" i="5" s="1"/>
  <c r="F18" i="5"/>
  <c r="F30" i="5"/>
  <c r="B52" i="5"/>
  <c r="B40" i="5"/>
  <c r="B28" i="5"/>
  <c r="B16" i="5"/>
  <c r="D30" i="5"/>
  <c r="D18" i="5"/>
  <c r="G5" i="6"/>
  <c r="G4" i="6"/>
  <c r="B64" i="5"/>
  <c r="B76" i="5"/>
  <c r="B88" i="5"/>
  <c r="B100" i="5"/>
  <c r="F207" i="16"/>
  <c r="J205" i="16"/>
  <c r="K205" i="16" s="1"/>
  <c r="G205" i="16" s="1"/>
  <c r="J204" i="16"/>
  <c r="F204" i="16" s="1"/>
  <c r="F201" i="16"/>
  <c r="J199" i="16"/>
  <c r="K199" i="16" s="1"/>
  <c r="G199" i="16" s="1"/>
  <c r="J198" i="16"/>
  <c r="K198" i="16" s="1"/>
  <c r="F195" i="16"/>
  <c r="J193" i="16"/>
  <c r="K193" i="16" s="1"/>
  <c r="G193" i="16" s="1"/>
  <c r="J192" i="16"/>
  <c r="K192" i="16" s="1"/>
  <c r="F189" i="16"/>
  <c r="J187" i="16"/>
  <c r="F187" i="16" s="1"/>
  <c r="J186" i="16"/>
  <c r="K186" i="16" s="1"/>
  <c r="F183" i="16"/>
  <c r="J181" i="16"/>
  <c r="F181" i="16" s="1"/>
  <c r="J180" i="16"/>
  <c r="K180" i="16" s="1"/>
  <c r="F171" i="16"/>
  <c r="J169" i="16"/>
  <c r="F169" i="16" s="1"/>
  <c r="J168" i="16"/>
  <c r="K168" i="16" s="1"/>
  <c r="F165" i="16"/>
  <c r="J163" i="16"/>
  <c r="K163" i="16" s="1"/>
  <c r="G163" i="16" s="1"/>
  <c r="J162" i="16"/>
  <c r="K162" i="16" s="1"/>
  <c r="F159" i="16"/>
  <c r="J157" i="16"/>
  <c r="F157" i="16" s="1"/>
  <c r="J156" i="16"/>
  <c r="K156" i="16" s="1"/>
  <c r="F153" i="16"/>
  <c r="J151" i="16"/>
  <c r="F151" i="16" s="1"/>
  <c r="J150" i="16"/>
  <c r="K150" i="16" s="1"/>
  <c r="F147" i="16"/>
  <c r="J145" i="16"/>
  <c r="F145" i="16" s="1"/>
  <c r="J144" i="16"/>
  <c r="K144" i="16" s="1"/>
  <c r="F141" i="16"/>
  <c r="J139" i="16"/>
  <c r="F139" i="16" s="1"/>
  <c r="J138" i="16"/>
  <c r="K138" i="16" s="1"/>
  <c r="F135" i="16"/>
  <c r="J133" i="16"/>
  <c r="K133" i="16" s="1"/>
  <c r="G133" i="16" s="1"/>
  <c r="J132" i="16"/>
  <c r="K132" i="16" s="1"/>
  <c r="F129" i="16"/>
  <c r="J127" i="16"/>
  <c r="K127" i="16" s="1"/>
  <c r="G127" i="16" s="1"/>
  <c r="J126" i="16"/>
  <c r="K126" i="16" s="1"/>
  <c r="F123" i="16"/>
  <c r="J121" i="16"/>
  <c r="K121" i="16" s="1"/>
  <c r="G121" i="16" s="1"/>
  <c r="J120" i="16"/>
  <c r="K120" i="16" s="1"/>
  <c r="F117" i="16"/>
  <c r="J115" i="16"/>
  <c r="F115" i="16" s="1"/>
  <c r="J114" i="16"/>
  <c r="K114" i="16" s="1"/>
  <c r="N11" i="16"/>
  <c r="N17" i="16" s="1"/>
  <c r="N23" i="16" s="1"/>
  <c r="N29" i="16" s="1"/>
  <c r="N35" i="16" s="1"/>
  <c r="N41" i="16" s="1"/>
  <c r="N47" i="16" s="1"/>
  <c r="N53" i="16" s="1"/>
  <c r="N59" i="16" s="1"/>
  <c r="N65" i="16" s="1"/>
  <c r="N71" i="16" s="1"/>
  <c r="N77" i="16" s="1"/>
  <c r="N83" i="16" s="1"/>
  <c r="N89" i="16" s="1"/>
  <c r="N95" i="16" s="1"/>
  <c r="N101" i="16" s="1"/>
  <c r="N107" i="16" s="1"/>
  <c r="N113" i="16" s="1"/>
  <c r="N119" i="16" s="1"/>
  <c r="N125" i="16" s="1"/>
  <c r="N131" i="16" s="1"/>
  <c r="N137" i="16" s="1"/>
  <c r="N143" i="16" s="1"/>
  <c r="N149" i="16" s="1"/>
  <c r="N155" i="16" s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F140" i="15"/>
  <c r="J139" i="15"/>
  <c r="K139" i="15" s="1"/>
  <c r="G139" i="15" s="1"/>
  <c r="J138" i="15"/>
  <c r="K138" i="15" s="1"/>
  <c r="L137" i="15"/>
  <c r="I157" i="1"/>
  <c r="N157" i="1" s="1"/>
  <c r="F116" i="15"/>
  <c r="J115" i="15"/>
  <c r="K115" i="15" s="1"/>
  <c r="G115" i="15" s="1"/>
  <c r="J114" i="15"/>
  <c r="K114" i="15" s="1"/>
  <c r="L113" i="15"/>
  <c r="I153" i="1"/>
  <c r="L143" i="15"/>
  <c r="I158" i="1"/>
  <c r="N158" i="1" s="1"/>
  <c r="L131" i="15"/>
  <c r="I156" i="1"/>
  <c r="N156" i="1" s="1"/>
  <c r="L125" i="15"/>
  <c r="I155" i="1"/>
  <c r="L119" i="15"/>
  <c r="I154" i="1"/>
  <c r="L107" i="15"/>
  <c r="I152" i="1"/>
  <c r="L101" i="15"/>
  <c r="I151" i="1"/>
  <c r="I150" i="1"/>
  <c r="L89" i="15"/>
  <c r="I149" i="1"/>
  <c r="L83" i="15"/>
  <c r="I148" i="1"/>
  <c r="L77" i="15"/>
  <c r="I147" i="1"/>
  <c r="L71" i="15"/>
  <c r="I146" i="1"/>
  <c r="L65" i="15"/>
  <c r="I145" i="1"/>
  <c r="L59" i="15"/>
  <c r="I144" i="1"/>
  <c r="H38" i="27" s="1"/>
  <c r="L53" i="15"/>
  <c r="I143" i="1"/>
  <c r="L47" i="15"/>
  <c r="I142" i="1"/>
  <c r="L41" i="15"/>
  <c r="I141" i="1"/>
  <c r="N141" i="1" s="1"/>
  <c r="L35" i="15"/>
  <c r="I140" i="1"/>
  <c r="L29" i="15"/>
  <c r="I139" i="1"/>
  <c r="N139" i="1" s="1"/>
  <c r="L23" i="15"/>
  <c r="I138" i="1"/>
  <c r="N138" i="1" s="1"/>
  <c r="L17" i="15"/>
  <c r="I137" i="1"/>
  <c r="L11" i="15"/>
  <c r="I136" i="1"/>
  <c r="L5" i="15"/>
  <c r="I135" i="1"/>
  <c r="N135" i="1" s="1"/>
  <c r="N15" i="21"/>
  <c r="N20" i="21" s="1"/>
  <c r="N25" i="21" s="1"/>
  <c r="N30" i="21" s="1"/>
  <c r="N35" i="21" s="1"/>
  <c r="N40" i="21" s="1"/>
  <c r="N45" i="21" s="1"/>
  <c r="N50" i="21" s="1"/>
  <c r="N55" i="21" s="1"/>
  <c r="N60" i="21" s="1"/>
  <c r="N65" i="21" s="1"/>
  <c r="N70" i="21" s="1"/>
  <c r="N75" i="21" s="1"/>
  <c r="N80" i="21" s="1"/>
  <c r="N85" i="21" s="1"/>
  <c r="N96" i="21" s="1"/>
  <c r="N102" i="21" s="1"/>
  <c r="N108" i="21" s="1"/>
  <c r="N114" i="21" s="1"/>
  <c r="N120" i="21" s="1"/>
  <c r="N126" i="21" s="1"/>
  <c r="N132" i="21" s="1"/>
  <c r="N138" i="21" s="1"/>
  <c r="N144" i="21" s="1"/>
  <c r="N150" i="21" s="1"/>
  <c r="N156" i="21" s="1"/>
  <c r="N162" i="21" s="1"/>
  <c r="N168" i="21" s="1"/>
  <c r="N174" i="21" s="1"/>
  <c r="N180" i="21" s="1"/>
  <c r="N186" i="21" s="1"/>
  <c r="F35" i="22"/>
  <c r="J34" i="22"/>
  <c r="K34" i="22" s="1"/>
  <c r="I33" i="22"/>
  <c r="I51" i="28" s="1"/>
  <c r="F23" i="22"/>
  <c r="J22" i="22"/>
  <c r="K22" i="22" s="1"/>
  <c r="I21" i="22"/>
  <c r="I48" i="28" s="1"/>
  <c r="F63" i="22"/>
  <c r="J62" i="22"/>
  <c r="K62" i="22" s="1"/>
  <c r="I61" i="22"/>
  <c r="I58" i="28" s="1"/>
  <c r="F59" i="22"/>
  <c r="J58" i="22"/>
  <c r="K58" i="22" s="1"/>
  <c r="I57" i="22"/>
  <c r="I57" i="28" s="1"/>
  <c r="N13" i="22"/>
  <c r="N17" i="22" s="1"/>
  <c r="N25" i="22" s="1"/>
  <c r="N29" i="22" s="1"/>
  <c r="N37" i="22" s="1"/>
  <c r="N41" i="22" s="1"/>
  <c r="N45" i="22" s="1"/>
  <c r="N49" i="22" s="1"/>
  <c r="N53" i="22" s="1"/>
  <c r="J66" i="22"/>
  <c r="K66" i="22" s="1"/>
  <c r="I65" i="22"/>
  <c r="I59" i="28" s="1"/>
  <c r="J54" i="22"/>
  <c r="K54" i="22" s="1"/>
  <c r="I53" i="22"/>
  <c r="I56" i="28" s="1"/>
  <c r="J50" i="22"/>
  <c r="K50" i="22" s="1"/>
  <c r="I49" i="22"/>
  <c r="I55" i="28" s="1"/>
  <c r="J46" i="22"/>
  <c r="K46" i="22" s="1"/>
  <c r="I45" i="22"/>
  <c r="I54" i="28" s="1"/>
  <c r="J42" i="22"/>
  <c r="K42" i="22" s="1"/>
  <c r="I41" i="22"/>
  <c r="I53" i="28" s="1"/>
  <c r="J38" i="22"/>
  <c r="K38" i="22" s="1"/>
  <c r="I37" i="22"/>
  <c r="I52" i="28" s="1"/>
  <c r="J30" i="22"/>
  <c r="K30" i="22" s="1"/>
  <c r="I29" i="22"/>
  <c r="I50" i="28" s="1"/>
  <c r="J26" i="22"/>
  <c r="K26" i="22" s="1"/>
  <c r="I25" i="22"/>
  <c r="I49" i="28" s="1"/>
  <c r="J18" i="22"/>
  <c r="K18" i="22" s="1"/>
  <c r="I17" i="22"/>
  <c r="I47" i="28" s="1"/>
  <c r="J14" i="22"/>
  <c r="K14" i="22" s="1"/>
  <c r="I13" i="22"/>
  <c r="I46" i="28" s="1"/>
  <c r="J10" i="22"/>
  <c r="K10" i="22" s="1"/>
  <c r="I9" i="22"/>
  <c r="I45" i="28" s="1"/>
  <c r="I5" i="22"/>
  <c r="I44" i="28" s="1"/>
  <c r="F55" i="22"/>
  <c r="F51" i="22"/>
  <c r="I186" i="21"/>
  <c r="I180" i="21"/>
  <c r="I174" i="21"/>
  <c r="I168" i="21"/>
  <c r="I162" i="21"/>
  <c r="I156" i="21"/>
  <c r="I150" i="21"/>
  <c r="I144" i="21"/>
  <c r="I138" i="21"/>
  <c r="I132" i="21"/>
  <c r="I126" i="21"/>
  <c r="I120" i="21"/>
  <c r="I114" i="21"/>
  <c r="I108" i="21"/>
  <c r="I102" i="21"/>
  <c r="J103" i="21"/>
  <c r="I96" i="21"/>
  <c r="D188" i="21"/>
  <c r="D187" i="21"/>
  <c r="D182" i="21"/>
  <c r="D181" i="21"/>
  <c r="D176" i="21"/>
  <c r="D175" i="21"/>
  <c r="D170" i="21"/>
  <c r="D169" i="21"/>
  <c r="D164" i="21"/>
  <c r="D163" i="21"/>
  <c r="D158" i="21"/>
  <c r="D157" i="21"/>
  <c r="D152" i="21"/>
  <c r="D151" i="21"/>
  <c r="D146" i="21"/>
  <c r="D145" i="21"/>
  <c r="D140" i="21"/>
  <c r="D139" i="21"/>
  <c r="D134" i="21"/>
  <c r="D133" i="21"/>
  <c r="D128" i="21"/>
  <c r="D127" i="21"/>
  <c r="D122" i="21"/>
  <c r="D121" i="21"/>
  <c r="D116" i="21"/>
  <c r="D115" i="21"/>
  <c r="D110" i="21"/>
  <c r="D109" i="21"/>
  <c r="D104" i="21"/>
  <c r="D103" i="21"/>
  <c r="D98" i="21"/>
  <c r="D97" i="21"/>
  <c r="I85" i="21"/>
  <c r="I80" i="21"/>
  <c r="I75" i="21"/>
  <c r="I70" i="21"/>
  <c r="I65" i="21"/>
  <c r="I60" i="21"/>
  <c r="I55" i="21"/>
  <c r="I50" i="21"/>
  <c r="I45" i="21"/>
  <c r="I40" i="21"/>
  <c r="I35" i="21"/>
  <c r="I30" i="21"/>
  <c r="I25" i="21"/>
  <c r="I20" i="21"/>
  <c r="I15" i="21"/>
  <c r="I10" i="21"/>
  <c r="I5" i="21"/>
  <c r="I90" i="21"/>
  <c r="N35" i="14"/>
  <c r="N12" i="20"/>
  <c r="N19" i="20" s="1"/>
  <c r="N26" i="20" s="1"/>
  <c r="N33" i="20" s="1"/>
  <c r="N40" i="20" s="1"/>
  <c r="N47" i="20" s="1"/>
  <c r="N54" i="20" s="1"/>
  <c r="N61" i="20" s="1"/>
  <c r="N68" i="20" s="1"/>
  <c r="N75" i="20" s="1"/>
  <c r="N82" i="20" s="1"/>
  <c r="N89" i="20" s="1"/>
  <c r="N96" i="20" s="1"/>
  <c r="N103" i="20" s="1"/>
  <c r="N110" i="20" s="1"/>
  <c r="N117" i="20" s="1"/>
  <c r="N124" i="20" s="1"/>
  <c r="N131" i="20" s="1"/>
  <c r="N138" i="20" s="1"/>
  <c r="N145" i="20" s="1"/>
  <c r="N152" i="20" s="1"/>
  <c r="N159" i="20" s="1"/>
  <c r="N166" i="20" s="1"/>
  <c r="N173" i="20" s="1"/>
  <c r="N180" i="20" s="1"/>
  <c r="N187" i="20" s="1"/>
  <c r="N194" i="20" s="1"/>
  <c r="N201" i="20" s="1"/>
  <c r="N208" i="20" s="1"/>
  <c r="N215" i="20" s="1"/>
  <c r="N222" i="20" s="1"/>
  <c r="N229" i="20" s="1"/>
  <c r="N236" i="20" s="1"/>
  <c r="N243" i="20" s="1"/>
  <c r="N250" i="20" s="1"/>
  <c r="N257" i="20" s="1"/>
  <c r="N264" i="20" s="1"/>
  <c r="N20" i="19"/>
  <c r="N28" i="19" s="1"/>
  <c r="N36" i="19" s="1"/>
  <c r="N44" i="19" s="1"/>
  <c r="N52" i="19" s="1"/>
  <c r="N60" i="19" s="1"/>
  <c r="N68" i="19" s="1"/>
  <c r="N81" i="19" s="1"/>
  <c r="N94" i="19" s="1"/>
  <c r="N107" i="19" s="1"/>
  <c r="N120" i="19" s="1"/>
  <c r="N133" i="19" s="1"/>
  <c r="N146" i="19" s="1"/>
  <c r="N159" i="19" s="1"/>
  <c r="N172" i="19" s="1"/>
  <c r="N185" i="19" s="1"/>
  <c r="N198" i="19" s="1"/>
  <c r="N211" i="19" s="1"/>
  <c r="N224" i="19" s="1"/>
  <c r="N17" i="18"/>
  <c r="N23" i="18" s="1"/>
  <c r="N29" i="18" s="1"/>
  <c r="N35" i="18" s="1"/>
  <c r="N41" i="18" s="1"/>
  <c r="N47" i="18" s="1"/>
  <c r="N53" i="18" s="1"/>
  <c r="N59" i="18" s="1"/>
  <c r="N65" i="18" s="1"/>
  <c r="N71" i="18" s="1"/>
  <c r="N77" i="18" s="1"/>
  <c r="N89" i="18" s="1"/>
  <c r="N95" i="18" s="1"/>
  <c r="N101" i="18" s="1"/>
  <c r="N107" i="18" s="1"/>
  <c r="N113" i="18" s="1"/>
  <c r="N119" i="18" s="1"/>
  <c r="N125" i="18" s="1"/>
  <c r="N131" i="18" s="1"/>
  <c r="N137" i="18" s="1"/>
  <c r="N143" i="18" s="1"/>
  <c r="N149" i="18" s="1"/>
  <c r="N155" i="18" s="1"/>
  <c r="N161" i="18" s="1"/>
  <c r="N167" i="18" s="1"/>
  <c r="N173" i="18" s="1"/>
  <c r="N179" i="18" s="1"/>
  <c r="N185" i="18" s="1"/>
  <c r="N191" i="18" s="1"/>
  <c r="N197" i="18" s="1"/>
  <c r="N203" i="18" s="1"/>
  <c r="N209" i="18" s="1"/>
  <c r="N215" i="18" s="1"/>
  <c r="N221" i="18" s="1"/>
  <c r="N227" i="18" s="1"/>
  <c r="N83" i="23"/>
  <c r="N89" i="23" s="1"/>
  <c r="N95" i="23" s="1"/>
  <c r="N101" i="23" s="1"/>
  <c r="N107" i="23" s="1"/>
  <c r="N113" i="23" s="1"/>
  <c r="N119" i="23" s="1"/>
  <c r="N125" i="23" s="1"/>
  <c r="N131" i="23" s="1"/>
  <c r="N137" i="23" s="1"/>
  <c r="N143" i="23" s="1"/>
  <c r="N149" i="23" s="1"/>
  <c r="N155" i="23" s="1"/>
  <c r="N161" i="23" s="1"/>
  <c r="N167" i="23" s="1"/>
  <c r="N20" i="14"/>
  <c r="N27" i="14" s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C97" i="1"/>
  <c r="B97" i="1"/>
  <c r="I38" i="27" l="1"/>
  <c r="O237" i="30"/>
  <c r="B249" i="30"/>
  <c r="N146" i="1"/>
  <c r="N145" i="1"/>
  <c r="N50" i="14"/>
  <c r="N57" i="14" s="1"/>
  <c r="N42" i="14"/>
  <c r="N155" i="1"/>
  <c r="N140" i="1"/>
  <c r="N142" i="1"/>
  <c r="N150" i="1"/>
  <c r="N151" i="1"/>
  <c r="N137" i="1"/>
  <c r="H9" i="27"/>
  <c r="I9" i="27" s="1"/>
  <c r="N148" i="1"/>
  <c r="N143" i="1"/>
  <c r="N154" i="1"/>
  <c r="N147" i="1"/>
  <c r="N153" i="1"/>
  <c r="N149" i="1"/>
  <c r="N152" i="1"/>
  <c r="N136" i="1"/>
  <c r="N144" i="1"/>
  <c r="A230" i="14"/>
  <c r="A33" i="28"/>
  <c r="G18" i="5"/>
  <c r="G19" i="5" s="1"/>
  <c r="G4" i="4" s="1"/>
  <c r="G30" i="5"/>
  <c r="G31" i="5" s="1"/>
  <c r="G5" i="4" s="1"/>
  <c r="K343" i="16"/>
  <c r="G343" i="16" s="1"/>
  <c r="G342" i="16"/>
  <c r="F276" i="16"/>
  <c r="F342" i="16"/>
  <c r="K265" i="16"/>
  <c r="G265" i="16" s="1"/>
  <c r="F217" i="16"/>
  <c r="G276" i="16"/>
  <c r="K277" i="16"/>
  <c r="G277" i="16" s="1"/>
  <c r="F210" i="16"/>
  <c r="G264" i="16"/>
  <c r="F264" i="16"/>
  <c r="K211" i="16"/>
  <c r="G211" i="16" s="1"/>
  <c r="F229" i="16"/>
  <c r="G216" i="16"/>
  <c r="F222" i="16"/>
  <c r="F216" i="16"/>
  <c r="K252" i="16"/>
  <c r="G252" i="16" s="1"/>
  <c r="K223" i="16"/>
  <c r="G223" i="16" s="1"/>
  <c r="F241" i="16"/>
  <c r="G222" i="16"/>
  <c r="K259" i="16"/>
  <c r="G259" i="16" s="1"/>
  <c r="G240" i="16"/>
  <c r="F240" i="16"/>
  <c r="F247" i="16"/>
  <c r="G228" i="16"/>
  <c r="F228" i="16"/>
  <c r="G246" i="16"/>
  <c r="K271" i="16"/>
  <c r="G271" i="16" s="1"/>
  <c r="F246" i="16"/>
  <c r="K253" i="16"/>
  <c r="G253" i="16" s="1"/>
  <c r="G258" i="16"/>
  <c r="F258" i="16"/>
  <c r="K289" i="16"/>
  <c r="G289" i="16" s="1"/>
  <c r="G270" i="16"/>
  <c r="F270" i="16"/>
  <c r="F319" i="16"/>
  <c r="G288" i="16"/>
  <c r="F288" i="16"/>
  <c r="F199" i="16"/>
  <c r="F336" i="16"/>
  <c r="G318" i="16"/>
  <c r="K331" i="16"/>
  <c r="G331" i="16" s="1"/>
  <c r="F318" i="16"/>
  <c r="G336" i="16"/>
  <c r="G330" i="16"/>
  <c r="K337" i="16"/>
  <c r="G337" i="16" s="1"/>
  <c r="F330" i="16"/>
  <c r="K204" i="16"/>
  <c r="G204" i="16" s="1"/>
  <c r="F192" i="16"/>
  <c r="F205" i="16"/>
  <c r="G33" i="5"/>
  <c r="G34" i="5" s="1"/>
  <c r="G21" i="5"/>
  <c r="G22" i="5" s="1"/>
  <c r="G198" i="16"/>
  <c r="F193" i="16"/>
  <c r="F198" i="16"/>
  <c r="F150" i="16"/>
  <c r="K187" i="16"/>
  <c r="G187" i="16" s="1"/>
  <c r="G186" i="16"/>
  <c r="G180" i="16"/>
  <c r="F163" i="16"/>
  <c r="K181" i="16"/>
  <c r="G181" i="16" s="1"/>
  <c r="K157" i="16"/>
  <c r="G157" i="16" s="1"/>
  <c r="F168" i="16"/>
  <c r="F186" i="16"/>
  <c r="G192" i="16"/>
  <c r="F180" i="16"/>
  <c r="K169" i="16"/>
  <c r="G169" i="16" s="1"/>
  <c r="G168" i="16"/>
  <c r="F138" i="16"/>
  <c r="G162" i="16"/>
  <c r="F156" i="16"/>
  <c r="F162" i="16"/>
  <c r="F144" i="16"/>
  <c r="K151" i="16"/>
  <c r="G151" i="16" s="1"/>
  <c r="G156" i="16"/>
  <c r="G150" i="16"/>
  <c r="F127" i="16"/>
  <c r="K145" i="16"/>
  <c r="G145" i="16" s="1"/>
  <c r="K139" i="16"/>
  <c r="G139" i="16" s="1"/>
  <c r="F133" i="16"/>
  <c r="F126" i="16"/>
  <c r="G138" i="16"/>
  <c r="G144" i="16"/>
  <c r="F121" i="16"/>
  <c r="G132" i="16"/>
  <c r="F132" i="16"/>
  <c r="G126" i="16"/>
  <c r="F120" i="16"/>
  <c r="G120" i="16"/>
  <c r="F114" i="16"/>
  <c r="G114" i="16"/>
  <c r="K115" i="16"/>
  <c r="G115" i="16" s="1"/>
  <c r="F139" i="15"/>
  <c r="G138" i="15"/>
  <c r="K137" i="15"/>
  <c r="K157" i="1" s="1"/>
  <c r="M140" i="15"/>
  <c r="F138" i="15"/>
  <c r="F114" i="15"/>
  <c r="M116" i="15"/>
  <c r="K113" i="15"/>
  <c r="K153" i="1" s="1"/>
  <c r="G114" i="15"/>
  <c r="F115" i="15"/>
  <c r="N33" i="22"/>
  <c r="N21" i="22"/>
  <c r="M35" i="22"/>
  <c r="K33" i="22"/>
  <c r="K51" i="28" s="1"/>
  <c r="G34" i="22"/>
  <c r="F34" i="22"/>
  <c r="M23" i="22"/>
  <c r="G22" i="22"/>
  <c r="K21" i="22"/>
  <c r="K48" i="28" s="1"/>
  <c r="F22" i="22"/>
  <c r="N57" i="22"/>
  <c r="N61" i="22" s="1"/>
  <c r="N65" i="22"/>
  <c r="M59" i="22"/>
  <c r="G58" i="22"/>
  <c r="K57" i="22"/>
  <c r="K57" i="28" s="1"/>
  <c r="M63" i="22"/>
  <c r="G62" i="22"/>
  <c r="K61" i="22"/>
  <c r="K58" i="28" s="1"/>
  <c r="F58" i="22"/>
  <c r="F62" i="22"/>
  <c r="M67" i="22"/>
  <c r="M65" i="22" s="1"/>
  <c r="M59" i="28" s="1"/>
  <c r="K65" i="22"/>
  <c r="K59" i="28" s="1"/>
  <c r="M55" i="22"/>
  <c r="M53" i="22" s="1"/>
  <c r="M56" i="28" s="1"/>
  <c r="K53" i="22"/>
  <c r="K56" i="28" s="1"/>
  <c r="M51" i="22"/>
  <c r="M49" i="22" s="1"/>
  <c r="M55" i="28" s="1"/>
  <c r="K49" i="22"/>
  <c r="K55" i="28" s="1"/>
  <c r="M47" i="22"/>
  <c r="M45" i="22" s="1"/>
  <c r="M54" i="28" s="1"/>
  <c r="K45" i="22"/>
  <c r="K54" i="28" s="1"/>
  <c r="M43" i="22"/>
  <c r="M41" i="22" s="1"/>
  <c r="M53" i="28" s="1"/>
  <c r="K41" i="22"/>
  <c r="K53" i="28" s="1"/>
  <c r="M39" i="22"/>
  <c r="M37" i="22" s="1"/>
  <c r="M52" i="28" s="1"/>
  <c r="K37" i="22"/>
  <c r="K52" i="28" s="1"/>
  <c r="M31" i="22"/>
  <c r="M29" i="22" s="1"/>
  <c r="M50" i="28" s="1"/>
  <c r="K29" i="22"/>
  <c r="K50" i="28" s="1"/>
  <c r="M27" i="22"/>
  <c r="M25" i="22" s="1"/>
  <c r="M49" i="28" s="1"/>
  <c r="K25" i="22"/>
  <c r="K49" i="28" s="1"/>
  <c r="M19" i="22"/>
  <c r="M17" i="22" s="1"/>
  <c r="M47" i="28" s="1"/>
  <c r="K17" i="22"/>
  <c r="K47" i="28" s="1"/>
  <c r="M15" i="22"/>
  <c r="M13" i="22" s="1"/>
  <c r="M46" i="28" s="1"/>
  <c r="K13" i="22"/>
  <c r="K46" i="28" s="1"/>
  <c r="M11" i="22"/>
  <c r="M9" i="22" s="1"/>
  <c r="M45" i="28" s="1"/>
  <c r="K9" i="22"/>
  <c r="K45" i="28" s="1"/>
  <c r="G54" i="22"/>
  <c r="F54" i="22"/>
  <c r="F50" i="22"/>
  <c r="G50" i="22"/>
  <c r="K103" i="21"/>
  <c r="G55" i="28" l="1"/>
  <c r="G56" i="28"/>
  <c r="G47" i="28"/>
  <c r="G53" i="28"/>
  <c r="G45" i="28"/>
  <c r="G46" i="28"/>
  <c r="G59" i="28"/>
  <c r="G52" i="28"/>
  <c r="G49" i="28"/>
  <c r="G50" i="28"/>
  <c r="B254" i="30"/>
  <c r="O238" i="30"/>
  <c r="A237" i="14"/>
  <c r="A34" i="28"/>
  <c r="G54" i="28"/>
  <c r="E4" i="4"/>
  <c r="E5" i="4"/>
  <c r="G140" i="15"/>
  <c r="M137" i="15"/>
  <c r="G116" i="15"/>
  <c r="M113" i="15"/>
  <c r="G35" i="22"/>
  <c r="M33" i="22"/>
  <c r="M51" i="28" s="1"/>
  <c r="G51" i="28" s="1"/>
  <c r="G23" i="22"/>
  <c r="M21" i="22"/>
  <c r="M48" i="28" s="1"/>
  <c r="G48" i="28" s="1"/>
  <c r="G63" i="22"/>
  <c r="M61" i="22"/>
  <c r="M58" i="28" s="1"/>
  <c r="G58" i="28" s="1"/>
  <c r="G59" i="22"/>
  <c r="M57" i="22"/>
  <c r="M57" i="28" s="1"/>
  <c r="G57" i="28" s="1"/>
  <c r="G55" i="22"/>
  <c r="G53" i="22"/>
  <c r="G49" i="22"/>
  <c r="G51" i="22"/>
  <c r="O15" i="30" l="1"/>
  <c r="B258" i="30"/>
  <c r="A245" i="14"/>
  <c r="A35" i="28"/>
  <c r="G57" i="22"/>
  <c r="G61" i="22"/>
  <c r="G21" i="22"/>
  <c r="G33" i="22"/>
  <c r="G113" i="15"/>
  <c r="M153" i="1"/>
  <c r="G137" i="15"/>
  <c r="M157" i="1"/>
  <c r="G157" i="1" s="1"/>
  <c r="B262" i="30" l="1"/>
  <c r="O16" i="30"/>
  <c r="A252" i="14"/>
  <c r="A36" i="28"/>
  <c r="G153" i="1"/>
  <c r="F262" i="20"/>
  <c r="J258" i="20"/>
  <c r="K258" i="20" s="1"/>
  <c r="M257" i="20"/>
  <c r="M133" i="1" s="1"/>
  <c r="F220" i="20"/>
  <c r="J216" i="20"/>
  <c r="K216" i="20" s="1"/>
  <c r="M215" i="20"/>
  <c r="M127" i="1" s="1"/>
  <c r="F206" i="20"/>
  <c r="J202" i="20"/>
  <c r="K202" i="20" s="1"/>
  <c r="M201" i="20"/>
  <c r="M125" i="1" s="1"/>
  <c r="F192" i="20"/>
  <c r="J188" i="20"/>
  <c r="K188" i="20" s="1"/>
  <c r="M187" i="20"/>
  <c r="M123" i="1" s="1"/>
  <c r="F178" i="20"/>
  <c r="J174" i="20"/>
  <c r="K174" i="20" s="1"/>
  <c r="M173" i="20"/>
  <c r="M121" i="1" s="1"/>
  <c r="F164" i="20"/>
  <c r="J160" i="20"/>
  <c r="K160" i="20" s="1"/>
  <c r="M159" i="20"/>
  <c r="M119" i="1" s="1"/>
  <c r="F136" i="20"/>
  <c r="J132" i="20"/>
  <c r="K132" i="20" s="1"/>
  <c r="M131" i="20"/>
  <c r="M115" i="1" s="1"/>
  <c r="F122" i="20"/>
  <c r="J118" i="20"/>
  <c r="K118" i="20" s="1"/>
  <c r="M117" i="20"/>
  <c r="M113" i="1" s="1"/>
  <c r="F108" i="20"/>
  <c r="J104" i="20"/>
  <c r="K104" i="20" s="1"/>
  <c r="M103" i="20"/>
  <c r="M111" i="1" s="1"/>
  <c r="F24" i="20"/>
  <c r="J20" i="20"/>
  <c r="K20" i="20" s="1"/>
  <c r="M19" i="20"/>
  <c r="M99" i="1" s="1"/>
  <c r="C96" i="1"/>
  <c r="C95" i="1"/>
  <c r="C94" i="1"/>
  <c r="B96" i="1"/>
  <c r="B95" i="1"/>
  <c r="B94" i="1"/>
  <c r="C93" i="1"/>
  <c r="C92" i="1"/>
  <c r="C91" i="1"/>
  <c r="B93" i="1"/>
  <c r="B92" i="1"/>
  <c r="B91" i="1"/>
  <c r="C90" i="1"/>
  <c r="C89" i="1"/>
  <c r="C88" i="1"/>
  <c r="B90" i="1"/>
  <c r="B89" i="1"/>
  <c r="B88" i="1"/>
  <c r="C87" i="1"/>
  <c r="C86" i="1"/>
  <c r="C85" i="1"/>
  <c r="B87" i="1"/>
  <c r="B86" i="1"/>
  <c r="B85" i="1"/>
  <c r="C84" i="1"/>
  <c r="C83" i="1"/>
  <c r="C82" i="1"/>
  <c r="C81" i="1"/>
  <c r="B84" i="1"/>
  <c r="B83" i="1"/>
  <c r="B82" i="1"/>
  <c r="B81" i="1"/>
  <c r="L78" i="1"/>
  <c r="C80" i="1"/>
  <c r="C79" i="1"/>
  <c r="C78" i="1"/>
  <c r="C77" i="1"/>
  <c r="C76" i="1"/>
  <c r="C75" i="1"/>
  <c r="C74" i="1"/>
  <c r="B80" i="1"/>
  <c r="B79" i="1"/>
  <c r="B78" i="1"/>
  <c r="B77" i="1"/>
  <c r="B76" i="1"/>
  <c r="B75" i="1"/>
  <c r="B74" i="1"/>
  <c r="C73" i="1"/>
  <c r="B73" i="1"/>
  <c r="L72" i="1"/>
  <c r="C72" i="1"/>
  <c r="B72" i="1"/>
  <c r="J250" i="18"/>
  <c r="K250" i="18" s="1"/>
  <c r="G250" i="18" s="1"/>
  <c r="J249" i="18"/>
  <c r="F249" i="18" s="1"/>
  <c r="F251" i="18"/>
  <c r="M245" i="18"/>
  <c r="M72" i="1" s="1"/>
  <c r="C71" i="1"/>
  <c r="B71" i="1"/>
  <c r="F243" i="18"/>
  <c r="J242" i="18"/>
  <c r="K242" i="18" s="1"/>
  <c r="G242" i="18" s="1"/>
  <c r="J241" i="18"/>
  <c r="K241" i="18" s="1"/>
  <c r="M237" i="18"/>
  <c r="M71" i="1" s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J222" i="18"/>
  <c r="K222" i="18" s="1"/>
  <c r="J174" i="18"/>
  <c r="K174" i="18" s="1"/>
  <c r="J150" i="18"/>
  <c r="K150" i="18" s="1"/>
  <c r="J138" i="18"/>
  <c r="K138" i="18" s="1"/>
  <c r="J114" i="18"/>
  <c r="F114" i="18" s="1"/>
  <c r="J90" i="18"/>
  <c r="K90" i="18" s="1"/>
  <c r="J18" i="18"/>
  <c r="K18" i="18" s="1"/>
  <c r="O17" i="30" l="1"/>
  <c r="B266" i="30"/>
  <c r="O263" i="30" s="1"/>
  <c r="A260" i="14"/>
  <c r="A37" i="28"/>
  <c r="G222" i="18"/>
  <c r="L223" i="18"/>
  <c r="K224" i="18"/>
  <c r="K221" i="18" s="1"/>
  <c r="L175" i="18"/>
  <c r="K176" i="18"/>
  <c r="K173" i="18" s="1"/>
  <c r="L151" i="18"/>
  <c r="K152" i="18"/>
  <c r="K149" i="18" s="1"/>
  <c r="L139" i="18"/>
  <c r="K140" i="18"/>
  <c r="L91" i="18"/>
  <c r="K92" i="18"/>
  <c r="K89" i="18" s="1"/>
  <c r="L19" i="18"/>
  <c r="K20" i="18"/>
  <c r="I243" i="18"/>
  <c r="G243" i="18" s="1"/>
  <c r="F258" i="20"/>
  <c r="F241" i="18"/>
  <c r="F202" i="20"/>
  <c r="K257" i="20"/>
  <c r="K133" i="1" s="1"/>
  <c r="I262" i="20"/>
  <c r="G262" i="20" s="1"/>
  <c r="G258" i="20"/>
  <c r="I220" i="20"/>
  <c r="G220" i="20" s="1"/>
  <c r="G216" i="20"/>
  <c r="K215" i="20"/>
  <c r="K127" i="1" s="1"/>
  <c r="F216" i="20"/>
  <c r="I206" i="20"/>
  <c r="G206" i="20" s="1"/>
  <c r="K201" i="20"/>
  <c r="K125" i="1" s="1"/>
  <c r="G202" i="20"/>
  <c r="F174" i="20"/>
  <c r="I192" i="20"/>
  <c r="G192" i="20" s="1"/>
  <c r="G188" i="20"/>
  <c r="K187" i="20"/>
  <c r="K123" i="1" s="1"/>
  <c r="F188" i="20"/>
  <c r="F160" i="20"/>
  <c r="I178" i="20"/>
  <c r="G178" i="20" s="1"/>
  <c r="G174" i="20"/>
  <c r="K173" i="20"/>
  <c r="K121" i="1" s="1"/>
  <c r="I164" i="20"/>
  <c r="G164" i="20" s="1"/>
  <c r="G160" i="20"/>
  <c r="K159" i="20"/>
  <c r="K119" i="1" s="1"/>
  <c r="F104" i="20"/>
  <c r="G132" i="20"/>
  <c r="K131" i="20"/>
  <c r="K115" i="1" s="1"/>
  <c r="I136" i="20"/>
  <c r="G136" i="20" s="1"/>
  <c r="F132" i="20"/>
  <c r="I122" i="20"/>
  <c r="G122" i="20" s="1"/>
  <c r="K117" i="20"/>
  <c r="K113" i="1" s="1"/>
  <c r="G118" i="20"/>
  <c r="F118" i="20"/>
  <c r="I108" i="20"/>
  <c r="G108" i="20" s="1"/>
  <c r="G104" i="20"/>
  <c r="K103" i="20"/>
  <c r="K111" i="1" s="1"/>
  <c r="I24" i="20"/>
  <c r="G24" i="20" s="1"/>
  <c r="K19" i="20"/>
  <c r="K99" i="1" s="1"/>
  <c r="G20" i="20"/>
  <c r="F20" i="20"/>
  <c r="K249" i="18"/>
  <c r="I251" i="18" s="1"/>
  <c r="G251" i="18" s="1"/>
  <c r="F250" i="18"/>
  <c r="G241" i="18"/>
  <c r="K237" i="18"/>
  <c r="K71" i="1" s="1"/>
  <c r="F242" i="18"/>
  <c r="F222" i="18"/>
  <c r="G174" i="18"/>
  <c r="F174" i="18"/>
  <c r="G150" i="18"/>
  <c r="F150" i="18"/>
  <c r="G138" i="18"/>
  <c r="F138" i="18"/>
  <c r="K114" i="18"/>
  <c r="G90" i="18"/>
  <c r="F90" i="18"/>
  <c r="G18" i="18"/>
  <c r="F18" i="18"/>
  <c r="A267" i="14" l="1"/>
  <c r="A38" i="28"/>
  <c r="M223" i="18"/>
  <c r="F223" i="18"/>
  <c r="M175" i="18"/>
  <c r="F175" i="18"/>
  <c r="M151" i="18"/>
  <c r="F151" i="18"/>
  <c r="K137" i="18"/>
  <c r="M139" i="18"/>
  <c r="F139" i="18"/>
  <c r="L115" i="18"/>
  <c r="K116" i="18"/>
  <c r="K113" i="18" s="1"/>
  <c r="M91" i="18"/>
  <c r="F91" i="18"/>
  <c r="K17" i="18"/>
  <c r="M19" i="18"/>
  <c r="F19" i="18"/>
  <c r="G249" i="18"/>
  <c r="K245" i="18"/>
  <c r="K72" i="1" s="1"/>
  <c r="G114" i="18"/>
  <c r="A275" i="14" l="1"/>
  <c r="A39" i="28"/>
  <c r="G223" i="18"/>
  <c r="M224" i="18"/>
  <c r="G175" i="18"/>
  <c r="M176" i="18"/>
  <c r="G151" i="18"/>
  <c r="M152" i="18"/>
  <c r="G139" i="18"/>
  <c r="M140" i="18"/>
  <c r="M115" i="18"/>
  <c r="F115" i="18"/>
  <c r="G91" i="18"/>
  <c r="M92" i="18"/>
  <c r="G19" i="18"/>
  <c r="M20" i="18"/>
  <c r="A11" i="23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C10" i="1"/>
  <c r="C9" i="1"/>
  <c r="C8" i="1"/>
  <c r="C7" i="1"/>
  <c r="C6" i="1"/>
  <c r="C5" i="1"/>
  <c r="B10" i="1"/>
  <c r="B9" i="1"/>
  <c r="B8" i="1"/>
  <c r="B7" i="1"/>
  <c r="B6" i="1"/>
  <c r="B5" i="1"/>
  <c r="C4" i="1"/>
  <c r="B4" i="1"/>
  <c r="J19" i="23"/>
  <c r="K19" i="23" s="1"/>
  <c r="G19" i="23" s="1"/>
  <c r="J18" i="23"/>
  <c r="K18" i="23" s="1"/>
  <c r="J31" i="23"/>
  <c r="K31" i="23" s="1"/>
  <c r="G31" i="23" s="1"/>
  <c r="J55" i="23"/>
  <c r="K55" i="23" s="1"/>
  <c r="G55" i="23" s="1"/>
  <c r="J54" i="23"/>
  <c r="K54" i="23" s="1"/>
  <c r="A282" i="14" l="1"/>
  <c r="A40" i="28"/>
  <c r="G224" i="18"/>
  <c r="M221" i="18"/>
  <c r="G176" i="18"/>
  <c r="M173" i="18"/>
  <c r="G152" i="18"/>
  <c r="M149" i="18"/>
  <c r="M137" i="18"/>
  <c r="G140" i="18"/>
  <c r="G115" i="18"/>
  <c r="M116" i="18"/>
  <c r="G92" i="18"/>
  <c r="M89" i="18"/>
  <c r="M17" i="18"/>
  <c r="G20" i="18"/>
  <c r="F19" i="23"/>
  <c r="A17" i="23"/>
  <c r="G18" i="23"/>
  <c r="F18" i="23"/>
  <c r="F31" i="23"/>
  <c r="G54" i="23"/>
  <c r="F55" i="23"/>
  <c r="F54" i="23"/>
  <c r="A41" i="28" l="1"/>
  <c r="A290" i="14"/>
  <c r="G116" i="18"/>
  <c r="M113" i="18"/>
  <c r="A23" i="23"/>
  <c r="A29" i="23"/>
  <c r="N65" i="14"/>
  <c r="N80" i="14" l="1"/>
  <c r="N72" i="14"/>
  <c r="A297" i="14"/>
  <c r="A42" i="28"/>
  <c r="A35" i="23"/>
  <c r="A5" i="22" l="1"/>
  <c r="A44" i="28" s="1"/>
  <c r="A43" i="28"/>
  <c r="N95" i="14"/>
  <c r="N87" i="14"/>
  <c r="A41" i="23"/>
  <c r="J169" i="23"/>
  <c r="K169" i="23" s="1"/>
  <c r="G169" i="23" s="1"/>
  <c r="J168" i="23"/>
  <c r="F168" i="23" s="1"/>
  <c r="J163" i="23"/>
  <c r="F163" i="23" s="1"/>
  <c r="J162" i="23"/>
  <c r="K162" i="23" s="1"/>
  <c r="J157" i="23"/>
  <c r="F157" i="23" s="1"/>
  <c r="J156" i="23"/>
  <c r="F156" i="23" s="1"/>
  <c r="J151" i="23"/>
  <c r="K151" i="23" s="1"/>
  <c r="G151" i="23" s="1"/>
  <c r="J150" i="23"/>
  <c r="F150" i="23" s="1"/>
  <c r="J145" i="23"/>
  <c r="F145" i="23" s="1"/>
  <c r="J144" i="23"/>
  <c r="K144" i="23" s="1"/>
  <c r="J139" i="23"/>
  <c r="F139" i="23" s="1"/>
  <c r="J138" i="23"/>
  <c r="F138" i="23" s="1"/>
  <c r="J133" i="23"/>
  <c r="K133" i="23" s="1"/>
  <c r="G133" i="23" s="1"/>
  <c r="J132" i="23"/>
  <c r="F132" i="23" s="1"/>
  <c r="J127" i="23"/>
  <c r="F127" i="23" s="1"/>
  <c r="J126" i="23"/>
  <c r="K126" i="23" s="1"/>
  <c r="J121" i="23"/>
  <c r="K121" i="23" s="1"/>
  <c r="G121" i="23" s="1"/>
  <c r="J120" i="23"/>
  <c r="F120" i="23" s="1"/>
  <c r="J115" i="23"/>
  <c r="K115" i="23" s="1"/>
  <c r="G115" i="23" s="1"/>
  <c r="J114" i="23"/>
  <c r="F114" i="23" s="1"/>
  <c r="J109" i="23"/>
  <c r="F109" i="23" s="1"/>
  <c r="J108" i="23"/>
  <c r="K108" i="23" s="1"/>
  <c r="J103" i="23"/>
  <c r="F103" i="23" s="1"/>
  <c r="J102" i="23"/>
  <c r="F102" i="23" s="1"/>
  <c r="J97" i="23"/>
  <c r="K97" i="23" s="1"/>
  <c r="G97" i="23" s="1"/>
  <c r="J96" i="23"/>
  <c r="F96" i="23" s="1"/>
  <c r="J91" i="23"/>
  <c r="F91" i="23" s="1"/>
  <c r="J90" i="23"/>
  <c r="K90" i="23" s="1"/>
  <c r="J85" i="23"/>
  <c r="F85" i="23" s="1"/>
  <c r="J84" i="23"/>
  <c r="F84" i="23" s="1"/>
  <c r="J79" i="23"/>
  <c r="K79" i="23" s="1"/>
  <c r="G79" i="23" s="1"/>
  <c r="J78" i="23"/>
  <c r="K78" i="23" s="1"/>
  <c r="J73" i="23"/>
  <c r="F73" i="23" s="1"/>
  <c r="J72" i="23"/>
  <c r="K72" i="23" s="1"/>
  <c r="J67" i="23"/>
  <c r="K67" i="23" s="1"/>
  <c r="G67" i="23" s="1"/>
  <c r="J66" i="23"/>
  <c r="F66" i="23" s="1"/>
  <c r="J61" i="23"/>
  <c r="K61" i="23" s="1"/>
  <c r="G61" i="23" s="1"/>
  <c r="J60" i="23"/>
  <c r="K60" i="23" s="1"/>
  <c r="J49" i="23"/>
  <c r="F49" i="23" s="1"/>
  <c r="J48" i="23"/>
  <c r="K48" i="23" s="1"/>
  <c r="J43" i="23"/>
  <c r="F43" i="23" s="1"/>
  <c r="J42" i="23"/>
  <c r="F42" i="23" s="1"/>
  <c r="J37" i="23"/>
  <c r="K37" i="23" s="1"/>
  <c r="G37" i="23" s="1"/>
  <c r="J36" i="23"/>
  <c r="F36" i="23" s="1"/>
  <c r="J25" i="23"/>
  <c r="F25" i="23" s="1"/>
  <c r="J24" i="23"/>
  <c r="K24" i="23" s="1"/>
  <c r="J13" i="23"/>
  <c r="F13" i="23" s="1"/>
  <c r="J12" i="23"/>
  <c r="F12" i="23" s="1"/>
  <c r="J7" i="23"/>
  <c r="K7" i="23" s="1"/>
  <c r="G7" i="23" s="1"/>
  <c r="J6" i="23"/>
  <c r="F6" i="23" s="1"/>
  <c r="F67" i="22"/>
  <c r="F66" i="22"/>
  <c r="F47" i="22"/>
  <c r="F43" i="22"/>
  <c r="F39" i="22"/>
  <c r="F31" i="22"/>
  <c r="F27" i="22"/>
  <c r="F26" i="22"/>
  <c r="F19" i="22"/>
  <c r="F15" i="22"/>
  <c r="F11" i="22"/>
  <c r="F7" i="22"/>
  <c r="J6" i="22"/>
  <c r="K6" i="22" s="1"/>
  <c r="F190" i="21"/>
  <c r="J188" i="21"/>
  <c r="K188" i="21" s="1"/>
  <c r="G188" i="21" s="1"/>
  <c r="J187" i="21"/>
  <c r="F187" i="21" s="1"/>
  <c r="F184" i="21"/>
  <c r="J182" i="21"/>
  <c r="F182" i="21" s="1"/>
  <c r="J181" i="21"/>
  <c r="K181" i="21" s="1"/>
  <c r="F178" i="21"/>
  <c r="J176" i="21"/>
  <c r="K176" i="21" s="1"/>
  <c r="G176" i="21" s="1"/>
  <c r="J175" i="21"/>
  <c r="F175" i="21" s="1"/>
  <c r="F172" i="21"/>
  <c r="J170" i="21"/>
  <c r="F170" i="21" s="1"/>
  <c r="J169" i="21"/>
  <c r="F169" i="21" s="1"/>
  <c r="F166" i="21"/>
  <c r="J164" i="21"/>
  <c r="F164" i="21" s="1"/>
  <c r="J163" i="21"/>
  <c r="K163" i="21" s="1"/>
  <c r="F160" i="21"/>
  <c r="J158" i="21"/>
  <c r="K158" i="21" s="1"/>
  <c r="G158" i="21" s="1"/>
  <c r="J157" i="21"/>
  <c r="K157" i="21" s="1"/>
  <c r="F154" i="21"/>
  <c r="J152" i="21"/>
  <c r="K152" i="21" s="1"/>
  <c r="G152" i="21" s="1"/>
  <c r="J151" i="21"/>
  <c r="F151" i="21" s="1"/>
  <c r="F148" i="21"/>
  <c r="J146" i="21"/>
  <c r="F146" i="21" s="1"/>
  <c r="J145" i="21"/>
  <c r="F145" i="21" s="1"/>
  <c r="F142" i="21"/>
  <c r="J140" i="21"/>
  <c r="F140" i="21" s="1"/>
  <c r="J139" i="21"/>
  <c r="K139" i="21" s="1"/>
  <c r="F136" i="21"/>
  <c r="J134" i="21"/>
  <c r="F134" i="21" s="1"/>
  <c r="J133" i="21"/>
  <c r="F133" i="21" s="1"/>
  <c r="F130" i="21"/>
  <c r="J128" i="21"/>
  <c r="F128" i="21" s="1"/>
  <c r="J127" i="21"/>
  <c r="F127" i="21" s="1"/>
  <c r="F124" i="21"/>
  <c r="J122" i="21"/>
  <c r="K122" i="21" s="1"/>
  <c r="G122" i="21" s="1"/>
  <c r="J121" i="21"/>
  <c r="K121" i="21" s="1"/>
  <c r="F118" i="21"/>
  <c r="J116" i="21"/>
  <c r="F116" i="21" s="1"/>
  <c r="J115" i="21"/>
  <c r="F115" i="21" s="1"/>
  <c r="F112" i="21"/>
  <c r="J110" i="21"/>
  <c r="F110" i="21" s="1"/>
  <c r="J109" i="21"/>
  <c r="K109" i="21" s="1"/>
  <c r="F106" i="21"/>
  <c r="J104" i="21"/>
  <c r="F104" i="21" s="1"/>
  <c r="F100" i="21"/>
  <c r="J98" i="21"/>
  <c r="K98" i="21" s="1"/>
  <c r="G98" i="21" s="1"/>
  <c r="J97" i="21"/>
  <c r="F97" i="21" s="1"/>
  <c r="F94" i="21"/>
  <c r="J92" i="21"/>
  <c r="F92" i="21" s="1"/>
  <c r="J91" i="21"/>
  <c r="F91" i="21" s="1"/>
  <c r="F88" i="21"/>
  <c r="J87" i="21"/>
  <c r="K87" i="21" s="1"/>
  <c r="G87" i="21" s="1"/>
  <c r="J86" i="21"/>
  <c r="K86" i="21" s="1"/>
  <c r="F83" i="21"/>
  <c r="J82" i="21"/>
  <c r="K82" i="21" s="1"/>
  <c r="G82" i="21" s="1"/>
  <c r="J81" i="21"/>
  <c r="F81" i="21" s="1"/>
  <c r="F78" i="21"/>
  <c r="J77" i="21"/>
  <c r="F77" i="21" s="1"/>
  <c r="J76" i="21"/>
  <c r="K76" i="21" s="1"/>
  <c r="F73" i="21"/>
  <c r="J72" i="21"/>
  <c r="F72" i="21" s="1"/>
  <c r="J71" i="21"/>
  <c r="K71" i="21" s="1"/>
  <c r="F68" i="21"/>
  <c r="J67" i="21"/>
  <c r="K67" i="21" s="1"/>
  <c r="G67" i="21" s="1"/>
  <c r="J66" i="21"/>
  <c r="K66" i="21" s="1"/>
  <c r="F63" i="21"/>
  <c r="J62" i="21"/>
  <c r="K62" i="21" s="1"/>
  <c r="G62" i="21" s="1"/>
  <c r="J61" i="21"/>
  <c r="K61" i="21" s="1"/>
  <c r="F58" i="21"/>
  <c r="J57" i="21"/>
  <c r="K57" i="21" s="1"/>
  <c r="G57" i="21" s="1"/>
  <c r="J56" i="21"/>
  <c r="K56" i="21" s="1"/>
  <c r="F53" i="21"/>
  <c r="J52" i="21"/>
  <c r="K52" i="21" s="1"/>
  <c r="G52" i="21" s="1"/>
  <c r="J51" i="21"/>
  <c r="F51" i="21" s="1"/>
  <c r="F48" i="21"/>
  <c r="J47" i="21"/>
  <c r="K47" i="21" s="1"/>
  <c r="G47" i="21" s="1"/>
  <c r="J46" i="21"/>
  <c r="K46" i="21" s="1"/>
  <c r="F43" i="21"/>
  <c r="J42" i="21"/>
  <c r="K42" i="21" s="1"/>
  <c r="G42" i="21" s="1"/>
  <c r="J41" i="21"/>
  <c r="K41" i="21" s="1"/>
  <c r="F38" i="21"/>
  <c r="J37" i="21"/>
  <c r="F37" i="21" s="1"/>
  <c r="J36" i="21"/>
  <c r="K36" i="21" s="1"/>
  <c r="F33" i="21"/>
  <c r="J32" i="21"/>
  <c r="K32" i="21" s="1"/>
  <c r="G32" i="21" s="1"/>
  <c r="J31" i="21"/>
  <c r="F31" i="21" s="1"/>
  <c r="F28" i="21"/>
  <c r="J27" i="21"/>
  <c r="K27" i="21" s="1"/>
  <c r="G27" i="21" s="1"/>
  <c r="J26" i="21"/>
  <c r="K26" i="21" s="1"/>
  <c r="F23" i="21"/>
  <c r="J22" i="21"/>
  <c r="K22" i="21" s="1"/>
  <c r="G22" i="21" s="1"/>
  <c r="J21" i="21"/>
  <c r="K21" i="21" s="1"/>
  <c r="F18" i="21"/>
  <c r="J17" i="21"/>
  <c r="F17" i="21" s="1"/>
  <c r="J16" i="21"/>
  <c r="K16" i="21" s="1"/>
  <c r="F13" i="21"/>
  <c r="J12" i="21"/>
  <c r="K12" i="21" s="1"/>
  <c r="G12" i="21" s="1"/>
  <c r="J11" i="21"/>
  <c r="F11" i="21" s="1"/>
  <c r="F8" i="21"/>
  <c r="J7" i="21"/>
  <c r="F7" i="21" s="1"/>
  <c r="J6" i="21"/>
  <c r="K6" i="21" s="1"/>
  <c r="F269" i="20"/>
  <c r="J265" i="20"/>
  <c r="K265" i="20" s="1"/>
  <c r="M264" i="20"/>
  <c r="M134" i="1" s="1"/>
  <c r="F255" i="20"/>
  <c r="J251" i="20"/>
  <c r="K251" i="20" s="1"/>
  <c r="M250" i="20"/>
  <c r="M132" i="1" s="1"/>
  <c r="F248" i="20"/>
  <c r="J244" i="20"/>
  <c r="K244" i="20" s="1"/>
  <c r="M243" i="20"/>
  <c r="M131" i="1" s="1"/>
  <c r="F241" i="20"/>
  <c r="J237" i="20"/>
  <c r="K237" i="20" s="1"/>
  <c r="M236" i="20"/>
  <c r="M130" i="1" s="1"/>
  <c r="F234" i="20"/>
  <c r="J230" i="20"/>
  <c r="K230" i="20" s="1"/>
  <c r="M229" i="20"/>
  <c r="M129" i="1" s="1"/>
  <c r="L23" i="27" s="1"/>
  <c r="M23" i="27" s="1"/>
  <c r="F227" i="20"/>
  <c r="J223" i="20"/>
  <c r="K223" i="20" s="1"/>
  <c r="M222" i="20"/>
  <c r="M128" i="1" s="1"/>
  <c r="F213" i="20"/>
  <c r="J209" i="20"/>
  <c r="K209" i="20" s="1"/>
  <c r="M208" i="20"/>
  <c r="M126" i="1" s="1"/>
  <c r="F199" i="20"/>
  <c r="J195" i="20"/>
  <c r="M194" i="20"/>
  <c r="M124" i="1" s="1"/>
  <c r="F185" i="20"/>
  <c r="J181" i="20"/>
  <c r="F181" i="20" s="1"/>
  <c r="M180" i="20"/>
  <c r="M122" i="1" s="1"/>
  <c r="F171" i="20"/>
  <c r="J167" i="20"/>
  <c r="K167" i="20" s="1"/>
  <c r="G167" i="20" s="1"/>
  <c r="M166" i="20"/>
  <c r="M120" i="1" s="1"/>
  <c r="F157" i="20"/>
  <c r="J153" i="20"/>
  <c r="K153" i="20" s="1"/>
  <c r="M152" i="20"/>
  <c r="M118" i="1" s="1"/>
  <c r="F150" i="20"/>
  <c r="J146" i="20"/>
  <c r="K146" i="20" s="1"/>
  <c r="M145" i="20"/>
  <c r="M117" i="1" s="1"/>
  <c r="F143" i="20"/>
  <c r="J139" i="20"/>
  <c r="F139" i="20" s="1"/>
  <c r="M138" i="20"/>
  <c r="M116" i="1" s="1"/>
  <c r="F129" i="20"/>
  <c r="J125" i="20"/>
  <c r="K125" i="20" s="1"/>
  <c r="M124" i="20"/>
  <c r="M114" i="1" s="1"/>
  <c r="L8" i="27" s="1"/>
  <c r="M8" i="27" s="1"/>
  <c r="F115" i="20"/>
  <c r="J111" i="20"/>
  <c r="K111" i="20" s="1"/>
  <c r="M110" i="20"/>
  <c r="M112" i="1" s="1"/>
  <c r="F101" i="20"/>
  <c r="J97" i="20"/>
  <c r="K97" i="20" s="1"/>
  <c r="M96" i="20"/>
  <c r="M110" i="1" s="1"/>
  <c r="F94" i="20"/>
  <c r="J90" i="20"/>
  <c r="K90" i="20" s="1"/>
  <c r="M89" i="20"/>
  <c r="M109" i="1" s="1"/>
  <c r="F87" i="20"/>
  <c r="J83" i="20"/>
  <c r="F83" i="20" s="1"/>
  <c r="M82" i="20"/>
  <c r="M108" i="1" s="1"/>
  <c r="F80" i="20"/>
  <c r="J76" i="20"/>
  <c r="K76" i="20" s="1"/>
  <c r="G76" i="20" s="1"/>
  <c r="M75" i="20"/>
  <c r="M107" i="1" s="1"/>
  <c r="F73" i="20"/>
  <c r="J69" i="20"/>
  <c r="M68" i="20"/>
  <c r="M106" i="1" s="1"/>
  <c r="F66" i="20"/>
  <c r="J62" i="20"/>
  <c r="F62" i="20" s="1"/>
  <c r="M61" i="20"/>
  <c r="M105" i="1" s="1"/>
  <c r="F59" i="20"/>
  <c r="J55" i="20"/>
  <c r="K55" i="20" s="1"/>
  <c r="M54" i="20"/>
  <c r="M104" i="1" s="1"/>
  <c r="F52" i="20"/>
  <c r="J48" i="20"/>
  <c r="K48" i="20" s="1"/>
  <c r="M47" i="20"/>
  <c r="M103" i="1" s="1"/>
  <c r="F45" i="20"/>
  <c r="J41" i="20"/>
  <c r="K41" i="20" s="1"/>
  <c r="I45" i="20" s="1"/>
  <c r="G45" i="20" s="1"/>
  <c r="M40" i="20"/>
  <c r="M102" i="1" s="1"/>
  <c r="F38" i="20"/>
  <c r="J34" i="20"/>
  <c r="F34" i="20" s="1"/>
  <c r="M33" i="20"/>
  <c r="M101" i="1" s="1"/>
  <c r="F31" i="20"/>
  <c r="J27" i="20"/>
  <c r="K27" i="20" s="1"/>
  <c r="M26" i="20"/>
  <c r="M100" i="1" s="1"/>
  <c r="F17" i="20"/>
  <c r="J13" i="20"/>
  <c r="K13" i="20" s="1"/>
  <c r="M12" i="20"/>
  <c r="M98" i="1" s="1"/>
  <c r="F10" i="20"/>
  <c r="J6" i="20"/>
  <c r="F6" i="20" s="1"/>
  <c r="M5" i="20"/>
  <c r="M97" i="1" s="1"/>
  <c r="J235" i="19"/>
  <c r="K235" i="19" s="1"/>
  <c r="G235" i="19" s="1"/>
  <c r="J234" i="19"/>
  <c r="K234" i="19" s="1"/>
  <c r="G234" i="19" s="1"/>
  <c r="J229" i="19"/>
  <c r="K229" i="19" s="1"/>
  <c r="G229" i="19" s="1"/>
  <c r="J228" i="19"/>
  <c r="K228" i="19" s="1"/>
  <c r="M224" i="19"/>
  <c r="M96" i="1" s="1"/>
  <c r="J222" i="19"/>
  <c r="K222" i="19" s="1"/>
  <c r="G222" i="19" s="1"/>
  <c r="J221" i="19"/>
  <c r="K221" i="19" s="1"/>
  <c r="G221" i="19" s="1"/>
  <c r="J216" i="19"/>
  <c r="K216" i="19" s="1"/>
  <c r="J215" i="19"/>
  <c r="K215" i="19" s="1"/>
  <c r="G215" i="19" s="1"/>
  <c r="M211" i="19"/>
  <c r="M95" i="1" s="1"/>
  <c r="J209" i="19"/>
  <c r="K209" i="19" s="1"/>
  <c r="G209" i="19" s="1"/>
  <c r="J208" i="19"/>
  <c r="K208" i="19" s="1"/>
  <c r="G208" i="19" s="1"/>
  <c r="J203" i="19"/>
  <c r="F203" i="19" s="1"/>
  <c r="J202" i="19"/>
  <c r="K202" i="19" s="1"/>
  <c r="G202" i="19" s="1"/>
  <c r="M198" i="19"/>
  <c r="M94" i="1" s="1"/>
  <c r="J196" i="19"/>
  <c r="K196" i="19" s="1"/>
  <c r="G196" i="19" s="1"/>
  <c r="J195" i="19"/>
  <c r="K195" i="19" s="1"/>
  <c r="G195" i="19" s="1"/>
  <c r="J190" i="19"/>
  <c r="K190" i="19" s="1"/>
  <c r="G190" i="19" s="1"/>
  <c r="J189" i="19"/>
  <c r="K189" i="19" s="1"/>
  <c r="G189" i="19" s="1"/>
  <c r="M185" i="19"/>
  <c r="M93" i="1" s="1"/>
  <c r="J183" i="19"/>
  <c r="K183" i="19" s="1"/>
  <c r="G183" i="19" s="1"/>
  <c r="J182" i="19"/>
  <c r="K182" i="19" s="1"/>
  <c r="G182" i="19" s="1"/>
  <c r="J177" i="19"/>
  <c r="K177" i="19" s="1"/>
  <c r="J176" i="19"/>
  <c r="K176" i="19" s="1"/>
  <c r="G176" i="19" s="1"/>
  <c r="M172" i="19"/>
  <c r="M92" i="1" s="1"/>
  <c r="J170" i="19"/>
  <c r="F170" i="19" s="1"/>
  <c r="J169" i="19"/>
  <c r="K169" i="19" s="1"/>
  <c r="G169" i="19" s="1"/>
  <c r="J164" i="19"/>
  <c r="F164" i="19" s="1"/>
  <c r="J163" i="19"/>
  <c r="K163" i="19" s="1"/>
  <c r="G163" i="19" s="1"/>
  <c r="M159" i="19"/>
  <c r="M91" i="1" s="1"/>
  <c r="J157" i="19"/>
  <c r="K157" i="19" s="1"/>
  <c r="G157" i="19" s="1"/>
  <c r="J156" i="19"/>
  <c r="K156" i="19" s="1"/>
  <c r="G156" i="19" s="1"/>
  <c r="J151" i="19"/>
  <c r="F151" i="19" s="1"/>
  <c r="J150" i="19"/>
  <c r="K150" i="19" s="1"/>
  <c r="G150" i="19" s="1"/>
  <c r="M146" i="19"/>
  <c r="M90" i="1" s="1"/>
  <c r="J144" i="19"/>
  <c r="K144" i="19" s="1"/>
  <c r="G144" i="19" s="1"/>
  <c r="J143" i="19"/>
  <c r="K143" i="19" s="1"/>
  <c r="G143" i="19" s="1"/>
  <c r="J138" i="19"/>
  <c r="K138" i="19" s="1"/>
  <c r="G138" i="19" s="1"/>
  <c r="J137" i="19"/>
  <c r="K137" i="19" s="1"/>
  <c r="G137" i="19" s="1"/>
  <c r="M133" i="19"/>
  <c r="M89" i="1" s="1"/>
  <c r="J131" i="19"/>
  <c r="F131" i="19" s="1"/>
  <c r="J130" i="19"/>
  <c r="K130" i="19" s="1"/>
  <c r="G130" i="19" s="1"/>
  <c r="J125" i="19"/>
  <c r="F125" i="19" s="1"/>
  <c r="J124" i="19"/>
  <c r="K124" i="19" s="1"/>
  <c r="G124" i="19" s="1"/>
  <c r="M120" i="19"/>
  <c r="M88" i="1" s="1"/>
  <c r="J118" i="19"/>
  <c r="K118" i="19" s="1"/>
  <c r="G118" i="19" s="1"/>
  <c r="J117" i="19"/>
  <c r="K117" i="19" s="1"/>
  <c r="G117" i="19" s="1"/>
  <c r="J112" i="19"/>
  <c r="K112" i="19" s="1"/>
  <c r="G112" i="19" s="1"/>
  <c r="J111" i="19"/>
  <c r="K111" i="19" s="1"/>
  <c r="G111" i="19" s="1"/>
  <c r="M107" i="19"/>
  <c r="M87" i="1" s="1"/>
  <c r="J105" i="19"/>
  <c r="F105" i="19" s="1"/>
  <c r="J104" i="19"/>
  <c r="K104" i="19" s="1"/>
  <c r="G104" i="19" s="1"/>
  <c r="J99" i="19"/>
  <c r="F99" i="19" s="1"/>
  <c r="J98" i="19"/>
  <c r="K98" i="19" s="1"/>
  <c r="G98" i="19" s="1"/>
  <c r="M94" i="19"/>
  <c r="M86" i="1" s="1"/>
  <c r="J92" i="19"/>
  <c r="F92" i="19" s="1"/>
  <c r="J91" i="19"/>
  <c r="K91" i="19" s="1"/>
  <c r="G91" i="19" s="1"/>
  <c r="J86" i="19"/>
  <c r="K86" i="19" s="1"/>
  <c r="G86" i="19" s="1"/>
  <c r="J85" i="19"/>
  <c r="M81" i="19"/>
  <c r="M85" i="1" s="1"/>
  <c r="J79" i="19"/>
  <c r="F79" i="19" s="1"/>
  <c r="J78" i="19"/>
  <c r="K78" i="19" s="1"/>
  <c r="G78" i="19" s="1"/>
  <c r="J73" i="19"/>
  <c r="F73" i="19" s="1"/>
  <c r="J72" i="19"/>
  <c r="K72" i="19" s="1"/>
  <c r="G72" i="19" s="1"/>
  <c r="M68" i="19"/>
  <c r="M84" i="1" s="1"/>
  <c r="J66" i="19"/>
  <c r="K66" i="19" s="1"/>
  <c r="G66" i="19" s="1"/>
  <c r="J65" i="19"/>
  <c r="F65" i="19" s="1"/>
  <c r="M60" i="19"/>
  <c r="M83" i="1" s="1"/>
  <c r="J58" i="19"/>
  <c r="F58" i="19" s="1"/>
  <c r="J57" i="19"/>
  <c r="K57" i="19" s="1"/>
  <c r="M52" i="19"/>
  <c r="M82" i="1" s="1"/>
  <c r="J50" i="19"/>
  <c r="K50" i="19" s="1"/>
  <c r="G50" i="19" s="1"/>
  <c r="J49" i="19"/>
  <c r="K49" i="19" s="1"/>
  <c r="G49" i="19" s="1"/>
  <c r="M44" i="19"/>
  <c r="M81" i="1" s="1"/>
  <c r="J42" i="19"/>
  <c r="K42" i="19" s="1"/>
  <c r="G42" i="19" s="1"/>
  <c r="J41" i="19"/>
  <c r="F41" i="19" s="1"/>
  <c r="M36" i="19"/>
  <c r="M80" i="1" s="1"/>
  <c r="J34" i="19"/>
  <c r="F34" i="19" s="1"/>
  <c r="J33" i="19"/>
  <c r="F33" i="19" s="1"/>
  <c r="M28" i="19"/>
  <c r="M79" i="1" s="1"/>
  <c r="L37" i="27" s="1"/>
  <c r="M37" i="27" s="1"/>
  <c r="J26" i="19"/>
  <c r="K26" i="19" s="1"/>
  <c r="G26" i="19" s="1"/>
  <c r="J25" i="19"/>
  <c r="K25" i="19" s="1"/>
  <c r="M20" i="19"/>
  <c r="M78" i="1" s="1"/>
  <c r="D18" i="19"/>
  <c r="D15" i="19"/>
  <c r="D12" i="19"/>
  <c r="D9" i="19"/>
  <c r="D6" i="19"/>
  <c r="J235" i="18"/>
  <c r="K235" i="18" s="1"/>
  <c r="H235" i="18"/>
  <c r="I235" i="18" s="1"/>
  <c r="J228" i="18"/>
  <c r="J216" i="18"/>
  <c r="J210" i="18"/>
  <c r="K210" i="18" s="1"/>
  <c r="J204" i="18"/>
  <c r="J198" i="18"/>
  <c r="J192" i="18"/>
  <c r="K192" i="18" s="1"/>
  <c r="J186" i="18"/>
  <c r="J180" i="18"/>
  <c r="J168" i="18"/>
  <c r="J162" i="18"/>
  <c r="J156" i="18"/>
  <c r="J144" i="18"/>
  <c r="K144" i="18" s="1"/>
  <c r="J132" i="18"/>
  <c r="J126" i="18"/>
  <c r="J120" i="18"/>
  <c r="K120" i="18" s="1"/>
  <c r="J108" i="18"/>
  <c r="J102" i="18"/>
  <c r="J96" i="18"/>
  <c r="K96" i="18" s="1"/>
  <c r="J84" i="18"/>
  <c r="J78" i="18"/>
  <c r="J72" i="18"/>
  <c r="K72" i="18" s="1"/>
  <c r="J66" i="18"/>
  <c r="J60" i="18"/>
  <c r="J54" i="18"/>
  <c r="K54" i="18" s="1"/>
  <c r="J48" i="18"/>
  <c r="J42" i="18"/>
  <c r="J36" i="18"/>
  <c r="K36" i="18" s="1"/>
  <c r="J30" i="18"/>
  <c r="J24" i="18"/>
  <c r="J12" i="18"/>
  <c r="K12" i="18" s="1"/>
  <c r="J6" i="18"/>
  <c r="N110" i="14" l="1"/>
  <c r="N102" i="14"/>
  <c r="G210" i="18"/>
  <c r="L211" i="18"/>
  <c r="K212" i="18"/>
  <c r="K209" i="18" s="1"/>
  <c r="G192" i="18"/>
  <c r="L193" i="18"/>
  <c r="K194" i="18"/>
  <c r="K191" i="18" s="1"/>
  <c r="G144" i="18"/>
  <c r="L145" i="18"/>
  <c r="K146" i="18"/>
  <c r="K143" i="18" s="1"/>
  <c r="G120" i="18"/>
  <c r="L121" i="18"/>
  <c r="K122" i="18"/>
  <c r="K119" i="18" s="1"/>
  <c r="G96" i="18"/>
  <c r="L97" i="18"/>
  <c r="K98" i="18"/>
  <c r="K95" i="18" s="1"/>
  <c r="G72" i="18"/>
  <c r="L73" i="18"/>
  <c r="K74" i="18"/>
  <c r="K71" i="18" s="1"/>
  <c r="G54" i="18"/>
  <c r="L55" i="18"/>
  <c r="K56" i="18"/>
  <c r="K53" i="18" s="1"/>
  <c r="G36" i="18"/>
  <c r="L37" i="18"/>
  <c r="K38" i="18"/>
  <c r="K35" i="18" s="1"/>
  <c r="G12" i="18"/>
  <c r="L13" i="18"/>
  <c r="K14" i="18"/>
  <c r="G78" i="23"/>
  <c r="G60" i="23"/>
  <c r="F67" i="23"/>
  <c r="F118" i="19"/>
  <c r="G6" i="22"/>
  <c r="M7" i="22"/>
  <c r="M5" i="22" s="1"/>
  <c r="M44" i="28" s="1"/>
  <c r="K5" i="22"/>
  <c r="K44" i="28" s="1"/>
  <c r="G44" i="28" s="1"/>
  <c r="F30" i="22"/>
  <c r="F6" i="22"/>
  <c r="G14" i="22"/>
  <c r="F14" i="22"/>
  <c r="F18" i="22"/>
  <c r="F42" i="22"/>
  <c r="F10" i="22"/>
  <c r="F38" i="22"/>
  <c r="G26" i="22"/>
  <c r="G109" i="21"/>
  <c r="K25" i="21"/>
  <c r="K45" i="21"/>
  <c r="K65" i="21"/>
  <c r="K85" i="21"/>
  <c r="G56" i="21"/>
  <c r="K55" i="21"/>
  <c r="G16" i="21"/>
  <c r="G36" i="21"/>
  <c r="K20" i="21"/>
  <c r="K40" i="21"/>
  <c r="G61" i="21"/>
  <c r="K60" i="21"/>
  <c r="K116" i="21"/>
  <c r="G116" i="21" s="1"/>
  <c r="F87" i="21"/>
  <c r="F109" i="21"/>
  <c r="F22" i="21"/>
  <c r="F36" i="21"/>
  <c r="K37" i="21"/>
  <c r="G37" i="21" s="1"/>
  <c r="F61" i="21"/>
  <c r="K104" i="21"/>
  <c r="K134" i="21"/>
  <c r="G134" i="21" s="1"/>
  <c r="K151" i="21"/>
  <c r="K187" i="21"/>
  <c r="F82" i="21"/>
  <c r="K133" i="21"/>
  <c r="K164" i="21"/>
  <c r="G164" i="21" s="1"/>
  <c r="K182" i="21"/>
  <c r="G182" i="21" s="1"/>
  <c r="F16" i="21"/>
  <c r="F98" i="21"/>
  <c r="F57" i="21"/>
  <c r="K127" i="21"/>
  <c r="F56" i="21"/>
  <c r="K115" i="21"/>
  <c r="K175" i="21"/>
  <c r="F21" i="21"/>
  <c r="K72" i="21"/>
  <c r="G72" i="21" s="1"/>
  <c r="K97" i="21"/>
  <c r="F157" i="21"/>
  <c r="K169" i="21"/>
  <c r="F62" i="21"/>
  <c r="K123" i="21"/>
  <c r="F122" i="21"/>
  <c r="K145" i="21"/>
  <c r="K170" i="21"/>
  <c r="G170" i="21" s="1"/>
  <c r="K146" i="21"/>
  <c r="G146" i="21" s="1"/>
  <c r="F66" i="21"/>
  <c r="K17" i="21"/>
  <c r="G17" i="21" s="1"/>
  <c r="G71" i="21"/>
  <c r="K91" i="21"/>
  <c r="F46" i="21"/>
  <c r="K7" i="21"/>
  <c r="G7" i="21" s="1"/>
  <c r="F26" i="21"/>
  <c r="F76" i="21"/>
  <c r="F86" i="21"/>
  <c r="K92" i="21"/>
  <c r="G92" i="21" s="1"/>
  <c r="F71" i="21"/>
  <c r="F103" i="21"/>
  <c r="F121" i="21"/>
  <c r="F139" i="21"/>
  <c r="K110" i="21"/>
  <c r="G110" i="21" s="1"/>
  <c r="K128" i="21"/>
  <c r="G128" i="21" s="1"/>
  <c r="F42" i="21"/>
  <c r="K81" i="21"/>
  <c r="K140" i="21"/>
  <c r="G140" i="21" s="1"/>
  <c r="F152" i="21"/>
  <c r="F188" i="21"/>
  <c r="L15" i="19"/>
  <c r="L6" i="19"/>
  <c r="L18" i="19"/>
  <c r="L9" i="19"/>
  <c r="L12" i="19"/>
  <c r="A47" i="23"/>
  <c r="F223" i="20"/>
  <c r="F230" i="20"/>
  <c r="F244" i="20"/>
  <c r="F111" i="20"/>
  <c r="K6" i="20"/>
  <c r="I10" i="20" s="1"/>
  <c r="G10" i="20" s="1"/>
  <c r="F167" i="20"/>
  <c r="F13" i="20"/>
  <c r="K62" i="20"/>
  <c r="K61" i="20" s="1"/>
  <c r="K105" i="1" s="1"/>
  <c r="F265" i="20"/>
  <c r="F55" i="20"/>
  <c r="F97" i="20"/>
  <c r="F251" i="20"/>
  <c r="K83" i="20"/>
  <c r="K82" i="20" s="1"/>
  <c r="K108" i="1" s="1"/>
  <c r="K12" i="20"/>
  <c r="K98" i="1" s="1"/>
  <c r="G265" i="20"/>
  <c r="I269" i="20"/>
  <c r="G269" i="20" s="1"/>
  <c r="G55" i="20"/>
  <c r="K54" i="20"/>
  <c r="K104" i="1" s="1"/>
  <c r="G97" i="20"/>
  <c r="K96" i="20"/>
  <c r="K110" i="1" s="1"/>
  <c r="G146" i="20"/>
  <c r="I150" i="20"/>
  <c r="G150" i="20" s="1"/>
  <c r="K34" i="20"/>
  <c r="F41" i="20"/>
  <c r="K139" i="20"/>
  <c r="G230" i="20"/>
  <c r="F90" i="20"/>
  <c r="F146" i="20"/>
  <c r="F237" i="20"/>
  <c r="K181" i="20"/>
  <c r="G181" i="20" s="1"/>
  <c r="K110" i="20"/>
  <c r="K112" i="1" s="1"/>
  <c r="K229" i="20"/>
  <c r="K129" i="1" s="1"/>
  <c r="J23" i="27" s="1"/>
  <c r="K23" i="27" s="1"/>
  <c r="F49" i="19"/>
  <c r="F86" i="19"/>
  <c r="K33" i="19"/>
  <c r="G33" i="19" s="1"/>
  <c r="F66" i="19"/>
  <c r="F57" i="19"/>
  <c r="F78" i="19"/>
  <c r="F190" i="19"/>
  <c r="F50" i="19"/>
  <c r="F183" i="19"/>
  <c r="K151" i="19"/>
  <c r="G151" i="19" s="1"/>
  <c r="K170" i="19"/>
  <c r="G170" i="19" s="1"/>
  <c r="F222" i="19"/>
  <c r="K65" i="19"/>
  <c r="K60" i="19" s="1"/>
  <c r="K83" i="1" s="1"/>
  <c r="K73" i="19"/>
  <c r="G73" i="19" s="1"/>
  <c r="K131" i="19"/>
  <c r="G131" i="19" s="1"/>
  <c r="K164" i="19"/>
  <c r="G164" i="19" s="1"/>
  <c r="K203" i="19"/>
  <c r="G203" i="19" s="1"/>
  <c r="F42" i="19"/>
  <c r="K79" i="19"/>
  <c r="G79" i="19" s="1"/>
  <c r="K99" i="19"/>
  <c r="G99" i="19" s="1"/>
  <c r="F84" i="18"/>
  <c r="K84" i="18"/>
  <c r="K125" i="19"/>
  <c r="G125" i="19" s="1"/>
  <c r="F138" i="19"/>
  <c r="F216" i="19"/>
  <c r="F112" i="19"/>
  <c r="F209" i="19"/>
  <c r="K92" i="19"/>
  <c r="G92" i="19" s="1"/>
  <c r="G177" i="19"/>
  <c r="K172" i="19"/>
  <c r="K92" i="1" s="1"/>
  <c r="K20" i="19"/>
  <c r="K78" i="1" s="1"/>
  <c r="G25" i="19"/>
  <c r="G216" i="19"/>
  <c r="K211" i="19"/>
  <c r="K95" i="1" s="1"/>
  <c r="F26" i="19"/>
  <c r="F196" i="19"/>
  <c r="K105" i="19"/>
  <c r="G105" i="19" s="1"/>
  <c r="F72" i="19"/>
  <c r="K107" i="19"/>
  <c r="K87" i="1" s="1"/>
  <c r="F177" i="19"/>
  <c r="K185" i="19"/>
  <c r="K93" i="1" s="1"/>
  <c r="F157" i="19"/>
  <c r="F25" i="19"/>
  <c r="F144" i="19"/>
  <c r="F229" i="19"/>
  <c r="F235" i="19"/>
  <c r="K103" i="23"/>
  <c r="G103" i="23" s="1"/>
  <c r="K6" i="23"/>
  <c r="K102" i="23"/>
  <c r="K150" i="23"/>
  <c r="K157" i="23"/>
  <c r="G157" i="23" s="1"/>
  <c r="K120" i="23"/>
  <c r="K109" i="23"/>
  <c r="G109" i="23" s="1"/>
  <c r="K163" i="23"/>
  <c r="G163" i="23" s="1"/>
  <c r="K127" i="23"/>
  <c r="G127" i="23" s="1"/>
  <c r="K156" i="23"/>
  <c r="K91" i="23"/>
  <c r="G91" i="23" s="1"/>
  <c r="F121" i="23"/>
  <c r="K25" i="23"/>
  <c r="G25" i="23" s="1"/>
  <c r="K73" i="23"/>
  <c r="G73" i="23" s="1"/>
  <c r="K84" i="23"/>
  <c r="K85" i="23"/>
  <c r="G85" i="23" s="1"/>
  <c r="K36" i="23"/>
  <c r="K43" i="23"/>
  <c r="G43" i="23" s="1"/>
  <c r="K66" i="23"/>
  <c r="K114" i="23"/>
  <c r="K139" i="23"/>
  <c r="G139" i="23" s="1"/>
  <c r="F60" i="23"/>
  <c r="K132" i="23"/>
  <c r="K168" i="23"/>
  <c r="F78" i="23"/>
  <c r="K12" i="23"/>
  <c r="K49" i="23"/>
  <c r="G49" i="23" s="1"/>
  <c r="K145" i="23"/>
  <c r="G145" i="23" s="1"/>
  <c r="K13" i="23"/>
  <c r="G13" i="23" s="1"/>
  <c r="K42" i="23"/>
  <c r="K96" i="23"/>
  <c r="K138" i="23"/>
  <c r="F54" i="18"/>
  <c r="F96" i="18"/>
  <c r="F144" i="18"/>
  <c r="G90" i="23"/>
  <c r="G108" i="23"/>
  <c r="G24" i="23"/>
  <c r="G126" i="23"/>
  <c r="G48" i="23"/>
  <c r="G144" i="23"/>
  <c r="G162" i="23"/>
  <c r="G72" i="23"/>
  <c r="F7" i="23"/>
  <c r="F24" i="23"/>
  <c r="F37" i="23"/>
  <c r="F48" i="23"/>
  <c r="F61" i="23"/>
  <c r="F72" i="23"/>
  <c r="F79" i="23"/>
  <c r="F90" i="23"/>
  <c r="F97" i="23"/>
  <c r="F108" i="23"/>
  <c r="F115" i="23"/>
  <c r="F126" i="23"/>
  <c r="F133" i="23"/>
  <c r="F144" i="23"/>
  <c r="F151" i="23"/>
  <c r="F162" i="23"/>
  <c r="F169" i="23"/>
  <c r="G18" i="22"/>
  <c r="G15" i="22"/>
  <c r="G10" i="22"/>
  <c r="G38" i="22"/>
  <c r="G30" i="22"/>
  <c r="G42" i="22"/>
  <c r="G46" i="22"/>
  <c r="F46" i="22"/>
  <c r="M68" i="21"/>
  <c r="M65" i="21" s="1"/>
  <c r="G66" i="21"/>
  <c r="G6" i="21"/>
  <c r="G46" i="21"/>
  <c r="M48" i="21"/>
  <c r="M45" i="21" s="1"/>
  <c r="G181" i="21"/>
  <c r="G26" i="21"/>
  <c r="M28" i="21"/>
  <c r="M25" i="21" s="1"/>
  <c r="G76" i="21"/>
  <c r="M88" i="21"/>
  <c r="M85" i="21" s="1"/>
  <c r="G86" i="21"/>
  <c r="K159" i="21"/>
  <c r="G41" i="21"/>
  <c r="M43" i="21"/>
  <c r="M40" i="21" s="1"/>
  <c r="G163" i="21"/>
  <c r="G21" i="21"/>
  <c r="M23" i="21"/>
  <c r="M20" i="21" s="1"/>
  <c r="F27" i="21"/>
  <c r="F47" i="21"/>
  <c r="M58" i="21"/>
  <c r="M55" i="21" s="1"/>
  <c r="K11" i="21"/>
  <c r="K10" i="21" s="1"/>
  <c r="K31" i="21"/>
  <c r="K30" i="21" s="1"/>
  <c r="K51" i="21"/>
  <c r="K50" i="21" s="1"/>
  <c r="K77" i="21"/>
  <c r="G77" i="21" s="1"/>
  <c r="F12" i="21"/>
  <c r="F32" i="21"/>
  <c r="F52" i="21"/>
  <c r="G121" i="21"/>
  <c r="G139" i="21"/>
  <c r="G157" i="21"/>
  <c r="F41" i="21"/>
  <c r="F67" i="21"/>
  <c r="F6" i="21"/>
  <c r="F158" i="21"/>
  <c r="F163" i="21"/>
  <c r="F176" i="21"/>
  <c r="F181" i="21"/>
  <c r="M63" i="21"/>
  <c r="M60" i="21" s="1"/>
  <c r="K208" i="20"/>
  <c r="K126" i="1" s="1"/>
  <c r="I213" i="20"/>
  <c r="G213" i="20" s="1"/>
  <c r="G209" i="20"/>
  <c r="F195" i="20"/>
  <c r="K195" i="20"/>
  <c r="K222" i="20"/>
  <c r="K128" i="1" s="1"/>
  <c r="I227" i="20"/>
  <c r="G227" i="20" s="1"/>
  <c r="G223" i="20"/>
  <c r="G153" i="20"/>
  <c r="K152" i="20"/>
  <c r="K118" i="1" s="1"/>
  <c r="I157" i="20"/>
  <c r="G157" i="20" s="1"/>
  <c r="I248" i="20"/>
  <c r="G248" i="20" s="1"/>
  <c r="G244" i="20"/>
  <c r="K243" i="20"/>
  <c r="K131" i="1" s="1"/>
  <c r="G251" i="20"/>
  <c r="K250" i="20"/>
  <c r="K132" i="1" s="1"/>
  <c r="I255" i="20"/>
  <c r="G255" i="20" s="1"/>
  <c r="G41" i="20"/>
  <c r="K40" i="20"/>
  <c r="K102" i="1" s="1"/>
  <c r="G48" i="20"/>
  <c r="K47" i="20"/>
  <c r="K103" i="1" s="1"/>
  <c r="I52" i="20"/>
  <c r="G52" i="20" s="1"/>
  <c r="I129" i="20"/>
  <c r="G129" i="20" s="1"/>
  <c r="G125" i="20"/>
  <c r="K124" i="20"/>
  <c r="K114" i="1" s="1"/>
  <c r="J8" i="27" s="1"/>
  <c r="K8" i="27" s="1"/>
  <c r="I241" i="20"/>
  <c r="G237" i="20"/>
  <c r="K236" i="20"/>
  <c r="K130" i="1" s="1"/>
  <c r="F69" i="20"/>
  <c r="K69" i="20"/>
  <c r="K75" i="20"/>
  <c r="K107" i="1" s="1"/>
  <c r="I80" i="20"/>
  <c r="G80" i="20" s="1"/>
  <c r="I94" i="20"/>
  <c r="G94" i="20" s="1"/>
  <c r="G90" i="20"/>
  <c r="K89" i="20"/>
  <c r="K109" i="1" s="1"/>
  <c r="I31" i="20"/>
  <c r="G31" i="20" s="1"/>
  <c r="G27" i="20"/>
  <c r="K26" i="20"/>
  <c r="K100" i="1" s="1"/>
  <c r="F76" i="20"/>
  <c r="F209" i="20"/>
  <c r="I59" i="20"/>
  <c r="G59" i="20" s="1"/>
  <c r="I171" i="20"/>
  <c r="G171" i="20" s="1"/>
  <c r="G13" i="20"/>
  <c r="F27" i="20"/>
  <c r="G111" i="20"/>
  <c r="F125" i="20"/>
  <c r="K145" i="20"/>
  <c r="K117" i="1" s="1"/>
  <c r="K264" i="20"/>
  <c r="K134" i="1" s="1"/>
  <c r="K166" i="20"/>
  <c r="K120" i="1" s="1"/>
  <c r="F48" i="20"/>
  <c r="F153" i="20"/>
  <c r="I101" i="20"/>
  <c r="G101" i="20" s="1"/>
  <c r="I234" i="20"/>
  <c r="G234" i="20" s="1"/>
  <c r="I17" i="20"/>
  <c r="G17" i="20" s="1"/>
  <c r="I115" i="20"/>
  <c r="K44" i="19"/>
  <c r="K81" i="1" s="1"/>
  <c r="G57" i="19"/>
  <c r="K34" i="19"/>
  <c r="K41" i="19"/>
  <c r="K58" i="19"/>
  <c r="G58" i="19" s="1"/>
  <c r="G228" i="19"/>
  <c r="K224" i="19"/>
  <c r="K96" i="1" s="1"/>
  <c r="K85" i="19"/>
  <c r="F85" i="19"/>
  <c r="K133" i="19"/>
  <c r="K89" i="1" s="1"/>
  <c r="F91" i="19"/>
  <c r="F98" i="19"/>
  <c r="F104" i="19"/>
  <c r="F111" i="19"/>
  <c r="F117" i="19"/>
  <c r="F124" i="19"/>
  <c r="F130" i="19"/>
  <c r="F137" i="19"/>
  <c r="F143" i="19"/>
  <c r="F150" i="19"/>
  <c r="F156" i="19"/>
  <c r="F163" i="19"/>
  <c r="F169" i="19"/>
  <c r="F176" i="19"/>
  <c r="F182" i="19"/>
  <c r="F189" i="19"/>
  <c r="F195" i="19"/>
  <c r="F202" i="19"/>
  <c r="F208" i="19"/>
  <c r="F215" i="19"/>
  <c r="F221" i="19"/>
  <c r="F228" i="19"/>
  <c r="F234" i="19"/>
  <c r="K132" i="18"/>
  <c r="F132" i="18"/>
  <c r="K168" i="18"/>
  <c r="F168" i="18"/>
  <c r="K198" i="18"/>
  <c r="F198" i="18"/>
  <c r="K102" i="18"/>
  <c r="F102" i="18"/>
  <c r="K228" i="18"/>
  <c r="F228" i="18"/>
  <c r="F36" i="18"/>
  <c r="K42" i="18"/>
  <c r="F42" i="18"/>
  <c r="K48" i="18"/>
  <c r="F48" i="18"/>
  <c r="F12" i="18"/>
  <c r="K24" i="18"/>
  <c r="F24" i="18"/>
  <c r="K30" i="18"/>
  <c r="F30" i="18"/>
  <c r="F192" i="18"/>
  <c r="K6" i="18"/>
  <c r="F6" i="18"/>
  <c r="F72" i="18"/>
  <c r="K78" i="18"/>
  <c r="F78" i="18"/>
  <c r="F120" i="18"/>
  <c r="F210" i="18"/>
  <c r="K126" i="18"/>
  <c r="F126" i="18"/>
  <c r="K162" i="18"/>
  <c r="F162" i="18"/>
  <c r="K156" i="18"/>
  <c r="F156" i="18"/>
  <c r="K186" i="18"/>
  <c r="F186" i="18"/>
  <c r="K216" i="18"/>
  <c r="F216" i="18"/>
  <c r="K60" i="18"/>
  <c r="F60" i="18"/>
  <c r="K66" i="18"/>
  <c r="F66" i="18"/>
  <c r="K108" i="18"/>
  <c r="F108" i="18"/>
  <c r="K180" i="18"/>
  <c r="F180" i="18"/>
  <c r="K204" i="18"/>
  <c r="F204" i="18"/>
  <c r="N125" i="14" l="1"/>
  <c r="N117" i="14"/>
  <c r="G62" i="20"/>
  <c r="L229" i="18"/>
  <c r="K230" i="18"/>
  <c r="K227" i="18" s="1"/>
  <c r="L217" i="18"/>
  <c r="K218" i="18"/>
  <c r="K215" i="18" s="1"/>
  <c r="M211" i="18"/>
  <c r="F211" i="18"/>
  <c r="L205" i="18"/>
  <c r="K206" i="18"/>
  <c r="K203" i="18" s="1"/>
  <c r="L199" i="18"/>
  <c r="K200" i="18"/>
  <c r="K197" i="18" s="1"/>
  <c r="M193" i="18"/>
  <c r="F193" i="18"/>
  <c r="L187" i="18"/>
  <c r="K188" i="18"/>
  <c r="K185" i="18" s="1"/>
  <c r="L181" i="18"/>
  <c r="K182" i="18"/>
  <c r="K179" i="18" s="1"/>
  <c r="L169" i="18"/>
  <c r="K170" i="18"/>
  <c r="K167" i="18" s="1"/>
  <c r="L163" i="18"/>
  <c r="K164" i="18"/>
  <c r="K161" i="18" s="1"/>
  <c r="L157" i="18"/>
  <c r="K158" i="18"/>
  <c r="K155" i="18" s="1"/>
  <c r="F145" i="18"/>
  <c r="M145" i="18"/>
  <c r="L133" i="18"/>
  <c r="K134" i="18"/>
  <c r="K131" i="18" s="1"/>
  <c r="L127" i="18"/>
  <c r="K128" i="18"/>
  <c r="K125" i="18" s="1"/>
  <c r="M121" i="18"/>
  <c r="F121" i="18"/>
  <c r="L109" i="18"/>
  <c r="K110" i="18"/>
  <c r="K107" i="18" s="1"/>
  <c r="L103" i="18"/>
  <c r="K104" i="18"/>
  <c r="K101" i="18" s="1"/>
  <c r="F97" i="18"/>
  <c r="M97" i="18"/>
  <c r="G84" i="18"/>
  <c r="L85" i="18"/>
  <c r="K86" i="18"/>
  <c r="L79" i="18"/>
  <c r="K80" i="18"/>
  <c r="K77" i="18" s="1"/>
  <c r="M73" i="18"/>
  <c r="F73" i="18"/>
  <c r="L67" i="18"/>
  <c r="K68" i="18"/>
  <c r="K65" i="18" s="1"/>
  <c r="L61" i="18"/>
  <c r="K62" i="18"/>
  <c r="K59" i="18" s="1"/>
  <c r="M55" i="18"/>
  <c r="F55" i="18"/>
  <c r="L49" i="18"/>
  <c r="K50" i="18"/>
  <c r="L43" i="18"/>
  <c r="K44" i="18"/>
  <c r="K41" i="18" s="1"/>
  <c r="M37" i="18"/>
  <c r="F37" i="18"/>
  <c r="L31" i="18"/>
  <c r="K32" i="18"/>
  <c r="L25" i="18"/>
  <c r="K26" i="18"/>
  <c r="K11" i="18"/>
  <c r="M13" i="18"/>
  <c r="F13" i="18"/>
  <c r="L7" i="18"/>
  <c r="M7" i="18" s="1"/>
  <c r="M8" i="18" s="1"/>
  <c r="M5" i="18" s="1"/>
  <c r="G168" i="23"/>
  <c r="G156" i="23"/>
  <c r="G150" i="23"/>
  <c r="G138" i="23"/>
  <c r="G132" i="23"/>
  <c r="G120" i="23"/>
  <c r="G114" i="23"/>
  <c r="G102" i="23"/>
  <c r="G96" i="23"/>
  <c r="G84" i="23"/>
  <c r="G66" i="23"/>
  <c r="G42" i="23"/>
  <c r="G36" i="23"/>
  <c r="G12" i="23"/>
  <c r="G6" i="23"/>
  <c r="I66" i="20"/>
  <c r="G66" i="20" s="1"/>
  <c r="K146" i="19"/>
  <c r="K90" i="1" s="1"/>
  <c r="G65" i="19"/>
  <c r="K159" i="19"/>
  <c r="K91" i="1" s="1"/>
  <c r="K120" i="19"/>
  <c r="K88" i="1" s="1"/>
  <c r="G13" i="22"/>
  <c r="G43" i="22"/>
  <c r="G169" i="21"/>
  <c r="G97" i="21"/>
  <c r="G133" i="21"/>
  <c r="K120" i="21"/>
  <c r="G187" i="21"/>
  <c r="G151" i="21"/>
  <c r="G115" i="21"/>
  <c r="G104" i="21"/>
  <c r="K156" i="21"/>
  <c r="G145" i="21"/>
  <c r="G127" i="21"/>
  <c r="K93" i="21"/>
  <c r="K35" i="21"/>
  <c r="K15" i="21"/>
  <c r="G81" i="21"/>
  <c r="K80" i="21"/>
  <c r="K70" i="21"/>
  <c r="K75" i="21"/>
  <c r="K5" i="21"/>
  <c r="K117" i="21"/>
  <c r="K183" i="21"/>
  <c r="K189" i="21"/>
  <c r="K186" i="21" s="1"/>
  <c r="K153" i="21"/>
  <c r="K135" i="21"/>
  <c r="K132" i="21" s="1"/>
  <c r="K99" i="21"/>
  <c r="K96" i="21" s="1"/>
  <c r="M38" i="21"/>
  <c r="M18" i="21"/>
  <c r="K147" i="21"/>
  <c r="K144" i="21" s="1"/>
  <c r="K111" i="21"/>
  <c r="K165" i="21"/>
  <c r="K162" i="21" s="1"/>
  <c r="K129" i="21"/>
  <c r="G175" i="21"/>
  <c r="K177" i="21"/>
  <c r="K171" i="21"/>
  <c r="K168" i="21" s="1"/>
  <c r="M83" i="21"/>
  <c r="M80" i="21" s="1"/>
  <c r="M73" i="21"/>
  <c r="M70" i="21" s="1"/>
  <c r="G91" i="21"/>
  <c r="M8" i="21"/>
  <c r="K141" i="21"/>
  <c r="M78" i="21"/>
  <c r="M75" i="21" s="1"/>
  <c r="J9" i="19"/>
  <c r="J15" i="19"/>
  <c r="J18" i="19"/>
  <c r="J6" i="19"/>
  <c r="J12" i="19"/>
  <c r="K68" i="19"/>
  <c r="K84" i="1" s="1"/>
  <c r="K198" i="19"/>
  <c r="K94" i="1" s="1"/>
  <c r="A53" i="23"/>
  <c r="I87" i="20"/>
  <c r="G87" i="20" s="1"/>
  <c r="K5" i="20"/>
  <c r="K97" i="1" s="1"/>
  <c r="G6" i="20"/>
  <c r="G83" i="20"/>
  <c r="I185" i="20"/>
  <c r="G185" i="20" s="1"/>
  <c r="K180" i="20"/>
  <c r="K122" i="1" s="1"/>
  <c r="K138" i="20"/>
  <c r="K116" i="1" s="1"/>
  <c r="I143" i="20"/>
  <c r="G139" i="20"/>
  <c r="I38" i="20"/>
  <c r="G34" i="20"/>
  <c r="K33" i="20"/>
  <c r="K101" i="1" s="1"/>
  <c r="K94" i="19"/>
  <c r="K86" i="1" s="1"/>
  <c r="G17" i="22"/>
  <c r="G19" i="22"/>
  <c r="G66" i="22"/>
  <c r="G29" i="22"/>
  <c r="G31" i="22"/>
  <c r="G37" i="22"/>
  <c r="G39" i="22"/>
  <c r="G47" i="22"/>
  <c r="G7" i="22"/>
  <c r="G5" i="22"/>
  <c r="M53" i="21"/>
  <c r="M50" i="21" s="1"/>
  <c r="G51" i="21"/>
  <c r="G58" i="21"/>
  <c r="G55" i="21"/>
  <c r="G40" i="21"/>
  <c r="G43" i="21"/>
  <c r="G60" i="21"/>
  <c r="G63" i="21"/>
  <c r="G45" i="21"/>
  <c r="G48" i="21"/>
  <c r="M33" i="21"/>
  <c r="M30" i="21" s="1"/>
  <c r="G31" i="21"/>
  <c r="G88" i="21"/>
  <c r="G85" i="21"/>
  <c r="G25" i="21"/>
  <c r="G28" i="21"/>
  <c r="M13" i="21"/>
  <c r="M10" i="21" s="1"/>
  <c r="G11" i="21"/>
  <c r="G20" i="21"/>
  <c r="G23" i="21"/>
  <c r="G68" i="21"/>
  <c r="G65" i="21"/>
  <c r="G241" i="20"/>
  <c r="K194" i="20"/>
  <c r="K124" i="1" s="1"/>
  <c r="I199" i="20"/>
  <c r="G199" i="20" s="1"/>
  <c r="G195" i="20"/>
  <c r="K68" i="20"/>
  <c r="K106" i="1" s="1"/>
  <c r="I73" i="20"/>
  <c r="G73" i="20" s="1"/>
  <c r="G69" i="20"/>
  <c r="G115" i="20"/>
  <c r="G85" i="19"/>
  <c r="K81" i="19"/>
  <c r="K85" i="1" s="1"/>
  <c r="G41" i="19"/>
  <c r="K36" i="19"/>
  <c r="K80" i="1" s="1"/>
  <c r="K28" i="19"/>
  <c r="K79" i="1" s="1"/>
  <c r="J37" i="27" s="1"/>
  <c r="K37" i="27" s="1"/>
  <c r="G34" i="19"/>
  <c r="K52" i="19"/>
  <c r="K82" i="1" s="1"/>
  <c r="G216" i="18"/>
  <c r="G108" i="18"/>
  <c r="G156" i="18"/>
  <c r="G24" i="18"/>
  <c r="G78" i="18"/>
  <c r="G60" i="18"/>
  <c r="G42" i="18"/>
  <c r="G198" i="18"/>
  <c r="G168" i="18"/>
  <c r="G162" i="18"/>
  <c r="G102" i="18"/>
  <c r="G132" i="18"/>
  <c r="G48" i="18"/>
  <c r="G204" i="18"/>
  <c r="G126" i="18"/>
  <c r="G228" i="18"/>
  <c r="G66" i="18"/>
  <c r="G6" i="18"/>
  <c r="G180" i="18"/>
  <c r="G186" i="18"/>
  <c r="G30" i="18"/>
  <c r="N140" i="14" l="1"/>
  <c r="N132" i="14"/>
  <c r="M229" i="18"/>
  <c r="F229" i="18"/>
  <c r="M217" i="18"/>
  <c r="F217" i="18"/>
  <c r="G211" i="18"/>
  <c r="M212" i="18"/>
  <c r="M205" i="18"/>
  <c r="F205" i="18"/>
  <c r="M199" i="18"/>
  <c r="F199" i="18"/>
  <c r="G193" i="18"/>
  <c r="M194" i="18"/>
  <c r="M187" i="18"/>
  <c r="F187" i="18"/>
  <c r="M181" i="18"/>
  <c r="F181" i="18"/>
  <c r="M169" i="18"/>
  <c r="F169" i="18"/>
  <c r="M163" i="18"/>
  <c r="F163" i="18"/>
  <c r="M157" i="18"/>
  <c r="F157" i="18"/>
  <c r="G145" i="18"/>
  <c r="M146" i="18"/>
  <c r="M133" i="18"/>
  <c r="F133" i="18"/>
  <c r="M127" i="18"/>
  <c r="F127" i="18"/>
  <c r="G121" i="18"/>
  <c r="M122" i="18"/>
  <c r="F109" i="18"/>
  <c r="M109" i="18"/>
  <c r="M103" i="18"/>
  <c r="F103" i="18"/>
  <c r="G97" i="18"/>
  <c r="M98" i="18"/>
  <c r="K83" i="18"/>
  <c r="M85" i="18"/>
  <c r="F85" i="18"/>
  <c r="M79" i="18"/>
  <c r="F79" i="18"/>
  <c r="G73" i="18"/>
  <c r="M74" i="18"/>
  <c r="M67" i="18"/>
  <c r="F67" i="18"/>
  <c r="M61" i="18"/>
  <c r="F61" i="18"/>
  <c r="M56" i="18"/>
  <c r="G55" i="18"/>
  <c r="K47" i="18"/>
  <c r="M49" i="18"/>
  <c r="F49" i="18"/>
  <c r="M43" i="18"/>
  <c r="F43" i="18"/>
  <c r="G37" i="18"/>
  <c r="M38" i="18"/>
  <c r="K29" i="18"/>
  <c r="M31" i="18"/>
  <c r="F31" i="18"/>
  <c r="K23" i="18"/>
  <c r="M25" i="18"/>
  <c r="F25" i="18"/>
  <c r="G13" i="18"/>
  <c r="M14" i="18"/>
  <c r="M124" i="21"/>
  <c r="M120" i="21" s="1"/>
  <c r="M160" i="21"/>
  <c r="M156" i="21" s="1"/>
  <c r="G25" i="22"/>
  <c r="G27" i="22"/>
  <c r="G41" i="22"/>
  <c r="G45" i="22"/>
  <c r="M166" i="21"/>
  <c r="M162" i="21" s="1"/>
  <c r="M148" i="21"/>
  <c r="M144" i="21" s="1"/>
  <c r="K114" i="21"/>
  <c r="M100" i="21"/>
  <c r="M136" i="21"/>
  <c r="M132" i="21" s="1"/>
  <c r="K138" i="21"/>
  <c r="K174" i="21"/>
  <c r="K180" i="21"/>
  <c r="K108" i="21"/>
  <c r="K150" i="21"/>
  <c r="M172" i="21"/>
  <c r="M168" i="21" s="1"/>
  <c r="M190" i="21"/>
  <c r="M186" i="21" s="1"/>
  <c r="K126" i="21"/>
  <c r="G8" i="21"/>
  <c r="M5" i="21"/>
  <c r="G18" i="21"/>
  <c r="M15" i="21"/>
  <c r="G38" i="21"/>
  <c r="M35" i="21"/>
  <c r="G78" i="21"/>
  <c r="G80" i="21"/>
  <c r="G70" i="21"/>
  <c r="G83" i="21"/>
  <c r="G75" i="21"/>
  <c r="G73" i="21"/>
  <c r="A59" i="23"/>
  <c r="G143" i="20"/>
  <c r="G38" i="20"/>
  <c r="G65" i="22"/>
  <c r="G67" i="22"/>
  <c r="G9" i="22"/>
  <c r="G11" i="22"/>
  <c r="G30" i="21"/>
  <c r="G33" i="21"/>
  <c r="G10" i="21"/>
  <c r="G13" i="21"/>
  <c r="G50" i="21"/>
  <c r="G53" i="21"/>
  <c r="N155" i="14" l="1"/>
  <c r="N147" i="14"/>
  <c r="G229" i="18"/>
  <c r="M230" i="18"/>
  <c r="G217" i="18"/>
  <c r="M218" i="18"/>
  <c r="G212" i="18"/>
  <c r="M209" i="18"/>
  <c r="G205" i="18"/>
  <c r="M206" i="18"/>
  <c r="G199" i="18"/>
  <c r="M200" i="18"/>
  <c r="G194" i="18"/>
  <c r="M191" i="18"/>
  <c r="G187" i="18"/>
  <c r="M188" i="18"/>
  <c r="G181" i="18"/>
  <c r="M182" i="18"/>
  <c r="G169" i="18"/>
  <c r="M170" i="18"/>
  <c r="G163" i="18"/>
  <c r="M164" i="18"/>
  <c r="G157" i="18"/>
  <c r="M158" i="18"/>
  <c r="G146" i="18"/>
  <c r="M143" i="18"/>
  <c r="G133" i="18"/>
  <c r="M134" i="18"/>
  <c r="G127" i="18"/>
  <c r="M128" i="18"/>
  <c r="G122" i="18"/>
  <c r="M119" i="18"/>
  <c r="G109" i="18"/>
  <c r="M110" i="18"/>
  <c r="G103" i="18"/>
  <c r="M104" i="18"/>
  <c r="G98" i="18"/>
  <c r="M95" i="18"/>
  <c r="G85" i="18"/>
  <c r="M86" i="18"/>
  <c r="G79" i="18"/>
  <c r="M80" i="18"/>
  <c r="G74" i="18"/>
  <c r="M71" i="18"/>
  <c r="M68" i="18"/>
  <c r="G67" i="18"/>
  <c r="G61" i="18"/>
  <c r="M62" i="18"/>
  <c r="G56" i="18"/>
  <c r="M53" i="18"/>
  <c r="G49" i="18"/>
  <c r="M50" i="18"/>
  <c r="G43" i="18"/>
  <c r="M44" i="18"/>
  <c r="G38" i="18"/>
  <c r="M35" i="18"/>
  <c r="G31" i="18"/>
  <c r="M32" i="18"/>
  <c r="G25" i="18"/>
  <c r="M26" i="18"/>
  <c r="M11" i="18"/>
  <c r="G14" i="18"/>
  <c r="G148" i="21"/>
  <c r="G144" i="21"/>
  <c r="G190" i="21"/>
  <c r="G166" i="21"/>
  <c r="G186" i="21"/>
  <c r="G162" i="21"/>
  <c r="G168" i="21"/>
  <c r="G156" i="21"/>
  <c r="G35" i="21"/>
  <c r="M178" i="21"/>
  <c r="M174" i="21" s="1"/>
  <c r="M142" i="21"/>
  <c r="G142" i="21" s="1"/>
  <c r="M184" i="21"/>
  <c r="M180" i="21" s="1"/>
  <c r="G15" i="21"/>
  <c r="G132" i="21"/>
  <c r="G120" i="21"/>
  <c r="G5" i="21"/>
  <c r="M118" i="21"/>
  <c r="M114" i="21" s="1"/>
  <c r="M130" i="21"/>
  <c r="M126" i="21" s="1"/>
  <c r="G124" i="21"/>
  <c r="G160" i="21"/>
  <c r="M154" i="21"/>
  <c r="M150" i="21" s="1"/>
  <c r="M96" i="21"/>
  <c r="G136" i="21"/>
  <c r="M112" i="21"/>
  <c r="G100" i="21"/>
  <c r="G172" i="21"/>
  <c r="A65" i="23"/>
  <c r="F177" i="16"/>
  <c r="J175" i="16"/>
  <c r="K175" i="16" s="1"/>
  <c r="G175" i="16" s="1"/>
  <c r="J174" i="16"/>
  <c r="K174" i="16" s="1"/>
  <c r="F303" i="16"/>
  <c r="J301" i="16"/>
  <c r="F301" i="16" s="1"/>
  <c r="J300" i="16"/>
  <c r="F300" i="16" s="1"/>
  <c r="N170" i="14" l="1"/>
  <c r="N162" i="14"/>
  <c r="M138" i="21"/>
  <c r="G230" i="18"/>
  <c r="M227" i="18"/>
  <c r="G218" i="18"/>
  <c r="M215" i="18"/>
  <c r="G206" i="18"/>
  <c r="M203" i="18"/>
  <c r="G200" i="18"/>
  <c r="M197" i="18"/>
  <c r="G188" i="18"/>
  <c r="M185" i="18"/>
  <c r="G182" i="18"/>
  <c r="M179" i="18"/>
  <c r="G170" i="18"/>
  <c r="M167" i="18"/>
  <c r="G164" i="18"/>
  <c r="M161" i="18"/>
  <c r="G158" i="18"/>
  <c r="M155" i="18"/>
  <c r="G134" i="18"/>
  <c r="M131" i="18"/>
  <c r="G128" i="18"/>
  <c r="M125" i="18"/>
  <c r="G110" i="18"/>
  <c r="M107" i="18"/>
  <c r="G104" i="18"/>
  <c r="M101" i="18"/>
  <c r="M83" i="18"/>
  <c r="G86" i="18"/>
  <c r="G80" i="18"/>
  <c r="M77" i="18"/>
  <c r="G68" i="18"/>
  <c r="M65" i="18"/>
  <c r="G62" i="18"/>
  <c r="M59" i="18"/>
  <c r="M47" i="18"/>
  <c r="G50" i="18"/>
  <c r="G44" i="18"/>
  <c r="M41" i="18"/>
  <c r="M29" i="18"/>
  <c r="G32" i="18"/>
  <c r="M23" i="18"/>
  <c r="G26" i="18"/>
  <c r="G154" i="21"/>
  <c r="G114" i="21"/>
  <c r="G180" i="21"/>
  <c r="G174" i="21"/>
  <c r="G126" i="21"/>
  <c r="G138" i="21"/>
  <c r="G96" i="21"/>
  <c r="G184" i="21"/>
  <c r="G130" i="21"/>
  <c r="G178" i="21"/>
  <c r="G150" i="21"/>
  <c r="G118" i="21"/>
  <c r="F174" i="16"/>
  <c r="F175" i="16"/>
  <c r="M108" i="21"/>
  <c r="G112" i="21"/>
  <c r="A71" i="23"/>
  <c r="G174" i="16"/>
  <c r="K300" i="16"/>
  <c r="G300" i="16" s="1"/>
  <c r="K301" i="16"/>
  <c r="G301" i="16" s="1"/>
  <c r="F351" i="16"/>
  <c r="J349" i="16"/>
  <c r="K349" i="16" s="1"/>
  <c r="G349" i="16" s="1"/>
  <c r="J348" i="16"/>
  <c r="F348" i="16" s="1"/>
  <c r="N177" i="14" l="1"/>
  <c r="N185" i="14"/>
  <c r="G108" i="21"/>
  <c r="A77" i="23"/>
  <c r="F349" i="16"/>
  <c r="K348" i="16"/>
  <c r="N200" i="14" l="1"/>
  <c r="N192" i="14"/>
  <c r="G348" i="16"/>
  <c r="A83" i="23"/>
  <c r="N215" i="14" l="1"/>
  <c r="N207" i="14"/>
  <c r="A89" i="23"/>
  <c r="F134" i="15"/>
  <c r="J133" i="15"/>
  <c r="F133" i="15" s="1"/>
  <c r="J132" i="15"/>
  <c r="F132" i="15" s="1"/>
  <c r="F122" i="15"/>
  <c r="J121" i="15"/>
  <c r="K121" i="15" s="1"/>
  <c r="G121" i="15" s="1"/>
  <c r="J120" i="15"/>
  <c r="F120" i="15" s="1"/>
  <c r="F315" i="16"/>
  <c r="J313" i="16"/>
  <c r="F313" i="16" s="1"/>
  <c r="J312" i="16"/>
  <c r="K312" i="16" s="1"/>
  <c r="N230" i="14" l="1"/>
  <c r="N222" i="14"/>
  <c r="K132" i="15"/>
  <c r="K133" i="15"/>
  <c r="G133" i="15" s="1"/>
  <c r="A95" i="23"/>
  <c r="F121" i="15"/>
  <c r="K120" i="15"/>
  <c r="K119" i="15" s="1"/>
  <c r="K154" i="1" s="1"/>
  <c r="G312" i="16"/>
  <c r="K313" i="16"/>
  <c r="G313" i="16" s="1"/>
  <c r="F312" i="16"/>
  <c r="F146" i="15"/>
  <c r="J145" i="15"/>
  <c r="F145" i="15" s="1"/>
  <c r="J144" i="15"/>
  <c r="K144" i="15" s="1"/>
  <c r="F128" i="15"/>
  <c r="J127" i="15"/>
  <c r="F127" i="15" s="1"/>
  <c r="J126" i="15"/>
  <c r="K126" i="15" s="1"/>
  <c r="F44" i="5"/>
  <c r="G44" i="5" s="1"/>
  <c r="F42" i="5"/>
  <c r="G6" i="6"/>
  <c r="D42" i="5"/>
  <c r="F357" i="16"/>
  <c r="J355" i="16"/>
  <c r="F355" i="16" s="1"/>
  <c r="J354" i="16"/>
  <c r="K354" i="16" s="1"/>
  <c r="F104" i="5"/>
  <c r="G104" i="5" s="1"/>
  <c r="F102" i="5"/>
  <c r="G11" i="6"/>
  <c r="D102" i="5"/>
  <c r="F327" i="16"/>
  <c r="J325" i="16"/>
  <c r="K325" i="16" s="1"/>
  <c r="G325" i="16" s="1"/>
  <c r="J324" i="16"/>
  <c r="K324" i="16" s="1"/>
  <c r="N245" i="14" l="1"/>
  <c r="N237" i="14"/>
  <c r="G42" i="5"/>
  <c r="G43" i="5" s="1"/>
  <c r="G6" i="4" s="1"/>
  <c r="L338" i="16" s="1"/>
  <c r="M338" i="16" s="1"/>
  <c r="M335" i="16" s="1"/>
  <c r="K131" i="15"/>
  <c r="K156" i="1" s="1"/>
  <c r="G132" i="15"/>
  <c r="M134" i="15"/>
  <c r="A101" i="23"/>
  <c r="M122" i="15"/>
  <c r="M119" i="15" s="1"/>
  <c r="M154" i="1" s="1"/>
  <c r="G120" i="15"/>
  <c r="F325" i="16"/>
  <c r="G144" i="15"/>
  <c r="F144" i="15"/>
  <c r="K127" i="15"/>
  <c r="G127" i="15" s="1"/>
  <c r="K145" i="15"/>
  <c r="G145" i="15" s="1"/>
  <c r="F126" i="15"/>
  <c r="G126" i="15"/>
  <c r="G45" i="5"/>
  <c r="G46" i="5" s="1"/>
  <c r="G102" i="5"/>
  <c r="G103" i="5" s="1"/>
  <c r="G11" i="4" s="1"/>
  <c r="G354" i="16"/>
  <c r="F354" i="16"/>
  <c r="K355" i="16"/>
  <c r="G355" i="16" s="1"/>
  <c r="F324" i="16"/>
  <c r="G105" i="5"/>
  <c r="G106" i="5" s="1"/>
  <c r="G324" i="16"/>
  <c r="N260" i="14" l="1"/>
  <c r="N252" i="14"/>
  <c r="G154" i="1"/>
  <c r="L350" i="16"/>
  <c r="M350" i="16" s="1"/>
  <c r="M347" i="16" s="1"/>
  <c r="L356" i="16"/>
  <c r="M356" i="16" s="1"/>
  <c r="M353" i="16" s="1"/>
  <c r="L332" i="16"/>
  <c r="M332" i="16" s="1"/>
  <c r="M329" i="16" s="1"/>
  <c r="L320" i="16"/>
  <c r="M320" i="16" s="1"/>
  <c r="M317" i="16" s="1"/>
  <c r="L344" i="16"/>
  <c r="M344" i="16" s="1"/>
  <c r="M341" i="16" s="1"/>
  <c r="L194" i="16"/>
  <c r="M194" i="16" s="1"/>
  <c r="M191" i="16" s="1"/>
  <c r="L200" i="16"/>
  <c r="M200" i="16" s="1"/>
  <c r="M197" i="16" s="1"/>
  <c r="L206" i="16"/>
  <c r="M206" i="16" s="1"/>
  <c r="M203" i="16" s="1"/>
  <c r="G134" i="15"/>
  <c r="M131" i="15"/>
  <c r="K125" i="15"/>
  <c r="K155" i="1" s="1"/>
  <c r="K143" i="15"/>
  <c r="K158" i="1" s="1"/>
  <c r="A107" i="23"/>
  <c r="E6" i="4"/>
  <c r="G122" i="15"/>
  <c r="G119" i="15"/>
  <c r="M128" i="15"/>
  <c r="M146" i="15"/>
  <c r="M143" i="15" s="1"/>
  <c r="M158" i="1" s="1"/>
  <c r="L326" i="16"/>
  <c r="E11" i="4"/>
  <c r="N275" i="14" l="1"/>
  <c r="N267" i="14"/>
  <c r="G158" i="1"/>
  <c r="G131" i="15"/>
  <c r="M156" i="1"/>
  <c r="G156" i="1" s="1"/>
  <c r="H350" i="16"/>
  <c r="I350" i="16" s="1"/>
  <c r="H338" i="16"/>
  <c r="H344" i="16"/>
  <c r="H332" i="16"/>
  <c r="H320" i="16"/>
  <c r="H194" i="16"/>
  <c r="H200" i="16"/>
  <c r="H206" i="16"/>
  <c r="G128" i="15"/>
  <c r="M125" i="15"/>
  <c r="A113" i="23"/>
  <c r="H356" i="16"/>
  <c r="G146" i="15"/>
  <c r="G143" i="15"/>
  <c r="H326" i="16"/>
  <c r="N290" i="14" l="1"/>
  <c r="N297" i="14" s="1"/>
  <c r="N282" i="14"/>
  <c r="G125" i="15"/>
  <c r="M155" i="1"/>
  <c r="I344" i="16"/>
  <c r="I320" i="16"/>
  <c r="I338" i="16"/>
  <c r="I332" i="16"/>
  <c r="I200" i="16"/>
  <c r="I347" i="16"/>
  <c r="I206" i="16"/>
  <c r="I194" i="16"/>
  <c r="A119" i="23"/>
  <c r="I356" i="16"/>
  <c r="G155" i="1" l="1"/>
  <c r="I335" i="16"/>
  <c r="I317" i="16"/>
  <c r="I329" i="16"/>
  <c r="I341" i="16"/>
  <c r="I203" i="16"/>
  <c r="I191" i="16"/>
  <c r="I197" i="16"/>
  <c r="A125" i="23"/>
  <c r="I353" i="16"/>
  <c r="A131" i="23" l="1"/>
  <c r="F309" i="16"/>
  <c r="J307" i="16"/>
  <c r="F307" i="16" s="1"/>
  <c r="J306" i="16"/>
  <c r="F306" i="16" s="1"/>
  <c r="F297" i="16"/>
  <c r="J295" i="16"/>
  <c r="F295" i="16" s="1"/>
  <c r="J294" i="16"/>
  <c r="F294" i="16" s="1"/>
  <c r="F110" i="15"/>
  <c r="J109" i="15"/>
  <c r="K109" i="15" s="1"/>
  <c r="G109" i="15" s="1"/>
  <c r="J108" i="15"/>
  <c r="K108" i="15" s="1"/>
  <c r="K107" i="15" l="1"/>
  <c r="K152" i="1" s="1"/>
  <c r="A137" i="23"/>
  <c r="F108" i="15"/>
  <c r="F109" i="15"/>
  <c r="K295" i="16"/>
  <c r="G295" i="16" s="1"/>
  <c r="K306" i="16"/>
  <c r="K307" i="16"/>
  <c r="G307" i="16" s="1"/>
  <c r="K294" i="16"/>
  <c r="M110" i="15"/>
  <c r="M107" i="15" s="1"/>
  <c r="M152" i="1" s="1"/>
  <c r="G108" i="15"/>
  <c r="J25" i="17"/>
  <c r="K25" i="17" s="1"/>
  <c r="J24" i="17"/>
  <c r="F24" i="17" s="1"/>
  <c r="J23" i="17"/>
  <c r="K23" i="17" s="1"/>
  <c r="G23" i="17" s="1"/>
  <c r="J22" i="17"/>
  <c r="K22" i="17" s="1"/>
  <c r="J17" i="17"/>
  <c r="K17" i="17" s="1"/>
  <c r="J16" i="17"/>
  <c r="F16" i="17" s="1"/>
  <c r="J15" i="17"/>
  <c r="K15" i="17" s="1"/>
  <c r="G15" i="17" s="1"/>
  <c r="J14" i="17"/>
  <c r="K14" i="17" s="1"/>
  <c r="F26" i="17"/>
  <c r="M25" i="17"/>
  <c r="I25" i="17"/>
  <c r="F18" i="17"/>
  <c r="M17" i="17"/>
  <c r="I17" i="17"/>
  <c r="I13" i="17" s="1"/>
  <c r="J9" i="17"/>
  <c r="K9" i="17" s="1"/>
  <c r="J8" i="17"/>
  <c r="K8" i="17" s="1"/>
  <c r="G8" i="17" s="1"/>
  <c r="J7" i="17"/>
  <c r="K7" i="17" s="1"/>
  <c r="G7" i="17" s="1"/>
  <c r="J6" i="17"/>
  <c r="K6" i="17" s="1"/>
  <c r="G6" i="17" s="1"/>
  <c r="F10" i="17"/>
  <c r="M9" i="17"/>
  <c r="I9" i="17"/>
  <c r="I5" i="17" s="1"/>
  <c r="G152" i="1" l="1"/>
  <c r="F25" i="17"/>
  <c r="A143" i="23"/>
  <c r="F17" i="17"/>
  <c r="G306" i="16"/>
  <c r="G294" i="16"/>
  <c r="G110" i="15"/>
  <c r="G107" i="15"/>
  <c r="K24" i="17"/>
  <c r="G24" i="17" s="1"/>
  <c r="F22" i="17"/>
  <c r="G22" i="17"/>
  <c r="G25" i="17"/>
  <c r="F23" i="17"/>
  <c r="F9" i="17"/>
  <c r="F8" i="17"/>
  <c r="I21" i="17"/>
  <c r="K16" i="17"/>
  <c r="G16" i="17" s="1"/>
  <c r="F14" i="17"/>
  <c r="G14" i="17"/>
  <c r="M10" i="17"/>
  <c r="M11" i="17"/>
  <c r="G11" i="17" s="1"/>
  <c r="K5" i="17"/>
  <c r="F15" i="17"/>
  <c r="G17" i="17"/>
  <c r="G9" i="17"/>
  <c r="F6" i="17"/>
  <c r="F7" i="17"/>
  <c r="A149" i="23" l="1"/>
  <c r="K21" i="17"/>
  <c r="M27" i="17"/>
  <c r="G27" i="17" s="1"/>
  <c r="M26" i="17"/>
  <c r="G26" i="17" s="1"/>
  <c r="M19" i="17"/>
  <c r="G19" i="17" s="1"/>
  <c r="M18" i="17"/>
  <c r="G18" i="17" s="1"/>
  <c r="K13" i="17"/>
  <c r="M5" i="17"/>
  <c r="G10" i="17"/>
  <c r="G5" i="17" l="1"/>
  <c r="A155" i="23"/>
  <c r="M21" i="17"/>
  <c r="M13" i="17"/>
  <c r="G21" i="17" l="1"/>
  <c r="G13" i="17"/>
  <c r="A161" i="23"/>
  <c r="F285" i="16"/>
  <c r="J283" i="16"/>
  <c r="F283" i="16" s="1"/>
  <c r="J282" i="16"/>
  <c r="K282" i="16" s="1"/>
  <c r="A167" i="23" l="1"/>
  <c r="A173" i="23" s="1"/>
  <c r="A177" i="23" s="1"/>
  <c r="A181" i="23" s="1"/>
  <c r="A185" i="23" s="1"/>
  <c r="A189" i="23" s="1"/>
  <c r="A193" i="23" s="1"/>
  <c r="A197" i="23" s="1"/>
  <c r="A201" i="23" s="1"/>
  <c r="A205" i="23" s="1"/>
  <c r="A209" i="23" s="1"/>
  <c r="A213" i="23" s="1"/>
  <c r="A217" i="23" s="1"/>
  <c r="A221" i="23" s="1"/>
  <c r="A225" i="23" s="1"/>
  <c r="A229" i="23" s="1"/>
  <c r="A233" i="23" s="1"/>
  <c r="A237" i="23" s="1"/>
  <c r="A241" i="23" s="1"/>
  <c r="A245" i="23" s="1"/>
  <c r="A249" i="23" s="1"/>
  <c r="A253" i="23" s="1"/>
  <c r="A257" i="23" s="1"/>
  <c r="A261" i="23" s="1"/>
  <c r="G282" i="16"/>
  <c r="F282" i="16"/>
  <c r="K283" i="16"/>
  <c r="G283" i="16" s="1"/>
  <c r="A5" i="18" l="1"/>
  <c r="F237" i="16"/>
  <c r="J235" i="16"/>
  <c r="K235" i="16" s="1"/>
  <c r="G235" i="16" s="1"/>
  <c r="J234" i="16"/>
  <c r="K234" i="16" s="1"/>
  <c r="F68" i="5"/>
  <c r="G68" i="5" s="1"/>
  <c r="F66" i="5"/>
  <c r="D66" i="5"/>
  <c r="G8" i="6"/>
  <c r="F111" i="16"/>
  <c r="F105" i="16"/>
  <c r="F99" i="16"/>
  <c r="F93" i="16"/>
  <c r="F87" i="16"/>
  <c r="F81" i="16"/>
  <c r="F75" i="16"/>
  <c r="F69" i="16"/>
  <c r="F63" i="16"/>
  <c r="F57" i="16"/>
  <c r="F51" i="16"/>
  <c r="F45" i="16"/>
  <c r="F39" i="16"/>
  <c r="F33" i="16"/>
  <c r="F27" i="16"/>
  <c r="F21" i="16"/>
  <c r="F15" i="16"/>
  <c r="F9" i="16"/>
  <c r="J109" i="16"/>
  <c r="J108" i="16"/>
  <c r="J103" i="16"/>
  <c r="J102" i="16"/>
  <c r="J97" i="16"/>
  <c r="J96" i="16"/>
  <c r="J91" i="16"/>
  <c r="J90" i="16"/>
  <c r="J85" i="16"/>
  <c r="J84" i="16"/>
  <c r="J79" i="16"/>
  <c r="J78" i="16"/>
  <c r="J73" i="16"/>
  <c r="J72" i="16"/>
  <c r="J67" i="16"/>
  <c r="J66" i="16"/>
  <c r="J61" i="16"/>
  <c r="J60" i="16"/>
  <c r="J55" i="16"/>
  <c r="J54" i="16"/>
  <c r="F54" i="16" s="1"/>
  <c r="J49" i="16"/>
  <c r="F49" i="16" s="1"/>
  <c r="J48" i="16"/>
  <c r="F48" i="16" s="1"/>
  <c r="J43" i="16"/>
  <c r="F43" i="16" s="1"/>
  <c r="J42" i="16"/>
  <c r="F42" i="16" s="1"/>
  <c r="J37" i="16"/>
  <c r="F37" i="16" s="1"/>
  <c r="J36" i="16"/>
  <c r="F36" i="16" s="1"/>
  <c r="J31" i="16"/>
  <c r="F31" i="16" s="1"/>
  <c r="J30" i="16"/>
  <c r="F30" i="16" s="1"/>
  <c r="J25" i="16"/>
  <c r="K25" i="16" s="1"/>
  <c r="G25" i="16" s="1"/>
  <c r="J24" i="16"/>
  <c r="F24" i="16" s="1"/>
  <c r="J19" i="16"/>
  <c r="K19" i="16" s="1"/>
  <c r="G19" i="16" s="1"/>
  <c r="J18" i="16"/>
  <c r="F18" i="16" s="1"/>
  <c r="J13" i="16"/>
  <c r="K13" i="16" s="1"/>
  <c r="G13" i="16" s="1"/>
  <c r="J12" i="16"/>
  <c r="F12" i="16" s="1"/>
  <c r="J7" i="16"/>
  <c r="F7" i="16" s="1"/>
  <c r="J6" i="16"/>
  <c r="K6" i="16" s="1"/>
  <c r="F104" i="15"/>
  <c r="J103" i="15"/>
  <c r="K103" i="15" s="1"/>
  <c r="G103" i="15" s="1"/>
  <c r="J102" i="15"/>
  <c r="K102" i="15" s="1"/>
  <c r="F98" i="15"/>
  <c r="J97" i="15"/>
  <c r="K97" i="15" s="1"/>
  <c r="J96" i="15"/>
  <c r="K96" i="15" s="1"/>
  <c r="F92" i="15"/>
  <c r="J91" i="15"/>
  <c r="F91" i="15" s="1"/>
  <c r="J90" i="15"/>
  <c r="F90" i="15" s="1"/>
  <c r="F86" i="15"/>
  <c r="J85" i="15"/>
  <c r="J84" i="15"/>
  <c r="F80" i="15"/>
  <c r="J79" i="15"/>
  <c r="K79" i="15" s="1"/>
  <c r="G79" i="15" s="1"/>
  <c r="J78" i="15"/>
  <c r="K78" i="15" s="1"/>
  <c r="F74" i="15"/>
  <c r="J73" i="15"/>
  <c r="F73" i="15" s="1"/>
  <c r="J72" i="15"/>
  <c r="F72" i="15" s="1"/>
  <c r="F68" i="15"/>
  <c r="J67" i="15"/>
  <c r="F67" i="15" s="1"/>
  <c r="J66" i="15"/>
  <c r="F62" i="15"/>
  <c r="J61" i="15"/>
  <c r="J60" i="15"/>
  <c r="F56" i="15"/>
  <c r="J55" i="15"/>
  <c r="K55" i="15" s="1"/>
  <c r="G55" i="15" s="1"/>
  <c r="J54" i="15"/>
  <c r="K54" i="15" s="1"/>
  <c r="F50" i="15"/>
  <c r="J49" i="15"/>
  <c r="K49" i="15" s="1"/>
  <c r="G49" i="15" s="1"/>
  <c r="J48" i="15"/>
  <c r="F48" i="15" s="1"/>
  <c r="F44" i="15"/>
  <c r="J43" i="15"/>
  <c r="J42" i="15"/>
  <c r="F42" i="15" s="1"/>
  <c r="F38" i="15"/>
  <c r="J37" i="15"/>
  <c r="J36" i="15"/>
  <c r="F32" i="15"/>
  <c r="J31" i="15"/>
  <c r="K31" i="15" s="1"/>
  <c r="G31" i="15" s="1"/>
  <c r="J30" i="15"/>
  <c r="K30" i="15" s="1"/>
  <c r="F26" i="15"/>
  <c r="J25" i="15"/>
  <c r="K25" i="15" s="1"/>
  <c r="G25" i="15" s="1"/>
  <c r="J24" i="15"/>
  <c r="K24" i="15" s="1"/>
  <c r="F20" i="15"/>
  <c r="J19" i="15"/>
  <c r="F19" i="15" s="1"/>
  <c r="J18" i="15"/>
  <c r="F18" i="15" s="1"/>
  <c r="F14" i="15"/>
  <c r="J13" i="15"/>
  <c r="K13" i="15" s="1"/>
  <c r="G13" i="15" s="1"/>
  <c r="J12" i="15"/>
  <c r="F8" i="15"/>
  <c r="J7" i="15"/>
  <c r="K7" i="15" s="1"/>
  <c r="J6" i="15"/>
  <c r="F6" i="15" s="1"/>
  <c r="K95" i="15" l="1"/>
  <c r="G102" i="15"/>
  <c r="K101" i="15"/>
  <c r="K151" i="1" s="1"/>
  <c r="K29" i="15"/>
  <c r="K139" i="1" s="1"/>
  <c r="G78" i="15"/>
  <c r="K77" i="15"/>
  <c r="K147" i="1" s="1"/>
  <c r="G54" i="15"/>
  <c r="K53" i="15"/>
  <c r="K143" i="1" s="1"/>
  <c r="K23" i="15"/>
  <c r="K138" i="1" s="1"/>
  <c r="G96" i="15"/>
  <c r="A11" i="18"/>
  <c r="F97" i="15"/>
  <c r="G97" i="15"/>
  <c r="F25" i="15"/>
  <c r="G66" i="5"/>
  <c r="G67" i="5" s="1"/>
  <c r="G8" i="4" s="1"/>
  <c r="F235" i="16"/>
  <c r="F7" i="15"/>
  <c r="F234" i="16"/>
  <c r="K6" i="15"/>
  <c r="G234" i="16"/>
  <c r="G69" i="5"/>
  <c r="G70" i="5" s="1"/>
  <c r="E8" i="4" s="1"/>
  <c r="K43" i="16"/>
  <c r="G43" i="16" s="1"/>
  <c r="K37" i="16"/>
  <c r="G37" i="16" s="1"/>
  <c r="K49" i="16"/>
  <c r="G49" i="16" s="1"/>
  <c r="K36" i="16"/>
  <c r="K42" i="16"/>
  <c r="K48" i="16"/>
  <c r="K54" i="16"/>
  <c r="G6" i="16"/>
  <c r="K7" i="16"/>
  <c r="G7" i="16" s="1"/>
  <c r="K12" i="16"/>
  <c r="K18" i="16"/>
  <c r="K24" i="16"/>
  <c r="K30" i="16"/>
  <c r="K31" i="16"/>
  <c r="G31" i="16" s="1"/>
  <c r="K61" i="16"/>
  <c r="G61" i="16" s="1"/>
  <c r="F61" i="16"/>
  <c r="K72" i="16"/>
  <c r="F72" i="16"/>
  <c r="K85" i="16"/>
  <c r="G85" i="16" s="1"/>
  <c r="F85" i="16"/>
  <c r="F6" i="16"/>
  <c r="F13" i="16"/>
  <c r="F19" i="16"/>
  <c r="F25" i="16"/>
  <c r="K55" i="16"/>
  <c r="F55" i="16"/>
  <c r="K66" i="16"/>
  <c r="F66" i="16"/>
  <c r="K79" i="16"/>
  <c r="G79" i="16" s="1"/>
  <c r="F79" i="16"/>
  <c r="K90" i="16"/>
  <c r="F90" i="16"/>
  <c r="K103" i="16"/>
  <c r="G103" i="16" s="1"/>
  <c r="F103" i="16"/>
  <c r="K60" i="16"/>
  <c r="F60" i="16"/>
  <c r="K73" i="16"/>
  <c r="G73" i="16" s="1"/>
  <c r="F73" i="16"/>
  <c r="K84" i="16"/>
  <c r="F84" i="16"/>
  <c r="K97" i="16"/>
  <c r="G97" i="16" s="1"/>
  <c r="F97" i="16"/>
  <c r="K108" i="16"/>
  <c r="F108" i="16"/>
  <c r="K67" i="16"/>
  <c r="G67" i="16" s="1"/>
  <c r="F67" i="16"/>
  <c r="K78" i="16"/>
  <c r="F78" i="16"/>
  <c r="K91" i="16"/>
  <c r="G91" i="16" s="1"/>
  <c r="F91" i="16"/>
  <c r="K102" i="16"/>
  <c r="F102" i="16"/>
  <c r="K96" i="16"/>
  <c r="F96" i="16"/>
  <c r="K109" i="16"/>
  <c r="G109" i="16" s="1"/>
  <c r="F109" i="16"/>
  <c r="K90" i="15"/>
  <c r="F49" i="15"/>
  <c r="K73" i="15"/>
  <c r="G73" i="15" s="1"/>
  <c r="K48" i="15"/>
  <c r="K67" i="15"/>
  <c r="G67" i="15" s="1"/>
  <c r="F78" i="15"/>
  <c r="F102" i="15"/>
  <c r="M32" i="15"/>
  <c r="M29" i="15" s="1"/>
  <c r="M139" i="1" s="1"/>
  <c r="G30" i="15"/>
  <c r="F55" i="15"/>
  <c r="K72" i="15"/>
  <c r="F30" i="15"/>
  <c r="F31" i="15"/>
  <c r="K42" i="15"/>
  <c r="F54" i="15"/>
  <c r="F79" i="15"/>
  <c r="F103" i="15"/>
  <c r="F13" i="15"/>
  <c r="F96" i="15"/>
  <c r="K19" i="15"/>
  <c r="G19" i="15" s="1"/>
  <c r="G24" i="15"/>
  <c r="M26" i="15"/>
  <c r="M23" i="15" s="1"/>
  <c r="M138" i="1" s="1"/>
  <c r="G7" i="15"/>
  <c r="F24" i="15"/>
  <c r="F43" i="15"/>
  <c r="K43" i="15"/>
  <c r="K36" i="15"/>
  <c r="F36" i="15"/>
  <c r="K12" i="15"/>
  <c r="K11" i="15" s="1"/>
  <c r="K136" i="1" s="1"/>
  <c r="F12" i="15"/>
  <c r="K37" i="15"/>
  <c r="G37" i="15" s="1"/>
  <c r="F37" i="15"/>
  <c r="K60" i="15"/>
  <c r="F60" i="15"/>
  <c r="F66" i="15"/>
  <c r="K66" i="15"/>
  <c r="K18" i="15"/>
  <c r="M56" i="15"/>
  <c r="M53" i="15" s="1"/>
  <c r="M143" i="1" s="1"/>
  <c r="M104" i="15"/>
  <c r="M101" i="15" s="1"/>
  <c r="M151" i="1" s="1"/>
  <c r="K85" i="15"/>
  <c r="G85" i="15" s="1"/>
  <c r="F85" i="15"/>
  <c r="M80" i="15"/>
  <c r="M77" i="15" s="1"/>
  <c r="M147" i="1" s="1"/>
  <c r="K61" i="15"/>
  <c r="G61" i="15" s="1"/>
  <c r="F61" i="15"/>
  <c r="K84" i="15"/>
  <c r="F84" i="15"/>
  <c r="K91" i="15"/>
  <c r="G91" i="15" s="1"/>
  <c r="J82" i="14"/>
  <c r="K82" i="14" s="1"/>
  <c r="G82" i="14" s="1"/>
  <c r="J81" i="14"/>
  <c r="K81" i="14" s="1"/>
  <c r="J52" i="14"/>
  <c r="K52" i="14" s="1"/>
  <c r="G52" i="14" s="1"/>
  <c r="J51" i="14"/>
  <c r="K51" i="14" s="1"/>
  <c r="J22" i="14"/>
  <c r="K22" i="14" s="1"/>
  <c r="G22" i="14" s="1"/>
  <c r="J21" i="14"/>
  <c r="K21" i="14" s="1"/>
  <c r="J292" i="14"/>
  <c r="F292" i="14" s="1"/>
  <c r="J291" i="14"/>
  <c r="F291" i="14" s="1"/>
  <c r="J277" i="14"/>
  <c r="F277" i="14" s="1"/>
  <c r="J276" i="14"/>
  <c r="F276" i="14" s="1"/>
  <c r="J262" i="14"/>
  <c r="F262" i="14" s="1"/>
  <c r="J261" i="14"/>
  <c r="F261" i="14" s="1"/>
  <c r="J247" i="14"/>
  <c r="F247" i="14" s="1"/>
  <c r="J246" i="14"/>
  <c r="F246" i="14" s="1"/>
  <c r="J232" i="14"/>
  <c r="F232" i="14" s="1"/>
  <c r="J231" i="14"/>
  <c r="F231" i="14" s="1"/>
  <c r="J217" i="14"/>
  <c r="F217" i="14" s="1"/>
  <c r="J216" i="14"/>
  <c r="F216" i="14" s="1"/>
  <c r="J202" i="14"/>
  <c r="F202" i="14" s="1"/>
  <c r="J201" i="14"/>
  <c r="F201" i="14" s="1"/>
  <c r="J187" i="14"/>
  <c r="F187" i="14" s="1"/>
  <c r="J186" i="14"/>
  <c r="F186" i="14" s="1"/>
  <c r="J172" i="14"/>
  <c r="F172" i="14" s="1"/>
  <c r="J171" i="14"/>
  <c r="F171" i="14" s="1"/>
  <c r="J157" i="14"/>
  <c r="F157" i="14" s="1"/>
  <c r="J156" i="14"/>
  <c r="F156" i="14" s="1"/>
  <c r="J142" i="14"/>
  <c r="F142" i="14" s="1"/>
  <c r="J141" i="14"/>
  <c r="F141" i="14" s="1"/>
  <c r="J127" i="14"/>
  <c r="F127" i="14" s="1"/>
  <c r="J126" i="14"/>
  <c r="F126" i="14" s="1"/>
  <c r="J112" i="14"/>
  <c r="F112" i="14" s="1"/>
  <c r="F111" i="14"/>
  <c r="J97" i="14"/>
  <c r="F97" i="14" s="1"/>
  <c r="J96" i="14"/>
  <c r="F96" i="14" s="1"/>
  <c r="J67" i="14"/>
  <c r="F67" i="14" s="1"/>
  <c r="J66" i="14"/>
  <c r="F66" i="14" s="1"/>
  <c r="J37" i="14"/>
  <c r="F37" i="14" s="1"/>
  <c r="J36" i="14"/>
  <c r="F36" i="14" s="1"/>
  <c r="J7" i="14"/>
  <c r="F7" i="14" s="1"/>
  <c r="J6" i="14"/>
  <c r="F6" i="14" s="1"/>
  <c r="M84" i="14" l="1"/>
  <c r="M54" i="14"/>
  <c r="M24" i="14"/>
  <c r="K35" i="15"/>
  <c r="K140" i="1" s="1"/>
  <c r="K59" i="15"/>
  <c r="K144" i="1" s="1"/>
  <c r="J38" i="27" s="1"/>
  <c r="G138" i="1"/>
  <c r="K65" i="15"/>
  <c r="K145" i="1" s="1"/>
  <c r="G147" i="1"/>
  <c r="G143" i="1"/>
  <c r="K17" i="15"/>
  <c r="K137" i="1" s="1"/>
  <c r="G139" i="1"/>
  <c r="G151" i="1"/>
  <c r="L212" i="16"/>
  <c r="M212" i="16" s="1"/>
  <c r="M209" i="16" s="1"/>
  <c r="L242" i="16"/>
  <c r="M242" i="16" s="1"/>
  <c r="M239" i="16" s="1"/>
  <c r="L248" i="16"/>
  <c r="M248" i="16" s="1"/>
  <c r="M245" i="16" s="1"/>
  <c r="L254" i="16"/>
  <c r="M254" i="16" s="1"/>
  <c r="M251" i="16" s="1"/>
  <c r="L218" i="16"/>
  <c r="M218" i="16" s="1"/>
  <c r="M215" i="16" s="1"/>
  <c r="L224" i="16"/>
  <c r="M224" i="16" s="1"/>
  <c r="M221" i="16" s="1"/>
  <c r="L230" i="16"/>
  <c r="M230" i="16" s="1"/>
  <c r="M227" i="16" s="1"/>
  <c r="L266" i="16"/>
  <c r="M266" i="16" s="1"/>
  <c r="M263" i="16" s="1"/>
  <c r="H266" i="16"/>
  <c r="H212" i="16"/>
  <c r="H242" i="16"/>
  <c r="H248" i="16"/>
  <c r="H254" i="16"/>
  <c r="H218" i="16"/>
  <c r="H224" i="16"/>
  <c r="H230" i="16"/>
  <c r="L80" i="16"/>
  <c r="M80" i="16" s="1"/>
  <c r="L146" i="16"/>
  <c r="M146" i="16" s="1"/>
  <c r="M143" i="16" s="1"/>
  <c r="L140" i="16"/>
  <c r="M140" i="16" s="1"/>
  <c r="M137" i="16" s="1"/>
  <c r="H140" i="16"/>
  <c r="H146" i="16"/>
  <c r="G48" i="15"/>
  <c r="K47" i="15"/>
  <c r="K142" i="1" s="1"/>
  <c r="G42" i="15"/>
  <c r="K41" i="15"/>
  <c r="K141" i="1" s="1"/>
  <c r="G6" i="15"/>
  <c r="K5" i="15"/>
  <c r="G90" i="15"/>
  <c r="K89" i="15"/>
  <c r="K149" i="1" s="1"/>
  <c r="G72" i="15"/>
  <c r="K71" i="15"/>
  <c r="K146" i="1" s="1"/>
  <c r="K83" i="15"/>
  <c r="K148" i="1" s="1"/>
  <c r="J9" i="27" s="1"/>
  <c r="K9" i="27" s="1"/>
  <c r="K150" i="1"/>
  <c r="A17" i="18"/>
  <c r="L50" i="16"/>
  <c r="M50" i="16" s="1"/>
  <c r="M98" i="15"/>
  <c r="M95" i="15" s="1"/>
  <c r="L26" i="16"/>
  <c r="M26" i="16" s="1"/>
  <c r="L32" i="16"/>
  <c r="M32" i="16" s="1"/>
  <c r="L68" i="16"/>
  <c r="M68" i="16" s="1"/>
  <c r="L38" i="16"/>
  <c r="M38" i="16" s="1"/>
  <c r="L74" i="16"/>
  <c r="M74" i="16" s="1"/>
  <c r="L56" i="16"/>
  <c r="M56" i="16" s="1"/>
  <c r="L14" i="16"/>
  <c r="L236" i="16"/>
  <c r="M236" i="16" s="1"/>
  <c r="M233" i="16" s="1"/>
  <c r="L62" i="16"/>
  <c r="M62" i="16" s="1"/>
  <c r="L86" i="16"/>
  <c r="M86" i="16" s="1"/>
  <c r="L44" i="16"/>
  <c r="M44" i="16" s="1"/>
  <c r="L20" i="16"/>
  <c r="M20" i="16" s="1"/>
  <c r="M8" i="15"/>
  <c r="H14" i="16"/>
  <c r="H80" i="16"/>
  <c r="I80" i="16" s="1"/>
  <c r="H44" i="16"/>
  <c r="I44" i="16" s="1"/>
  <c r="H236" i="16"/>
  <c r="I236" i="16" s="1"/>
  <c r="I233" i="16" s="1"/>
  <c r="H26" i="16"/>
  <c r="I26" i="16" s="1"/>
  <c r="H74" i="16"/>
  <c r="I74" i="16" s="1"/>
  <c r="H38" i="16"/>
  <c r="I38" i="16" s="1"/>
  <c r="H20" i="16"/>
  <c r="I20" i="16" s="1"/>
  <c r="H68" i="16"/>
  <c r="I68" i="16" s="1"/>
  <c r="H32" i="16"/>
  <c r="I32" i="16" s="1"/>
  <c r="H62" i="16"/>
  <c r="I62" i="16" s="1"/>
  <c r="H56" i="16"/>
  <c r="I56" i="16" s="1"/>
  <c r="H86" i="16"/>
  <c r="I86" i="16" s="1"/>
  <c r="H50" i="16"/>
  <c r="I50" i="16" s="1"/>
  <c r="G54" i="16"/>
  <c r="G48" i="16"/>
  <c r="G42" i="16"/>
  <c r="G36" i="16"/>
  <c r="G66" i="16"/>
  <c r="G30" i="16"/>
  <c r="G18" i="16"/>
  <c r="G96" i="16"/>
  <c r="G78" i="16"/>
  <c r="G108" i="16"/>
  <c r="G60" i="16"/>
  <c r="G90" i="16"/>
  <c r="G55" i="16"/>
  <c r="G24" i="16"/>
  <c r="G12" i="16"/>
  <c r="G102" i="16"/>
  <c r="G84" i="16"/>
  <c r="G72" i="16"/>
  <c r="M74" i="15"/>
  <c r="M50" i="15"/>
  <c r="M47" i="15" s="1"/>
  <c r="M142" i="1" s="1"/>
  <c r="G29" i="15"/>
  <c r="G32" i="15"/>
  <c r="G84" i="15"/>
  <c r="M86" i="15"/>
  <c r="M83" i="15" s="1"/>
  <c r="M148" i="1" s="1"/>
  <c r="L9" i="27" s="1"/>
  <c r="M9" i="27" s="1"/>
  <c r="M20" i="15"/>
  <c r="M17" i="15" s="1"/>
  <c r="M137" i="1" s="1"/>
  <c r="G18" i="15"/>
  <c r="M38" i="15"/>
  <c r="M35" i="15" s="1"/>
  <c r="M140" i="1" s="1"/>
  <c r="G36" i="15"/>
  <c r="G43" i="15"/>
  <c r="M44" i="15"/>
  <c r="M41" i="15" s="1"/>
  <c r="M141" i="1" s="1"/>
  <c r="G53" i="15"/>
  <c r="G56" i="15"/>
  <c r="G26" i="15"/>
  <c r="G23" i="15"/>
  <c r="G77" i="15"/>
  <c r="G80" i="15"/>
  <c r="M92" i="15"/>
  <c r="M89" i="15" s="1"/>
  <c r="M149" i="1" s="1"/>
  <c r="G104" i="15"/>
  <c r="G101" i="15"/>
  <c r="G60" i="15"/>
  <c r="M62" i="15"/>
  <c r="M59" i="15" s="1"/>
  <c r="M144" i="1" s="1"/>
  <c r="L38" i="27" s="1"/>
  <c r="M38" i="27" s="1"/>
  <c r="M14" i="15"/>
  <c r="M11" i="15" s="1"/>
  <c r="M136" i="1" s="1"/>
  <c r="G12" i="15"/>
  <c r="G66" i="15"/>
  <c r="M68" i="15"/>
  <c r="M65" i="15" s="1"/>
  <c r="M145" i="1" s="1"/>
  <c r="G81" i="14"/>
  <c r="F81" i="14"/>
  <c r="F82" i="14"/>
  <c r="G51" i="14"/>
  <c r="F51" i="14"/>
  <c r="F52" i="14"/>
  <c r="G21" i="14"/>
  <c r="F21" i="14"/>
  <c r="F22" i="14"/>
  <c r="K157" i="14"/>
  <c r="G157" i="14" s="1"/>
  <c r="K277" i="14"/>
  <c r="G277" i="14" s="1"/>
  <c r="K97" i="14"/>
  <c r="G97" i="14" s="1"/>
  <c r="K202" i="14"/>
  <c r="G202" i="14" s="1"/>
  <c r="K216" i="14"/>
  <c r="K276" i="14"/>
  <c r="K96" i="14"/>
  <c r="K217" i="14"/>
  <c r="G217" i="14" s="1"/>
  <c r="K262" i="14"/>
  <c r="G262" i="14" s="1"/>
  <c r="K67" i="14"/>
  <c r="G67" i="14" s="1"/>
  <c r="K142" i="14"/>
  <c r="G142" i="14" s="1"/>
  <c r="K156" i="14"/>
  <c r="K37" i="14"/>
  <c r="G37" i="14" s="1"/>
  <c r="K112" i="14"/>
  <c r="G112" i="14" s="1"/>
  <c r="K126" i="14"/>
  <c r="K187" i="14"/>
  <c r="G187" i="14" s="1"/>
  <c r="K232" i="14"/>
  <c r="G232" i="14" s="1"/>
  <c r="K246" i="14"/>
  <c r="K7" i="14"/>
  <c r="G7" i="14" s="1"/>
  <c r="K36" i="14"/>
  <c r="K127" i="14"/>
  <c r="G127" i="14" s="1"/>
  <c r="K172" i="14"/>
  <c r="G172" i="14" s="1"/>
  <c r="K186" i="14"/>
  <c r="K247" i="14"/>
  <c r="G247" i="14" s="1"/>
  <c r="K292" i="14"/>
  <c r="G292" i="14" s="1"/>
  <c r="K66" i="14"/>
  <c r="K6" i="14"/>
  <c r="K141" i="14"/>
  <c r="K171" i="14"/>
  <c r="K201" i="14"/>
  <c r="K231" i="14"/>
  <c r="K261" i="14"/>
  <c r="K291" i="14"/>
  <c r="D16" i="10"/>
  <c r="D15" i="10"/>
  <c r="D14" i="10"/>
  <c r="D13" i="10"/>
  <c r="D12" i="10"/>
  <c r="D11" i="10"/>
  <c r="D10" i="10"/>
  <c r="D9" i="10"/>
  <c r="D8" i="10"/>
  <c r="D7" i="10"/>
  <c r="D6" i="10"/>
  <c r="D5" i="10"/>
  <c r="K38" i="27" l="1"/>
  <c r="G38" i="27" s="1"/>
  <c r="F38" i="27"/>
  <c r="K135" i="1"/>
  <c r="G291" i="14"/>
  <c r="M294" i="14"/>
  <c r="G276" i="14"/>
  <c r="M279" i="14"/>
  <c r="G261" i="14"/>
  <c r="M264" i="14"/>
  <c r="G246" i="14"/>
  <c r="M249" i="14"/>
  <c r="G231" i="14"/>
  <c r="M234" i="14"/>
  <c r="G216" i="14"/>
  <c r="M219" i="14"/>
  <c r="G201" i="14"/>
  <c r="M204" i="14"/>
  <c r="G171" i="14"/>
  <c r="M174" i="14"/>
  <c r="G156" i="14"/>
  <c r="M159" i="14"/>
  <c r="G141" i="14"/>
  <c r="M144" i="14"/>
  <c r="G126" i="14"/>
  <c r="M129" i="14"/>
  <c r="G111" i="14"/>
  <c r="M114" i="14"/>
  <c r="G96" i="14"/>
  <c r="M99" i="14"/>
  <c r="G66" i="14"/>
  <c r="M69" i="14"/>
  <c r="G36" i="14"/>
  <c r="M39" i="14"/>
  <c r="G6" i="14"/>
  <c r="M9" i="14"/>
  <c r="G136" i="1"/>
  <c r="G9" i="27"/>
  <c r="F9" i="27"/>
  <c r="H322" i="20"/>
  <c r="H280" i="20"/>
  <c r="H469" i="20"/>
  <c r="H371" i="20"/>
  <c r="H301" i="20"/>
  <c r="H532" i="20"/>
  <c r="H525" i="20"/>
  <c r="H476" i="20"/>
  <c r="H441" i="20"/>
  <c r="H378" i="20"/>
  <c r="H483" i="20"/>
  <c r="H448" i="20"/>
  <c r="H399" i="20"/>
  <c r="H343" i="20"/>
  <c r="H336" i="20"/>
  <c r="H329" i="20"/>
  <c r="H490" i="20"/>
  <c r="H462" i="20"/>
  <c r="H392" i="20"/>
  <c r="H385" i="20"/>
  <c r="H455" i="20"/>
  <c r="H406" i="20"/>
  <c r="H504" i="20"/>
  <c r="H350" i="20"/>
  <c r="H511" i="20"/>
  <c r="H497" i="20"/>
  <c r="H427" i="20"/>
  <c r="H420" i="20"/>
  <c r="H413" i="20"/>
  <c r="H315" i="20"/>
  <c r="H518" i="20"/>
  <c r="H357" i="20"/>
  <c r="H294" i="20"/>
  <c r="H287" i="20"/>
  <c r="H364" i="20"/>
  <c r="H273" i="20"/>
  <c r="H434" i="20"/>
  <c r="H308" i="20"/>
  <c r="H477" i="20"/>
  <c r="H337" i="20"/>
  <c r="H484" i="20"/>
  <c r="H393" i="20"/>
  <c r="H379" i="20"/>
  <c r="H330" i="20"/>
  <c r="H463" i="20"/>
  <c r="H456" i="20"/>
  <c r="H449" i="20"/>
  <c r="H344" i="20"/>
  <c r="H512" i="20"/>
  <c r="H491" i="20"/>
  <c r="H407" i="20"/>
  <c r="H386" i="20"/>
  <c r="H505" i="20"/>
  <c r="H351" i="20"/>
  <c r="H421" i="20"/>
  <c r="H414" i="20"/>
  <c r="H288" i="20"/>
  <c r="H498" i="20"/>
  <c r="H428" i="20"/>
  <c r="H358" i="20"/>
  <c r="H519" i="20"/>
  <c r="H316" i="20"/>
  <c r="H365" i="20"/>
  <c r="H309" i="20"/>
  <c r="H295" i="20"/>
  <c r="H302" i="20"/>
  <c r="H281" i="20"/>
  <c r="H274" i="20"/>
  <c r="H470" i="20"/>
  <c r="H435" i="20"/>
  <c r="H533" i="20"/>
  <c r="H526" i="20"/>
  <c r="H442" i="20"/>
  <c r="H400" i="20"/>
  <c r="H372" i="20"/>
  <c r="H323" i="20"/>
  <c r="H492" i="20"/>
  <c r="H457" i="20"/>
  <c r="H450" i="20"/>
  <c r="H387" i="20"/>
  <c r="H345" i="20"/>
  <c r="H506" i="20"/>
  <c r="H464" i="20"/>
  <c r="H513" i="20"/>
  <c r="H415" i="20"/>
  <c r="H408" i="20"/>
  <c r="H499" i="20"/>
  <c r="H352" i="20"/>
  <c r="H429" i="20"/>
  <c r="H422" i="20"/>
  <c r="H289" i="20"/>
  <c r="H359" i="20"/>
  <c r="H317" i="20"/>
  <c r="H310" i="20"/>
  <c r="H520" i="20"/>
  <c r="H366" i="20"/>
  <c r="H296" i="20"/>
  <c r="H282" i="20"/>
  <c r="H373" i="20"/>
  <c r="H303" i="20"/>
  <c r="H275" i="20"/>
  <c r="H534" i="20"/>
  <c r="H436" i="20"/>
  <c r="H527" i="20"/>
  <c r="H485" i="20"/>
  <c r="H478" i="20"/>
  <c r="H471" i="20"/>
  <c r="H324" i="20"/>
  <c r="H443" i="20"/>
  <c r="H401" i="20"/>
  <c r="H394" i="20"/>
  <c r="H338" i="20"/>
  <c r="H331" i="20"/>
  <c r="H380" i="20"/>
  <c r="G145" i="1"/>
  <c r="M189" i="14"/>
  <c r="G186" i="14"/>
  <c r="G140" i="1"/>
  <c r="D10" i="7"/>
  <c r="H48" i="19"/>
  <c r="H181" i="19"/>
  <c r="H90" i="19"/>
  <c r="H32" i="19"/>
  <c r="H129" i="19"/>
  <c r="H77" i="19"/>
  <c r="H194" i="19"/>
  <c r="H103" i="19"/>
  <c r="H116" i="19"/>
  <c r="H56" i="19"/>
  <c r="H207" i="19"/>
  <c r="H40" i="19"/>
  <c r="H220" i="19"/>
  <c r="H155" i="19"/>
  <c r="H142" i="19"/>
  <c r="H24" i="19"/>
  <c r="H168" i="19"/>
  <c r="H233" i="19"/>
  <c r="H64" i="19"/>
  <c r="D14" i="7"/>
  <c r="H204" i="20"/>
  <c r="H260" i="20"/>
  <c r="H190" i="20"/>
  <c r="H134" i="20"/>
  <c r="H22" i="20"/>
  <c r="H106" i="20"/>
  <c r="H162" i="20"/>
  <c r="H218" i="20"/>
  <c r="H176" i="20"/>
  <c r="H120" i="20"/>
  <c r="H246" i="20"/>
  <c r="H225" i="20"/>
  <c r="H183" i="20"/>
  <c r="H148" i="20"/>
  <c r="H113" i="20"/>
  <c r="H85" i="20"/>
  <c r="H64" i="20"/>
  <c r="H43" i="20"/>
  <c r="H15" i="20"/>
  <c r="H267" i="20"/>
  <c r="H239" i="20"/>
  <c r="H211" i="20"/>
  <c r="H169" i="20"/>
  <c r="H141" i="20"/>
  <c r="H99" i="20"/>
  <c r="H78" i="20"/>
  <c r="H57" i="20"/>
  <c r="H36" i="20"/>
  <c r="H8" i="20"/>
  <c r="H253" i="20"/>
  <c r="H232" i="20"/>
  <c r="H197" i="20"/>
  <c r="H155" i="20"/>
  <c r="H127" i="20"/>
  <c r="H92" i="20"/>
  <c r="H71" i="20"/>
  <c r="H50" i="20"/>
  <c r="H29" i="20"/>
  <c r="D3" i="7"/>
  <c r="H93" i="18"/>
  <c r="H225" i="18"/>
  <c r="H21" i="18"/>
  <c r="H177" i="18"/>
  <c r="H153" i="18"/>
  <c r="H117" i="18"/>
  <c r="H141" i="18"/>
  <c r="H129" i="18"/>
  <c r="H213" i="18"/>
  <c r="H171" i="18"/>
  <c r="H123" i="18"/>
  <c r="H75" i="18"/>
  <c r="H39" i="18"/>
  <c r="H105" i="18"/>
  <c r="H63" i="18"/>
  <c r="H183" i="18"/>
  <c r="H207" i="18"/>
  <c r="H165" i="18"/>
  <c r="H111" i="18"/>
  <c r="H69" i="18"/>
  <c r="H33" i="18"/>
  <c r="H201" i="18"/>
  <c r="H159" i="18"/>
  <c r="H27" i="18"/>
  <c r="H219" i="18"/>
  <c r="H81" i="18"/>
  <c r="H195" i="18"/>
  <c r="H147" i="18"/>
  <c r="H99" i="18"/>
  <c r="H57" i="18"/>
  <c r="H15" i="18"/>
  <c r="H45" i="18"/>
  <c r="H231" i="18"/>
  <c r="H189" i="18"/>
  <c r="H135" i="18"/>
  <c r="H87" i="18"/>
  <c r="H51" i="18"/>
  <c r="H9" i="18"/>
  <c r="D6" i="7"/>
  <c r="H123" i="19"/>
  <c r="H71" i="19"/>
  <c r="H110" i="19"/>
  <c r="H214" i="19"/>
  <c r="H136" i="19"/>
  <c r="H162" i="19"/>
  <c r="H201" i="19"/>
  <c r="H227" i="19"/>
  <c r="H149" i="19"/>
  <c r="H175" i="19"/>
  <c r="H84" i="19"/>
  <c r="H188" i="19"/>
  <c r="H97" i="19"/>
  <c r="D7" i="7"/>
  <c r="H230" i="19"/>
  <c r="H61" i="19"/>
  <c r="H191" i="19"/>
  <c r="H152" i="19"/>
  <c r="H21" i="19"/>
  <c r="H74" i="19"/>
  <c r="H45" i="19"/>
  <c r="H165" i="19"/>
  <c r="H178" i="19"/>
  <c r="H87" i="19"/>
  <c r="H29" i="19"/>
  <c r="H100" i="19"/>
  <c r="H139" i="19"/>
  <c r="H53" i="19"/>
  <c r="H204" i="19"/>
  <c r="H113" i="19"/>
  <c r="H217" i="19"/>
  <c r="H126" i="19"/>
  <c r="H37" i="19"/>
  <c r="D8" i="7"/>
  <c r="H153" i="19"/>
  <c r="H75" i="19"/>
  <c r="H46" i="19"/>
  <c r="H101" i="19"/>
  <c r="H166" i="19"/>
  <c r="H192" i="19"/>
  <c r="H54" i="19"/>
  <c r="H179" i="19"/>
  <c r="H88" i="19"/>
  <c r="H30" i="19"/>
  <c r="H231" i="19"/>
  <c r="H62" i="19"/>
  <c r="H205" i="19"/>
  <c r="H114" i="19"/>
  <c r="H140" i="19"/>
  <c r="H22" i="19"/>
  <c r="H127" i="19"/>
  <c r="H38" i="19"/>
  <c r="H218" i="19"/>
  <c r="D9" i="7"/>
  <c r="H76" i="19"/>
  <c r="H47" i="19"/>
  <c r="H167" i="19"/>
  <c r="H55" i="19"/>
  <c r="H154" i="19"/>
  <c r="H180" i="19"/>
  <c r="H89" i="19"/>
  <c r="H31" i="19"/>
  <c r="H206" i="19"/>
  <c r="H193" i="19"/>
  <c r="H102" i="19"/>
  <c r="H115" i="19"/>
  <c r="H128" i="19"/>
  <c r="H39" i="19"/>
  <c r="H219" i="19"/>
  <c r="H232" i="19"/>
  <c r="H63" i="19"/>
  <c r="H141" i="19"/>
  <c r="H23" i="19"/>
  <c r="D4" i="7"/>
  <c r="H173" i="19"/>
  <c r="H160" i="19"/>
  <c r="H186" i="19"/>
  <c r="H199" i="19"/>
  <c r="H212" i="19"/>
  <c r="H225" i="19"/>
  <c r="H69" i="19"/>
  <c r="H82" i="19"/>
  <c r="H95" i="19"/>
  <c r="H121" i="19"/>
  <c r="H108" i="19"/>
  <c r="H134" i="19"/>
  <c r="H147" i="19"/>
  <c r="D5" i="7"/>
  <c r="H226" i="19"/>
  <c r="H213" i="19"/>
  <c r="H200" i="19"/>
  <c r="H187" i="19"/>
  <c r="H174" i="19"/>
  <c r="H161" i="19"/>
  <c r="H148" i="19"/>
  <c r="H135" i="19"/>
  <c r="H122" i="19"/>
  <c r="H109" i="19"/>
  <c r="H96" i="19"/>
  <c r="H83" i="19"/>
  <c r="H70" i="19"/>
  <c r="D12" i="7"/>
  <c r="H247" i="18"/>
  <c r="H239" i="18"/>
  <c r="D11" i="7"/>
  <c r="H133" i="20"/>
  <c r="H175" i="20"/>
  <c r="H21" i="20"/>
  <c r="H203" i="20"/>
  <c r="H119" i="20"/>
  <c r="H238" i="18"/>
  <c r="H259" i="20"/>
  <c r="H161" i="20"/>
  <c r="H189" i="20"/>
  <c r="H105" i="20"/>
  <c r="H217" i="20"/>
  <c r="H246" i="18"/>
  <c r="H147" i="20"/>
  <c r="H42" i="20"/>
  <c r="H231" i="20"/>
  <c r="H91" i="20"/>
  <c r="H168" i="20"/>
  <c r="H56" i="20"/>
  <c r="H245" i="20"/>
  <c r="H112" i="20"/>
  <c r="H14" i="20"/>
  <c r="H196" i="20"/>
  <c r="H70" i="20"/>
  <c r="H266" i="20"/>
  <c r="H140" i="20"/>
  <c r="H35" i="20"/>
  <c r="H224" i="20"/>
  <c r="H84" i="20"/>
  <c r="H154" i="20"/>
  <c r="H49" i="20"/>
  <c r="H238" i="20"/>
  <c r="H98" i="20"/>
  <c r="H7" i="20"/>
  <c r="H182" i="20"/>
  <c r="H63" i="20"/>
  <c r="H252" i="20"/>
  <c r="H126" i="20"/>
  <c r="H28" i="20"/>
  <c r="H210" i="20"/>
  <c r="H77" i="20"/>
  <c r="D13" i="7"/>
  <c r="H240" i="18"/>
  <c r="H248" i="18"/>
  <c r="D15" i="7"/>
  <c r="H261" i="20"/>
  <c r="H177" i="20"/>
  <c r="H107" i="20"/>
  <c r="H205" i="20"/>
  <c r="H135" i="20"/>
  <c r="H219" i="20"/>
  <c r="H163" i="20"/>
  <c r="H191" i="20"/>
  <c r="H121" i="20"/>
  <c r="H23" i="20"/>
  <c r="H268" i="20"/>
  <c r="H247" i="20"/>
  <c r="H233" i="20"/>
  <c r="H212" i="20"/>
  <c r="H184" i="20"/>
  <c r="H156" i="20"/>
  <c r="H142" i="20"/>
  <c r="H114" i="20"/>
  <c r="H93" i="20"/>
  <c r="H79" i="20"/>
  <c r="H65" i="20"/>
  <c r="H51" i="20"/>
  <c r="H37" i="20"/>
  <c r="H16" i="20"/>
  <c r="H254" i="20"/>
  <c r="H240" i="20"/>
  <c r="H226" i="20"/>
  <c r="H198" i="20"/>
  <c r="H170" i="20"/>
  <c r="H149" i="20"/>
  <c r="H128" i="20"/>
  <c r="H100" i="20"/>
  <c r="H86" i="20"/>
  <c r="H72" i="20"/>
  <c r="H58" i="20"/>
  <c r="H44" i="20"/>
  <c r="H30" i="20"/>
  <c r="H9" i="20"/>
  <c r="G144" i="1"/>
  <c r="G141" i="1"/>
  <c r="G142" i="1"/>
  <c r="G148" i="1"/>
  <c r="G149" i="1"/>
  <c r="G137" i="1"/>
  <c r="I248" i="16"/>
  <c r="I242" i="16"/>
  <c r="I212" i="16"/>
  <c r="I266" i="16"/>
  <c r="I230" i="16"/>
  <c r="I224" i="16"/>
  <c r="I218" i="16"/>
  <c r="I254" i="16"/>
  <c r="I146" i="16"/>
  <c r="I140" i="16"/>
  <c r="G8" i="15"/>
  <c r="M5" i="15"/>
  <c r="M135" i="1" s="1"/>
  <c r="G74" i="15"/>
  <c r="M71" i="15"/>
  <c r="M146" i="1" s="1"/>
  <c r="G98" i="15"/>
  <c r="A23" i="18"/>
  <c r="G47" i="15"/>
  <c r="G50" i="15"/>
  <c r="G92" i="15"/>
  <c r="G89" i="15"/>
  <c r="G59" i="15"/>
  <c r="G62" i="15"/>
  <c r="G44" i="15"/>
  <c r="G41" i="15"/>
  <c r="G83" i="15"/>
  <c r="G86" i="15"/>
  <c r="G35" i="15"/>
  <c r="G38" i="15"/>
  <c r="G68" i="15"/>
  <c r="G65" i="15"/>
  <c r="G17" i="15"/>
  <c r="G20" i="15"/>
  <c r="G14" i="15"/>
  <c r="G11" i="15"/>
  <c r="G135" i="1" l="1"/>
  <c r="G146" i="1"/>
  <c r="I324" i="20"/>
  <c r="G324" i="20" s="1"/>
  <c r="F324" i="20"/>
  <c r="I366" i="20"/>
  <c r="G366" i="20" s="1"/>
  <c r="F366" i="20"/>
  <c r="F513" i="20"/>
  <c r="I513" i="20"/>
  <c r="G513" i="20" s="1"/>
  <c r="F526" i="20"/>
  <c r="I526" i="20"/>
  <c r="G526" i="20" s="1"/>
  <c r="I358" i="20"/>
  <c r="G358" i="20" s="1"/>
  <c r="F358" i="20"/>
  <c r="F344" i="20"/>
  <c r="I344" i="20"/>
  <c r="G344" i="20" s="1"/>
  <c r="I273" i="20"/>
  <c r="F273" i="20"/>
  <c r="F350" i="20"/>
  <c r="I350" i="20"/>
  <c r="I448" i="20"/>
  <c r="F448" i="20"/>
  <c r="F471" i="20"/>
  <c r="I471" i="20"/>
  <c r="G471" i="20" s="1"/>
  <c r="F520" i="20"/>
  <c r="I520" i="20"/>
  <c r="G520" i="20" s="1"/>
  <c r="F464" i="20"/>
  <c r="I464" i="20"/>
  <c r="G464" i="20" s="1"/>
  <c r="I533" i="20"/>
  <c r="G533" i="20" s="1"/>
  <c r="F533" i="20"/>
  <c r="F428" i="20"/>
  <c r="I428" i="20"/>
  <c r="G428" i="20" s="1"/>
  <c r="I449" i="20"/>
  <c r="G449" i="20" s="1"/>
  <c r="F449" i="20"/>
  <c r="I364" i="20"/>
  <c r="F364" i="20"/>
  <c r="I504" i="20"/>
  <c r="F504" i="20"/>
  <c r="I483" i="20"/>
  <c r="F483" i="20"/>
  <c r="I478" i="20"/>
  <c r="G478" i="20" s="1"/>
  <c r="F478" i="20"/>
  <c r="I310" i="20"/>
  <c r="G310" i="20" s="1"/>
  <c r="F310" i="20"/>
  <c r="I506" i="20"/>
  <c r="G506" i="20" s="1"/>
  <c r="F506" i="20"/>
  <c r="F435" i="20"/>
  <c r="I435" i="20"/>
  <c r="G435" i="20" s="1"/>
  <c r="F498" i="20"/>
  <c r="I498" i="20"/>
  <c r="G498" i="20" s="1"/>
  <c r="I456" i="20"/>
  <c r="G456" i="20" s="1"/>
  <c r="F456" i="20"/>
  <c r="I287" i="20"/>
  <c r="F287" i="20"/>
  <c r="F406" i="20"/>
  <c r="I406" i="20"/>
  <c r="I378" i="20"/>
  <c r="F378" i="20"/>
  <c r="I485" i="20"/>
  <c r="G485" i="20" s="1"/>
  <c r="F485" i="20"/>
  <c r="I317" i="20"/>
  <c r="G317" i="20" s="1"/>
  <c r="F317" i="20"/>
  <c r="F345" i="20"/>
  <c r="I345" i="20"/>
  <c r="G345" i="20" s="1"/>
  <c r="I470" i="20"/>
  <c r="G470" i="20" s="1"/>
  <c r="F470" i="20"/>
  <c r="I288" i="20"/>
  <c r="G288" i="20" s="1"/>
  <c r="F288" i="20"/>
  <c r="I463" i="20"/>
  <c r="G463" i="20" s="1"/>
  <c r="F463" i="20"/>
  <c r="F294" i="20"/>
  <c r="I294" i="20"/>
  <c r="F455" i="20"/>
  <c r="I455" i="20"/>
  <c r="I441" i="20"/>
  <c r="F441" i="20"/>
  <c r="I527" i="20"/>
  <c r="G527" i="20" s="1"/>
  <c r="F527" i="20"/>
  <c r="F359" i="20"/>
  <c r="I359" i="20"/>
  <c r="G359" i="20" s="1"/>
  <c r="F387" i="20"/>
  <c r="I387" i="20"/>
  <c r="G387" i="20" s="1"/>
  <c r="F274" i="20"/>
  <c r="I274" i="20"/>
  <c r="G274" i="20" s="1"/>
  <c r="I414" i="20"/>
  <c r="G414" i="20" s="1"/>
  <c r="F414" i="20"/>
  <c r="I330" i="20"/>
  <c r="G330" i="20" s="1"/>
  <c r="F330" i="20"/>
  <c r="F357" i="20"/>
  <c r="I357" i="20"/>
  <c r="I385" i="20"/>
  <c r="F385" i="20"/>
  <c r="I476" i="20"/>
  <c r="F476" i="20"/>
  <c r="I436" i="20"/>
  <c r="G436" i="20" s="1"/>
  <c r="F436" i="20"/>
  <c r="F289" i="20"/>
  <c r="I289" i="20"/>
  <c r="G289" i="20" s="1"/>
  <c r="F450" i="20"/>
  <c r="I450" i="20"/>
  <c r="G450" i="20" s="1"/>
  <c r="I281" i="20"/>
  <c r="G281" i="20" s="1"/>
  <c r="F281" i="20"/>
  <c r="I421" i="20"/>
  <c r="G421" i="20" s="1"/>
  <c r="F421" i="20"/>
  <c r="F379" i="20"/>
  <c r="I379" i="20"/>
  <c r="G379" i="20" s="1"/>
  <c r="F518" i="20"/>
  <c r="I518" i="20"/>
  <c r="I392" i="20"/>
  <c r="F392" i="20"/>
  <c r="F525" i="20"/>
  <c r="I525" i="20"/>
  <c r="I380" i="20"/>
  <c r="G380" i="20" s="1"/>
  <c r="F380" i="20"/>
  <c r="I534" i="20"/>
  <c r="G534" i="20" s="1"/>
  <c r="F534" i="20"/>
  <c r="I422" i="20"/>
  <c r="G422" i="20" s="1"/>
  <c r="F422" i="20"/>
  <c r="F457" i="20"/>
  <c r="I457" i="20"/>
  <c r="G457" i="20" s="1"/>
  <c r="I302" i="20"/>
  <c r="G302" i="20" s="1"/>
  <c r="F302" i="20"/>
  <c r="I351" i="20"/>
  <c r="G351" i="20" s="1"/>
  <c r="F351" i="20"/>
  <c r="I393" i="20"/>
  <c r="G393" i="20" s="1"/>
  <c r="F393" i="20"/>
  <c r="I315" i="20"/>
  <c r="F315" i="20"/>
  <c r="F462" i="20"/>
  <c r="I462" i="20"/>
  <c r="I532" i="20"/>
  <c r="F532" i="20"/>
  <c r="I331" i="20"/>
  <c r="G331" i="20" s="1"/>
  <c r="F331" i="20"/>
  <c r="I275" i="20"/>
  <c r="G275" i="20" s="1"/>
  <c r="F275" i="20"/>
  <c r="I429" i="20"/>
  <c r="G429" i="20" s="1"/>
  <c r="F429" i="20"/>
  <c r="I492" i="20"/>
  <c r="G492" i="20" s="1"/>
  <c r="F492" i="20"/>
  <c r="I295" i="20"/>
  <c r="G295" i="20" s="1"/>
  <c r="F295" i="20"/>
  <c r="F505" i="20"/>
  <c r="I505" i="20"/>
  <c r="G505" i="20" s="1"/>
  <c r="I484" i="20"/>
  <c r="G484" i="20" s="1"/>
  <c r="F484" i="20"/>
  <c r="F413" i="20"/>
  <c r="I413" i="20"/>
  <c r="I490" i="20"/>
  <c r="F490" i="20"/>
  <c r="F301" i="20"/>
  <c r="I301" i="20"/>
  <c r="I338" i="20"/>
  <c r="G338" i="20" s="1"/>
  <c r="F338" i="20"/>
  <c r="F303" i="20"/>
  <c r="I303" i="20"/>
  <c r="G303" i="20" s="1"/>
  <c r="F352" i="20"/>
  <c r="I352" i="20"/>
  <c r="G352" i="20" s="1"/>
  <c r="F323" i="20"/>
  <c r="I323" i="20"/>
  <c r="G323" i="20" s="1"/>
  <c r="I309" i="20"/>
  <c r="G309" i="20" s="1"/>
  <c r="F309" i="20"/>
  <c r="F386" i="20"/>
  <c r="I386" i="20"/>
  <c r="G386" i="20" s="1"/>
  <c r="I337" i="20"/>
  <c r="G337" i="20" s="1"/>
  <c r="F337" i="20"/>
  <c r="I420" i="20"/>
  <c r="F420" i="20"/>
  <c r="I329" i="20"/>
  <c r="F329" i="20"/>
  <c r="I371" i="20"/>
  <c r="F371" i="20"/>
  <c r="I394" i="20"/>
  <c r="G394" i="20" s="1"/>
  <c r="F394" i="20"/>
  <c r="I373" i="20"/>
  <c r="G373" i="20" s="1"/>
  <c r="F373" i="20"/>
  <c r="I499" i="20"/>
  <c r="G499" i="20" s="1"/>
  <c r="F499" i="20"/>
  <c r="F372" i="20"/>
  <c r="I372" i="20"/>
  <c r="G372" i="20" s="1"/>
  <c r="I365" i="20"/>
  <c r="G365" i="20" s="1"/>
  <c r="F365" i="20"/>
  <c r="I407" i="20"/>
  <c r="G407" i="20" s="1"/>
  <c r="F407" i="20"/>
  <c r="F477" i="20"/>
  <c r="I477" i="20"/>
  <c r="G477" i="20" s="1"/>
  <c r="I427" i="20"/>
  <c r="F427" i="20"/>
  <c r="I336" i="20"/>
  <c r="F336" i="20"/>
  <c r="I469" i="20"/>
  <c r="F469" i="20"/>
  <c r="F401" i="20"/>
  <c r="I401" i="20"/>
  <c r="G401" i="20" s="1"/>
  <c r="I282" i="20"/>
  <c r="G282" i="20" s="1"/>
  <c r="F282" i="20"/>
  <c r="F408" i="20"/>
  <c r="I408" i="20"/>
  <c r="G408" i="20" s="1"/>
  <c r="I400" i="20"/>
  <c r="G400" i="20" s="1"/>
  <c r="F400" i="20"/>
  <c r="F316" i="20"/>
  <c r="I316" i="20"/>
  <c r="G316" i="20" s="1"/>
  <c r="F491" i="20"/>
  <c r="I491" i="20"/>
  <c r="G491" i="20" s="1"/>
  <c r="I308" i="20"/>
  <c r="F308" i="20"/>
  <c r="I497" i="20"/>
  <c r="F497" i="20"/>
  <c r="F343" i="20"/>
  <c r="I343" i="20"/>
  <c r="F280" i="20"/>
  <c r="I280" i="20"/>
  <c r="I443" i="20"/>
  <c r="G443" i="20" s="1"/>
  <c r="F443" i="20"/>
  <c r="I296" i="20"/>
  <c r="G296" i="20" s="1"/>
  <c r="F296" i="20"/>
  <c r="I415" i="20"/>
  <c r="G415" i="20" s="1"/>
  <c r="F415" i="20"/>
  <c r="I442" i="20"/>
  <c r="G442" i="20" s="1"/>
  <c r="F442" i="20"/>
  <c r="I519" i="20"/>
  <c r="G519" i="20" s="1"/>
  <c r="F519" i="20"/>
  <c r="I512" i="20"/>
  <c r="G512" i="20" s="1"/>
  <c r="F512" i="20"/>
  <c r="I434" i="20"/>
  <c r="F434" i="20"/>
  <c r="I511" i="20"/>
  <c r="F511" i="20"/>
  <c r="I399" i="20"/>
  <c r="F399" i="20"/>
  <c r="I322" i="20"/>
  <c r="F322" i="20"/>
  <c r="I219" i="19"/>
  <c r="G219" i="19" s="1"/>
  <c r="F219" i="19"/>
  <c r="I37" i="19"/>
  <c r="F37" i="19"/>
  <c r="I87" i="18"/>
  <c r="F87" i="18"/>
  <c r="F27" i="18"/>
  <c r="I27" i="18"/>
  <c r="I57" i="20"/>
  <c r="G57" i="20" s="1"/>
  <c r="F57" i="20"/>
  <c r="I113" i="20"/>
  <c r="G113" i="20" s="1"/>
  <c r="F113" i="20"/>
  <c r="I47" i="19"/>
  <c r="G47" i="19" s="1"/>
  <c r="F47" i="19"/>
  <c r="F159" i="18"/>
  <c r="I159" i="18"/>
  <c r="F128" i="19"/>
  <c r="I128" i="19"/>
  <c r="G128" i="19" s="1"/>
  <c r="I76" i="19"/>
  <c r="G76" i="19" s="1"/>
  <c r="F76" i="19"/>
  <c r="I88" i="19"/>
  <c r="G88" i="19" s="1"/>
  <c r="F88" i="19"/>
  <c r="I217" i="19"/>
  <c r="G217" i="19" s="1"/>
  <c r="F217" i="19"/>
  <c r="F21" i="19"/>
  <c r="I21" i="19"/>
  <c r="I201" i="19"/>
  <c r="G201" i="19" s="1"/>
  <c r="F201" i="19"/>
  <c r="I189" i="18"/>
  <c r="F189" i="18"/>
  <c r="F201" i="18"/>
  <c r="I201" i="18"/>
  <c r="I171" i="18"/>
  <c r="F171" i="18"/>
  <c r="I50" i="20"/>
  <c r="G50" i="20" s="1"/>
  <c r="F50" i="20"/>
  <c r="I99" i="20"/>
  <c r="G99" i="20" s="1"/>
  <c r="F99" i="20"/>
  <c r="I183" i="20"/>
  <c r="G183" i="20" s="1"/>
  <c r="F183" i="20"/>
  <c r="F204" i="20"/>
  <c r="I204" i="20"/>
  <c r="G204" i="20" s="1"/>
  <c r="I116" i="19"/>
  <c r="G116" i="19" s="1"/>
  <c r="F116" i="19"/>
  <c r="I231" i="19"/>
  <c r="G231" i="19" s="1"/>
  <c r="F231" i="19"/>
  <c r="I149" i="19"/>
  <c r="G149" i="19" s="1"/>
  <c r="F149" i="19"/>
  <c r="I190" i="20"/>
  <c r="G190" i="20" s="1"/>
  <c r="F190" i="20"/>
  <c r="I39" i="19"/>
  <c r="G39" i="19" s="1"/>
  <c r="F39" i="19"/>
  <c r="I126" i="19"/>
  <c r="G126" i="19" s="1"/>
  <c r="F126" i="19"/>
  <c r="I227" i="19"/>
  <c r="G227" i="19" s="1"/>
  <c r="F227" i="19"/>
  <c r="I123" i="18"/>
  <c r="F123" i="18"/>
  <c r="I78" i="20"/>
  <c r="G78" i="20" s="1"/>
  <c r="F78" i="20"/>
  <c r="I56" i="19"/>
  <c r="G56" i="19" s="1"/>
  <c r="F56" i="19"/>
  <c r="I115" i="19"/>
  <c r="G115" i="19" s="1"/>
  <c r="F115" i="19"/>
  <c r="I179" i="19"/>
  <c r="G179" i="19" s="1"/>
  <c r="F179" i="19"/>
  <c r="I113" i="19"/>
  <c r="G113" i="19" s="1"/>
  <c r="F113" i="19"/>
  <c r="I152" i="19"/>
  <c r="G152" i="19" s="1"/>
  <c r="F152" i="19"/>
  <c r="I162" i="19"/>
  <c r="G162" i="19" s="1"/>
  <c r="F162" i="19"/>
  <c r="I231" i="18"/>
  <c r="F231" i="18"/>
  <c r="I33" i="18"/>
  <c r="F33" i="18"/>
  <c r="I213" i="18"/>
  <c r="F213" i="18"/>
  <c r="I71" i="20"/>
  <c r="G71" i="20" s="1"/>
  <c r="F71" i="20"/>
  <c r="I141" i="20"/>
  <c r="G141" i="20" s="1"/>
  <c r="F141" i="20"/>
  <c r="F225" i="20"/>
  <c r="I225" i="20"/>
  <c r="G225" i="20" s="1"/>
  <c r="F103" i="19"/>
  <c r="I103" i="19"/>
  <c r="G103" i="19" s="1"/>
  <c r="F167" i="19"/>
  <c r="I167" i="19"/>
  <c r="G167" i="19" s="1"/>
  <c r="F45" i="19"/>
  <c r="I45" i="19"/>
  <c r="I75" i="18"/>
  <c r="F75" i="18"/>
  <c r="I207" i="19"/>
  <c r="G207" i="19" s="1"/>
  <c r="F207" i="19"/>
  <c r="I30" i="19"/>
  <c r="G30" i="19" s="1"/>
  <c r="F30" i="19"/>
  <c r="I74" i="19"/>
  <c r="G74" i="19" s="1"/>
  <c r="F74" i="19"/>
  <c r="I135" i="18"/>
  <c r="F135" i="18"/>
  <c r="F29" i="20"/>
  <c r="I29" i="20"/>
  <c r="G29" i="20" s="1"/>
  <c r="I148" i="20"/>
  <c r="G148" i="20" s="1"/>
  <c r="F148" i="20"/>
  <c r="F260" i="20"/>
  <c r="I260" i="20"/>
  <c r="G260" i="20" s="1"/>
  <c r="I102" i="19"/>
  <c r="G102" i="19" s="1"/>
  <c r="F102" i="19"/>
  <c r="I218" i="19"/>
  <c r="G218" i="19" s="1"/>
  <c r="F218" i="19"/>
  <c r="I54" i="19"/>
  <c r="G54" i="19" s="1"/>
  <c r="F54" i="19"/>
  <c r="I204" i="19"/>
  <c r="G204" i="19" s="1"/>
  <c r="F204" i="19"/>
  <c r="I191" i="19"/>
  <c r="G191" i="19" s="1"/>
  <c r="F191" i="19"/>
  <c r="I136" i="19"/>
  <c r="G136" i="19" s="1"/>
  <c r="F136" i="19"/>
  <c r="I45" i="18"/>
  <c r="F45" i="18"/>
  <c r="I69" i="18"/>
  <c r="F69" i="18"/>
  <c r="F129" i="18"/>
  <c r="I129" i="18"/>
  <c r="F92" i="20"/>
  <c r="I92" i="20"/>
  <c r="G92" i="20" s="1"/>
  <c r="I169" i="20"/>
  <c r="G169" i="20" s="1"/>
  <c r="F169" i="20"/>
  <c r="I246" i="20"/>
  <c r="G246" i="20" s="1"/>
  <c r="F246" i="20"/>
  <c r="I64" i="19"/>
  <c r="G64" i="19" s="1"/>
  <c r="F64" i="19"/>
  <c r="I194" i="19"/>
  <c r="G194" i="19" s="1"/>
  <c r="F194" i="19"/>
  <c r="I214" i="19"/>
  <c r="G214" i="19" s="1"/>
  <c r="F214" i="19"/>
  <c r="I233" i="19"/>
  <c r="G233" i="19" s="1"/>
  <c r="F233" i="19"/>
  <c r="I166" i="19"/>
  <c r="G166" i="19" s="1"/>
  <c r="F166" i="19"/>
  <c r="I165" i="18"/>
  <c r="F165" i="18"/>
  <c r="F176" i="20"/>
  <c r="I176" i="20"/>
  <c r="G176" i="20" s="1"/>
  <c r="F31" i="19"/>
  <c r="I31" i="19"/>
  <c r="G31" i="19" s="1"/>
  <c r="F22" i="19"/>
  <c r="I22" i="19"/>
  <c r="G22" i="19" s="1"/>
  <c r="I101" i="19"/>
  <c r="G101" i="19" s="1"/>
  <c r="F101" i="19"/>
  <c r="F100" i="19"/>
  <c r="I100" i="19"/>
  <c r="G100" i="19" s="1"/>
  <c r="I71" i="19"/>
  <c r="G71" i="19" s="1"/>
  <c r="F71" i="19"/>
  <c r="F99" i="18"/>
  <c r="I99" i="18"/>
  <c r="I207" i="18"/>
  <c r="F207" i="18"/>
  <c r="F153" i="18"/>
  <c r="I153" i="18"/>
  <c r="F197" i="20"/>
  <c r="I197" i="20"/>
  <c r="G197" i="20" s="1"/>
  <c r="I267" i="20"/>
  <c r="G267" i="20" s="1"/>
  <c r="F267" i="20"/>
  <c r="I218" i="20"/>
  <c r="G218" i="20" s="1"/>
  <c r="F218" i="20"/>
  <c r="F24" i="19"/>
  <c r="I24" i="19"/>
  <c r="G24" i="19" s="1"/>
  <c r="I32" i="19"/>
  <c r="G32" i="19" s="1"/>
  <c r="F32" i="19"/>
  <c r="F38" i="19"/>
  <c r="I38" i="19"/>
  <c r="G38" i="19" s="1"/>
  <c r="I61" i="19"/>
  <c r="F61" i="19"/>
  <c r="F141" i="18"/>
  <c r="I141" i="18"/>
  <c r="I77" i="19"/>
  <c r="G77" i="19" s="1"/>
  <c r="F77" i="19"/>
  <c r="I139" i="19"/>
  <c r="G139" i="19" s="1"/>
  <c r="F139" i="19"/>
  <c r="I168" i="19"/>
  <c r="G168" i="19" s="1"/>
  <c r="F168" i="19"/>
  <c r="I23" i="19"/>
  <c r="G23" i="19" s="1"/>
  <c r="F23" i="19"/>
  <c r="I89" i="19"/>
  <c r="G89" i="19" s="1"/>
  <c r="F89" i="19"/>
  <c r="I140" i="19"/>
  <c r="G140" i="19" s="1"/>
  <c r="F140" i="19"/>
  <c r="I46" i="19"/>
  <c r="G46" i="19" s="1"/>
  <c r="F46" i="19"/>
  <c r="I29" i="19"/>
  <c r="F29" i="19"/>
  <c r="I97" i="19"/>
  <c r="G97" i="19" s="1"/>
  <c r="F97" i="19"/>
  <c r="I123" i="19"/>
  <c r="G123" i="19" s="1"/>
  <c r="F123" i="19"/>
  <c r="I147" i="18"/>
  <c r="F147" i="18"/>
  <c r="F183" i="18"/>
  <c r="I183" i="18"/>
  <c r="I177" i="18"/>
  <c r="F177" i="18"/>
  <c r="F232" i="20"/>
  <c r="I232" i="20"/>
  <c r="G232" i="20" s="1"/>
  <c r="I15" i="20"/>
  <c r="G15" i="20" s="1"/>
  <c r="F15" i="20"/>
  <c r="F162" i="20"/>
  <c r="I162" i="20"/>
  <c r="G162" i="20" s="1"/>
  <c r="I142" i="19"/>
  <c r="G142" i="19" s="1"/>
  <c r="F142" i="19"/>
  <c r="I90" i="19"/>
  <c r="G90" i="19" s="1"/>
  <c r="F90" i="19"/>
  <c r="F53" i="19"/>
  <c r="I53" i="19"/>
  <c r="I111" i="18"/>
  <c r="F111" i="18"/>
  <c r="F127" i="20"/>
  <c r="I127" i="20"/>
  <c r="G127" i="20" s="1"/>
  <c r="F120" i="20"/>
  <c r="I120" i="20"/>
  <c r="G120" i="20" s="1"/>
  <c r="F206" i="19"/>
  <c r="I206" i="19"/>
  <c r="G206" i="19" s="1"/>
  <c r="I230" i="19"/>
  <c r="G230" i="19" s="1"/>
  <c r="F230" i="19"/>
  <c r="I57" i="18"/>
  <c r="F57" i="18"/>
  <c r="F117" i="18"/>
  <c r="I117" i="18"/>
  <c r="I129" i="19"/>
  <c r="G129" i="19" s="1"/>
  <c r="F129" i="19"/>
  <c r="I141" i="19"/>
  <c r="G141" i="19" s="1"/>
  <c r="F141" i="19"/>
  <c r="I180" i="19"/>
  <c r="G180" i="19" s="1"/>
  <c r="F180" i="19"/>
  <c r="I114" i="19"/>
  <c r="G114" i="19" s="1"/>
  <c r="F114" i="19"/>
  <c r="F75" i="19"/>
  <c r="I75" i="19"/>
  <c r="G75" i="19" s="1"/>
  <c r="F87" i="19"/>
  <c r="I87" i="19"/>
  <c r="G87" i="19" s="1"/>
  <c r="I188" i="19"/>
  <c r="G188" i="19" s="1"/>
  <c r="F188" i="19"/>
  <c r="F195" i="18"/>
  <c r="I195" i="18"/>
  <c r="I63" i="18"/>
  <c r="F63" i="18"/>
  <c r="I21" i="18"/>
  <c r="F21" i="18"/>
  <c r="I253" i="20"/>
  <c r="G253" i="20" s="1"/>
  <c r="F253" i="20"/>
  <c r="F43" i="20"/>
  <c r="I43" i="20"/>
  <c r="G43" i="20" s="1"/>
  <c r="F106" i="20"/>
  <c r="I106" i="20"/>
  <c r="G106" i="20" s="1"/>
  <c r="I155" i="19"/>
  <c r="G155" i="19" s="1"/>
  <c r="F155" i="19"/>
  <c r="I181" i="19"/>
  <c r="G181" i="19" s="1"/>
  <c r="F181" i="19"/>
  <c r="I192" i="19"/>
  <c r="G192" i="19" s="1"/>
  <c r="F192" i="19"/>
  <c r="F15" i="18"/>
  <c r="I15" i="18"/>
  <c r="I211" i="20"/>
  <c r="G211" i="20" s="1"/>
  <c r="F211" i="20"/>
  <c r="I110" i="19"/>
  <c r="G110" i="19" s="1"/>
  <c r="F110" i="19"/>
  <c r="I239" i="20"/>
  <c r="G239" i="20" s="1"/>
  <c r="F239" i="20"/>
  <c r="I63" i="19"/>
  <c r="G63" i="19" s="1"/>
  <c r="F63" i="19"/>
  <c r="I154" i="19"/>
  <c r="G154" i="19" s="1"/>
  <c r="F154" i="19"/>
  <c r="I205" i="19"/>
  <c r="G205" i="19" s="1"/>
  <c r="F205" i="19"/>
  <c r="I153" i="19"/>
  <c r="G153" i="19" s="1"/>
  <c r="F153" i="19"/>
  <c r="I178" i="19"/>
  <c r="G178" i="19" s="1"/>
  <c r="F178" i="19"/>
  <c r="I84" i="19"/>
  <c r="G84" i="19" s="1"/>
  <c r="F84" i="19"/>
  <c r="I9" i="18"/>
  <c r="G9" i="18" s="1"/>
  <c r="F9" i="18"/>
  <c r="F81" i="18"/>
  <c r="I81" i="18"/>
  <c r="I105" i="18"/>
  <c r="F105" i="18"/>
  <c r="I225" i="18"/>
  <c r="F225" i="18"/>
  <c r="F8" i="20"/>
  <c r="I8" i="20"/>
  <c r="G8" i="20" s="1"/>
  <c r="I64" i="20"/>
  <c r="G64" i="20" s="1"/>
  <c r="F64" i="20"/>
  <c r="F22" i="20"/>
  <c r="I22" i="20"/>
  <c r="G22" i="20" s="1"/>
  <c r="I220" i="19"/>
  <c r="G220" i="19" s="1"/>
  <c r="F220" i="19"/>
  <c r="F48" i="19"/>
  <c r="I48" i="19"/>
  <c r="G48" i="19" s="1"/>
  <c r="F193" i="19"/>
  <c r="I193" i="19"/>
  <c r="G193" i="19" s="1"/>
  <c r="I127" i="19"/>
  <c r="G127" i="19" s="1"/>
  <c r="F127" i="19"/>
  <c r="I155" i="20"/>
  <c r="G155" i="20" s="1"/>
  <c r="F155" i="20"/>
  <c r="F232" i="19"/>
  <c r="I232" i="19"/>
  <c r="G232" i="19" s="1"/>
  <c r="F55" i="19"/>
  <c r="I55" i="19"/>
  <c r="G55" i="19" s="1"/>
  <c r="I62" i="19"/>
  <c r="G62" i="19" s="1"/>
  <c r="F62" i="19"/>
  <c r="I165" i="19"/>
  <c r="G165" i="19" s="1"/>
  <c r="F165" i="19"/>
  <c r="I175" i="19"/>
  <c r="G175" i="19" s="1"/>
  <c r="F175" i="19"/>
  <c r="I51" i="18"/>
  <c r="F51" i="18"/>
  <c r="I219" i="18"/>
  <c r="F219" i="18"/>
  <c r="I39" i="18"/>
  <c r="F39" i="18"/>
  <c r="F93" i="18"/>
  <c r="I93" i="18"/>
  <c r="I36" i="20"/>
  <c r="G36" i="20" s="1"/>
  <c r="F36" i="20"/>
  <c r="I85" i="20"/>
  <c r="G85" i="20" s="1"/>
  <c r="F85" i="20"/>
  <c r="I134" i="20"/>
  <c r="G134" i="20" s="1"/>
  <c r="F134" i="20"/>
  <c r="I40" i="19"/>
  <c r="G40" i="19" s="1"/>
  <c r="F40" i="19"/>
  <c r="I108" i="19"/>
  <c r="G108" i="19" s="1"/>
  <c r="F108" i="19"/>
  <c r="I121" i="19"/>
  <c r="G121" i="19" s="1"/>
  <c r="F121" i="19"/>
  <c r="I95" i="19"/>
  <c r="G95" i="19" s="1"/>
  <c r="F95" i="19"/>
  <c r="I82" i="19"/>
  <c r="G82" i="19" s="1"/>
  <c r="F82" i="19"/>
  <c r="I69" i="19"/>
  <c r="G69" i="19" s="1"/>
  <c r="F69" i="19"/>
  <c r="I225" i="19"/>
  <c r="G225" i="19" s="1"/>
  <c r="F225" i="19"/>
  <c r="I212" i="19"/>
  <c r="G212" i="19" s="1"/>
  <c r="F212" i="19"/>
  <c r="I199" i="19"/>
  <c r="G199" i="19" s="1"/>
  <c r="F199" i="19"/>
  <c r="I186" i="19"/>
  <c r="G186" i="19" s="1"/>
  <c r="F186" i="19"/>
  <c r="I160" i="19"/>
  <c r="G160" i="19" s="1"/>
  <c r="F160" i="19"/>
  <c r="I147" i="19"/>
  <c r="G147" i="19" s="1"/>
  <c r="F147" i="19"/>
  <c r="I173" i="19"/>
  <c r="G173" i="19" s="1"/>
  <c r="F173" i="19"/>
  <c r="I134" i="19"/>
  <c r="G134" i="19" s="1"/>
  <c r="F134" i="19"/>
  <c r="I96" i="19"/>
  <c r="F96" i="19"/>
  <c r="F109" i="19"/>
  <c r="I109" i="19"/>
  <c r="I122" i="19"/>
  <c r="F122" i="19"/>
  <c r="I135" i="19"/>
  <c r="F135" i="19"/>
  <c r="I148" i="19"/>
  <c r="F148" i="19"/>
  <c r="F161" i="19"/>
  <c r="I161" i="19"/>
  <c r="F174" i="19"/>
  <c r="I174" i="19"/>
  <c r="I187" i="19"/>
  <c r="F187" i="19"/>
  <c r="F200" i="19"/>
  <c r="I200" i="19"/>
  <c r="F213" i="19"/>
  <c r="I213" i="19"/>
  <c r="F70" i="19"/>
  <c r="I70" i="19"/>
  <c r="F226" i="19"/>
  <c r="I226" i="19"/>
  <c r="I83" i="19"/>
  <c r="F83" i="19"/>
  <c r="I98" i="20"/>
  <c r="G98" i="20" s="1"/>
  <c r="F98" i="20"/>
  <c r="I112" i="20"/>
  <c r="G112" i="20" s="1"/>
  <c r="F112" i="20"/>
  <c r="I161" i="20"/>
  <c r="G161" i="20" s="1"/>
  <c r="F161" i="20"/>
  <c r="F259" i="20"/>
  <c r="I259" i="20"/>
  <c r="G259" i="20" s="1"/>
  <c r="I238" i="18"/>
  <c r="F238" i="18"/>
  <c r="I154" i="20"/>
  <c r="G154" i="20" s="1"/>
  <c r="F154" i="20"/>
  <c r="I168" i="20"/>
  <c r="G168" i="20" s="1"/>
  <c r="F168" i="20"/>
  <c r="F119" i="20"/>
  <c r="I119" i="20"/>
  <c r="G119" i="20" s="1"/>
  <c r="I77" i="20"/>
  <c r="G77" i="20" s="1"/>
  <c r="F77" i="20"/>
  <c r="I84" i="20"/>
  <c r="G84" i="20" s="1"/>
  <c r="F84" i="20"/>
  <c r="I91" i="20"/>
  <c r="G91" i="20" s="1"/>
  <c r="F91" i="20"/>
  <c r="I203" i="20"/>
  <c r="G203" i="20" s="1"/>
  <c r="F203" i="20"/>
  <c r="F245" i="20"/>
  <c r="I245" i="20"/>
  <c r="G245" i="20" s="1"/>
  <c r="I210" i="20"/>
  <c r="G210" i="20" s="1"/>
  <c r="F210" i="20"/>
  <c r="I224" i="20"/>
  <c r="G224" i="20" s="1"/>
  <c r="F224" i="20"/>
  <c r="I231" i="20"/>
  <c r="G231" i="20" s="1"/>
  <c r="F231" i="20"/>
  <c r="F21" i="20"/>
  <c r="I21" i="20"/>
  <c r="G21" i="20" s="1"/>
  <c r="I56" i="20"/>
  <c r="G56" i="20" s="1"/>
  <c r="F56" i="20"/>
  <c r="I28" i="20"/>
  <c r="G28" i="20" s="1"/>
  <c r="F28" i="20"/>
  <c r="F35" i="20"/>
  <c r="I35" i="20"/>
  <c r="G35" i="20" s="1"/>
  <c r="F42" i="20"/>
  <c r="I42" i="20"/>
  <c r="G42" i="20" s="1"/>
  <c r="I175" i="20"/>
  <c r="G175" i="20" s="1"/>
  <c r="F175" i="20"/>
  <c r="I49" i="20"/>
  <c r="G49" i="20" s="1"/>
  <c r="F49" i="20"/>
  <c r="F126" i="20"/>
  <c r="I126" i="20"/>
  <c r="G126" i="20" s="1"/>
  <c r="F140" i="20"/>
  <c r="I140" i="20"/>
  <c r="G140" i="20" s="1"/>
  <c r="F147" i="20"/>
  <c r="I147" i="20"/>
  <c r="G147" i="20" s="1"/>
  <c r="F133" i="20"/>
  <c r="I133" i="20"/>
  <c r="G133" i="20" s="1"/>
  <c r="F252" i="20"/>
  <c r="I252" i="20"/>
  <c r="G252" i="20" s="1"/>
  <c r="F266" i="20"/>
  <c r="I266" i="20"/>
  <c r="G266" i="20" s="1"/>
  <c r="I246" i="18"/>
  <c r="F246" i="18"/>
  <c r="I248" i="18"/>
  <c r="G248" i="18" s="1"/>
  <c r="F248" i="18"/>
  <c r="I63" i="20"/>
  <c r="G63" i="20" s="1"/>
  <c r="F63" i="20"/>
  <c r="I70" i="20"/>
  <c r="G70" i="20" s="1"/>
  <c r="F70" i="20"/>
  <c r="F217" i="20"/>
  <c r="I217" i="20"/>
  <c r="G217" i="20" s="1"/>
  <c r="I239" i="18"/>
  <c r="G239" i="18" s="1"/>
  <c r="F239" i="18"/>
  <c r="I240" i="18"/>
  <c r="G240" i="18" s="1"/>
  <c r="F240" i="18"/>
  <c r="I182" i="20"/>
  <c r="G182" i="20" s="1"/>
  <c r="F182" i="20"/>
  <c r="I196" i="20"/>
  <c r="G196" i="20" s="1"/>
  <c r="F196" i="20"/>
  <c r="F105" i="20"/>
  <c r="I105" i="20"/>
  <c r="G105" i="20" s="1"/>
  <c r="I247" i="18"/>
  <c r="G247" i="18" s="1"/>
  <c r="F247" i="18"/>
  <c r="I238" i="20"/>
  <c r="G238" i="20" s="1"/>
  <c r="F238" i="20"/>
  <c r="I7" i="20"/>
  <c r="G7" i="20" s="1"/>
  <c r="F7" i="20"/>
  <c r="I14" i="20"/>
  <c r="G14" i="20" s="1"/>
  <c r="F14" i="20"/>
  <c r="I189" i="20"/>
  <c r="G189" i="20" s="1"/>
  <c r="F189" i="20"/>
  <c r="I268" i="20"/>
  <c r="F268" i="20"/>
  <c r="F72" i="20"/>
  <c r="I72" i="20"/>
  <c r="I163" i="20"/>
  <c r="F163" i="20"/>
  <c r="I23" i="20"/>
  <c r="F23" i="20"/>
  <c r="I114" i="20"/>
  <c r="F114" i="20"/>
  <c r="I219" i="20"/>
  <c r="F219" i="20"/>
  <c r="I86" i="20"/>
  <c r="F86" i="20"/>
  <c r="I135" i="20"/>
  <c r="F135" i="20"/>
  <c r="I51" i="20"/>
  <c r="F51" i="20"/>
  <c r="I79" i="20"/>
  <c r="F79" i="20"/>
  <c r="I156" i="20"/>
  <c r="F156" i="20"/>
  <c r="I205" i="20"/>
  <c r="F205" i="20"/>
  <c r="I191" i="20"/>
  <c r="F191" i="20"/>
  <c r="I149" i="20"/>
  <c r="F149" i="20"/>
  <c r="I226" i="20"/>
  <c r="F226" i="20"/>
  <c r="F184" i="20"/>
  <c r="I184" i="20"/>
  <c r="I107" i="20"/>
  <c r="F107" i="20"/>
  <c r="F65" i="20"/>
  <c r="I65" i="20"/>
  <c r="I128" i="20"/>
  <c r="F128" i="20"/>
  <c r="F170" i="20"/>
  <c r="I170" i="20"/>
  <c r="F9" i="20"/>
  <c r="I9" i="20"/>
  <c r="I240" i="20"/>
  <c r="F240" i="20"/>
  <c r="I212" i="20"/>
  <c r="F212" i="20"/>
  <c r="I177" i="20"/>
  <c r="F177" i="20"/>
  <c r="I58" i="20"/>
  <c r="F58" i="20"/>
  <c r="I121" i="20"/>
  <c r="F121" i="20"/>
  <c r="I93" i="20"/>
  <c r="F93" i="20"/>
  <c r="I142" i="20"/>
  <c r="F142" i="20"/>
  <c r="I30" i="20"/>
  <c r="F30" i="20"/>
  <c r="I254" i="20"/>
  <c r="F254" i="20"/>
  <c r="F233" i="20"/>
  <c r="I233" i="20"/>
  <c r="I261" i="20"/>
  <c r="F261" i="20"/>
  <c r="I37" i="20"/>
  <c r="F37" i="20"/>
  <c r="F100" i="20"/>
  <c r="I100" i="20"/>
  <c r="F198" i="20"/>
  <c r="I198" i="20"/>
  <c r="I44" i="20"/>
  <c r="F44" i="20"/>
  <c r="F16" i="20"/>
  <c r="I16" i="20"/>
  <c r="I247" i="20"/>
  <c r="F247" i="20"/>
  <c r="G71" i="15"/>
  <c r="G5" i="15"/>
  <c r="G95" i="15"/>
  <c r="M150" i="1"/>
  <c r="I221" i="16"/>
  <c r="I227" i="16"/>
  <c r="I209" i="16"/>
  <c r="I263" i="16"/>
  <c r="I251" i="16"/>
  <c r="I239" i="16"/>
  <c r="I245" i="16"/>
  <c r="I215" i="16"/>
  <c r="I143" i="16"/>
  <c r="I137" i="16"/>
  <c r="A29" i="18"/>
  <c r="F90" i="5"/>
  <c r="G10" i="6"/>
  <c r="F92" i="5"/>
  <c r="G92" i="5" s="1"/>
  <c r="D90" i="5"/>
  <c r="G150" i="1" l="1"/>
  <c r="I411" i="20"/>
  <c r="G411" i="20" s="1"/>
  <c r="G413" i="20"/>
  <c r="G525" i="20"/>
  <c r="I523" i="20"/>
  <c r="G523" i="20" s="1"/>
  <c r="G322" i="20"/>
  <c r="I320" i="20"/>
  <c r="G497" i="20"/>
  <c r="I495" i="20"/>
  <c r="G495" i="20" s="1"/>
  <c r="G371" i="20"/>
  <c r="I369" i="20"/>
  <c r="G369" i="20" s="1"/>
  <c r="G441" i="20"/>
  <c r="I439" i="20"/>
  <c r="G439" i="20" s="1"/>
  <c r="G483" i="20"/>
  <c r="I481" i="20"/>
  <c r="G481" i="20" s="1"/>
  <c r="G455" i="20"/>
  <c r="I453" i="20"/>
  <c r="G453" i="20" s="1"/>
  <c r="G399" i="20"/>
  <c r="I397" i="20"/>
  <c r="G397" i="20" s="1"/>
  <c r="G308" i="20"/>
  <c r="I306" i="20"/>
  <c r="G329" i="20"/>
  <c r="I327" i="20"/>
  <c r="G392" i="20"/>
  <c r="I390" i="20"/>
  <c r="G504" i="20"/>
  <c r="I502" i="20"/>
  <c r="G518" i="20"/>
  <c r="I516" i="20"/>
  <c r="I292" i="20"/>
  <c r="G294" i="20"/>
  <c r="G511" i="20"/>
  <c r="I509" i="20"/>
  <c r="G509" i="20" s="1"/>
  <c r="G469" i="20"/>
  <c r="I467" i="20"/>
  <c r="G467" i="20" s="1"/>
  <c r="I418" i="20"/>
  <c r="G420" i="20"/>
  <c r="G532" i="20"/>
  <c r="I530" i="20"/>
  <c r="G364" i="20"/>
  <c r="I362" i="20"/>
  <c r="I460" i="20"/>
  <c r="G462" i="20"/>
  <c r="G434" i="20"/>
  <c r="I432" i="20"/>
  <c r="G336" i="20"/>
  <c r="I334" i="20"/>
  <c r="G476" i="20"/>
  <c r="I474" i="20"/>
  <c r="G378" i="20"/>
  <c r="I376" i="20"/>
  <c r="G448" i="20"/>
  <c r="I446" i="20"/>
  <c r="G280" i="20"/>
  <c r="I278" i="20"/>
  <c r="G301" i="20"/>
  <c r="I299" i="20"/>
  <c r="I404" i="20"/>
  <c r="G406" i="20"/>
  <c r="I348" i="20"/>
  <c r="G350" i="20"/>
  <c r="G427" i="20"/>
  <c r="I425" i="20"/>
  <c r="G425" i="20" s="1"/>
  <c r="G315" i="20"/>
  <c r="I313" i="20"/>
  <c r="G385" i="20"/>
  <c r="I383" i="20"/>
  <c r="G383" i="20" s="1"/>
  <c r="G343" i="20"/>
  <c r="I341" i="20"/>
  <c r="G357" i="20"/>
  <c r="I355" i="20"/>
  <c r="G355" i="20" s="1"/>
  <c r="G231" i="18"/>
  <c r="I227" i="18"/>
  <c r="G227" i="18" s="1"/>
  <c r="G490" i="20"/>
  <c r="I488" i="20"/>
  <c r="G287" i="20"/>
  <c r="I285" i="20"/>
  <c r="G285" i="20" s="1"/>
  <c r="G273" i="20"/>
  <c r="I271" i="20"/>
  <c r="G225" i="18"/>
  <c r="I221" i="18"/>
  <c r="G221" i="18" s="1"/>
  <c r="G219" i="18"/>
  <c r="I215" i="18"/>
  <c r="G215" i="18" s="1"/>
  <c r="G213" i="18"/>
  <c r="I209" i="18"/>
  <c r="G209" i="18" s="1"/>
  <c r="G207" i="18"/>
  <c r="I203" i="18"/>
  <c r="G203" i="18" s="1"/>
  <c r="G201" i="18"/>
  <c r="I197" i="18"/>
  <c r="G197" i="18" s="1"/>
  <c r="G195" i="18"/>
  <c r="I191" i="18"/>
  <c r="G191" i="18" s="1"/>
  <c r="G189" i="18"/>
  <c r="I185" i="18"/>
  <c r="G185" i="18" s="1"/>
  <c r="G183" i="18"/>
  <c r="I179" i="18"/>
  <c r="G179" i="18" s="1"/>
  <c r="G177" i="18"/>
  <c r="I173" i="18"/>
  <c r="G173" i="18" s="1"/>
  <c r="G171" i="18"/>
  <c r="I167" i="18"/>
  <c r="G167" i="18" s="1"/>
  <c r="G165" i="18"/>
  <c r="I161" i="18"/>
  <c r="G161" i="18" s="1"/>
  <c r="G159" i="18"/>
  <c r="I155" i="18"/>
  <c r="G155" i="18" s="1"/>
  <c r="G153" i="18"/>
  <c r="I149" i="18"/>
  <c r="G149" i="18" s="1"/>
  <c r="G147" i="18"/>
  <c r="I143" i="18"/>
  <c r="G143" i="18" s="1"/>
  <c r="G141" i="18"/>
  <c r="I137" i="18"/>
  <c r="G137" i="18" s="1"/>
  <c r="G135" i="18"/>
  <c r="I131" i="18"/>
  <c r="G131" i="18" s="1"/>
  <c r="G129" i="18"/>
  <c r="I125" i="18"/>
  <c r="G125" i="18" s="1"/>
  <c r="G123" i="18"/>
  <c r="I119" i="18"/>
  <c r="G119" i="18" s="1"/>
  <c r="G117" i="18"/>
  <c r="I113" i="18"/>
  <c r="G113" i="18" s="1"/>
  <c r="G111" i="18"/>
  <c r="I107" i="18"/>
  <c r="G107" i="18" s="1"/>
  <c r="G105" i="18"/>
  <c r="I101" i="18"/>
  <c r="G101" i="18" s="1"/>
  <c r="G99" i="18"/>
  <c r="I95" i="18"/>
  <c r="G95" i="18" s="1"/>
  <c r="G93" i="18"/>
  <c r="I89" i="18"/>
  <c r="G89" i="18" s="1"/>
  <c r="G87" i="18"/>
  <c r="I83" i="18"/>
  <c r="G83" i="18" s="1"/>
  <c r="G81" i="18"/>
  <c r="I77" i="18"/>
  <c r="G77" i="18" s="1"/>
  <c r="G75" i="18"/>
  <c r="I71" i="18"/>
  <c r="G71" i="18" s="1"/>
  <c r="G69" i="18"/>
  <c r="I65" i="18"/>
  <c r="G65" i="18" s="1"/>
  <c r="G63" i="18"/>
  <c r="I59" i="18"/>
  <c r="G59" i="18" s="1"/>
  <c r="G57" i="18"/>
  <c r="I53" i="18"/>
  <c r="G53" i="18" s="1"/>
  <c r="G51" i="18"/>
  <c r="I47" i="18"/>
  <c r="G47" i="18" s="1"/>
  <c r="G45" i="18"/>
  <c r="I41" i="18"/>
  <c r="G41" i="18" s="1"/>
  <c r="G39" i="18"/>
  <c r="I35" i="18"/>
  <c r="G35" i="18" s="1"/>
  <c r="G33" i="18"/>
  <c r="I29" i="18"/>
  <c r="G29" i="18" s="1"/>
  <c r="G27" i="18"/>
  <c r="I23" i="18"/>
  <c r="G23" i="18" s="1"/>
  <c r="G21" i="18"/>
  <c r="I17" i="18"/>
  <c r="G17" i="18" s="1"/>
  <c r="G15" i="18"/>
  <c r="I11" i="18"/>
  <c r="G11" i="18" s="1"/>
  <c r="G29" i="19"/>
  <c r="I28" i="19"/>
  <c r="G53" i="19"/>
  <c r="I52" i="19"/>
  <c r="G61" i="19"/>
  <c r="I60" i="19"/>
  <c r="G45" i="19"/>
  <c r="I44" i="19"/>
  <c r="G37" i="19"/>
  <c r="I36" i="19"/>
  <c r="I20" i="19"/>
  <c r="G21" i="19"/>
  <c r="G226" i="19"/>
  <c r="I224" i="19"/>
  <c r="G161" i="19"/>
  <c r="I159" i="19"/>
  <c r="G70" i="19"/>
  <c r="I68" i="19"/>
  <c r="G148" i="19"/>
  <c r="I146" i="19"/>
  <c r="G213" i="19"/>
  <c r="I211" i="19"/>
  <c r="G135" i="19"/>
  <c r="I133" i="19"/>
  <c r="G200" i="19"/>
  <c r="I198" i="19"/>
  <c r="G122" i="19"/>
  <c r="I120" i="19"/>
  <c r="G109" i="19"/>
  <c r="I107" i="19"/>
  <c r="G187" i="19"/>
  <c r="I185" i="19"/>
  <c r="G174" i="19"/>
  <c r="I172" i="19"/>
  <c r="G83" i="19"/>
  <c r="I81" i="19"/>
  <c r="G96" i="19"/>
  <c r="I94" i="19"/>
  <c r="G246" i="18"/>
  <c r="I245" i="18"/>
  <c r="G238" i="18"/>
  <c r="I237" i="18"/>
  <c r="G65" i="20"/>
  <c r="I61" i="20"/>
  <c r="G177" i="20"/>
  <c r="I173" i="20"/>
  <c r="G205" i="20"/>
  <c r="I201" i="20"/>
  <c r="G219" i="20"/>
  <c r="I215" i="20"/>
  <c r="G30" i="20"/>
  <c r="I26" i="20"/>
  <c r="G107" i="20"/>
  <c r="I103" i="20"/>
  <c r="G156" i="20"/>
  <c r="I152" i="20"/>
  <c r="G114" i="20"/>
  <c r="I110" i="20"/>
  <c r="G254" i="20"/>
  <c r="I250" i="20"/>
  <c r="G212" i="20"/>
  <c r="I208" i="20"/>
  <c r="G100" i="20"/>
  <c r="I96" i="20"/>
  <c r="G184" i="20"/>
  <c r="I180" i="20"/>
  <c r="G142" i="20"/>
  <c r="I138" i="20"/>
  <c r="G240" i="20"/>
  <c r="I236" i="20"/>
  <c r="G79" i="20"/>
  <c r="I75" i="20"/>
  <c r="G23" i="20"/>
  <c r="I19" i="20"/>
  <c r="G198" i="20"/>
  <c r="I194" i="20"/>
  <c r="G9" i="20"/>
  <c r="I5" i="20"/>
  <c r="G37" i="20"/>
  <c r="I33" i="20"/>
  <c r="G93" i="20"/>
  <c r="I89" i="20"/>
  <c r="G226" i="20"/>
  <c r="I222" i="20"/>
  <c r="G51" i="20"/>
  <c r="I47" i="20"/>
  <c r="G163" i="20"/>
  <c r="I159" i="20"/>
  <c r="G170" i="20"/>
  <c r="I166" i="20"/>
  <c r="G72" i="20"/>
  <c r="I68" i="20"/>
  <c r="G261" i="20"/>
  <c r="I257" i="20"/>
  <c r="G121" i="20"/>
  <c r="I117" i="20"/>
  <c r="G149" i="20"/>
  <c r="I145" i="20"/>
  <c r="G135" i="20"/>
  <c r="I131" i="20"/>
  <c r="G247" i="20"/>
  <c r="I243" i="20"/>
  <c r="G16" i="20"/>
  <c r="I12" i="20"/>
  <c r="G233" i="20"/>
  <c r="I229" i="20"/>
  <c r="G44" i="20"/>
  <c r="I40" i="20"/>
  <c r="G58" i="20"/>
  <c r="I54" i="20"/>
  <c r="G128" i="20"/>
  <c r="I124" i="20"/>
  <c r="G191" i="20"/>
  <c r="I187" i="20"/>
  <c r="G86" i="20"/>
  <c r="I82" i="20"/>
  <c r="G268" i="20"/>
  <c r="I264" i="20"/>
  <c r="A35" i="18"/>
  <c r="G90" i="5"/>
  <c r="G91" i="5" s="1"/>
  <c r="G10" i="4" s="1"/>
  <c r="G93" i="5"/>
  <c r="G94" i="5" s="1"/>
  <c r="E10" i="4" s="1"/>
  <c r="I201" i="1" l="1"/>
  <c r="H247" i="23"/>
  <c r="G474" i="20"/>
  <c r="G390" i="20"/>
  <c r="I195" i="1"/>
  <c r="G195" i="1" s="1"/>
  <c r="H223" i="23"/>
  <c r="G348" i="20"/>
  <c r="I192" i="1"/>
  <c r="G192" i="1" s="1"/>
  <c r="H211" i="23"/>
  <c r="G418" i="20"/>
  <c r="H231" i="23"/>
  <c r="I197" i="1"/>
  <c r="G197" i="1" s="1"/>
  <c r="G334" i="20"/>
  <c r="I190" i="1"/>
  <c r="G190" i="1" s="1"/>
  <c r="H203" i="23"/>
  <c r="G327" i="20"/>
  <c r="I189" i="1"/>
  <c r="G189" i="1" s="1"/>
  <c r="H199" i="23"/>
  <c r="G404" i="20"/>
  <c r="H227" i="23"/>
  <c r="I196" i="1"/>
  <c r="G196" i="1" s="1"/>
  <c r="G341" i="20"/>
  <c r="I191" i="1"/>
  <c r="G191" i="1" s="1"/>
  <c r="H207" i="23"/>
  <c r="G299" i="20"/>
  <c r="H183" i="23"/>
  <c r="I185" i="1"/>
  <c r="G185" i="1" s="1"/>
  <c r="G432" i="20"/>
  <c r="H235" i="23"/>
  <c r="I198" i="1"/>
  <c r="G198" i="1" s="1"/>
  <c r="G306" i="20"/>
  <c r="H187" i="23"/>
  <c r="I186" i="1"/>
  <c r="G271" i="20"/>
  <c r="I182" i="1"/>
  <c r="G182" i="1" s="1"/>
  <c r="H175" i="23"/>
  <c r="I183" i="1"/>
  <c r="G183" i="1" s="1"/>
  <c r="G278" i="20"/>
  <c r="G320" i="20"/>
  <c r="I188" i="1"/>
  <c r="G188" i="1" s="1"/>
  <c r="H195" i="23"/>
  <c r="G460" i="20"/>
  <c r="I200" i="1"/>
  <c r="G200" i="1" s="1"/>
  <c r="H243" i="23"/>
  <c r="G292" i="20"/>
  <c r="H179" i="23"/>
  <c r="I184" i="1"/>
  <c r="G184" i="1" s="1"/>
  <c r="G313" i="20"/>
  <c r="H191" i="23"/>
  <c r="I187" i="1"/>
  <c r="G187" i="1" s="1"/>
  <c r="G446" i="20"/>
  <c r="H239" i="23"/>
  <c r="I199" i="1"/>
  <c r="G199" i="1" s="1"/>
  <c r="G362" i="20"/>
  <c r="H215" i="23"/>
  <c r="I193" i="1"/>
  <c r="G193" i="1" s="1"/>
  <c r="G516" i="20"/>
  <c r="I204" i="1"/>
  <c r="G204" i="1" s="1"/>
  <c r="H259" i="23"/>
  <c r="G488" i="20"/>
  <c r="I202" i="1"/>
  <c r="G202" i="1" s="1"/>
  <c r="H251" i="23"/>
  <c r="H219" i="23"/>
  <c r="I194" i="1"/>
  <c r="G194" i="1" s="1"/>
  <c r="G376" i="20"/>
  <c r="G530" i="20"/>
  <c r="I205" i="1"/>
  <c r="G205" i="1" s="1"/>
  <c r="H263" i="23"/>
  <c r="G502" i="20"/>
  <c r="I203" i="1"/>
  <c r="G203" i="1" s="1"/>
  <c r="H255" i="23"/>
  <c r="I80" i="1"/>
  <c r="G80" i="1" s="1"/>
  <c r="G36" i="19"/>
  <c r="G44" i="19"/>
  <c r="I81" i="1"/>
  <c r="G81" i="1" s="1"/>
  <c r="G20" i="19"/>
  <c r="I78" i="1"/>
  <c r="I83" i="1"/>
  <c r="G83" i="1" s="1"/>
  <c r="G60" i="19"/>
  <c r="I82" i="1"/>
  <c r="G82" i="1" s="1"/>
  <c r="G52" i="19"/>
  <c r="I79" i="1"/>
  <c r="G28" i="19"/>
  <c r="I89" i="1"/>
  <c r="G89" i="1" s="1"/>
  <c r="G133" i="19"/>
  <c r="I95" i="1"/>
  <c r="G95" i="1" s="1"/>
  <c r="G211" i="19"/>
  <c r="I90" i="1"/>
  <c r="G90" i="1" s="1"/>
  <c r="G146" i="19"/>
  <c r="I84" i="1"/>
  <c r="G84" i="1" s="1"/>
  <c r="G68" i="19"/>
  <c r="G185" i="19"/>
  <c r="I93" i="1"/>
  <c r="G93" i="1" s="1"/>
  <c r="G172" i="19"/>
  <c r="I92" i="1"/>
  <c r="G92" i="1" s="1"/>
  <c r="I88" i="1"/>
  <c r="G88" i="1" s="1"/>
  <c r="G120" i="19"/>
  <c r="G159" i="19"/>
  <c r="I91" i="1"/>
  <c r="G91" i="1" s="1"/>
  <c r="I85" i="1"/>
  <c r="G85" i="1" s="1"/>
  <c r="G81" i="19"/>
  <c r="I87" i="1"/>
  <c r="G87" i="1" s="1"/>
  <c r="G107" i="19"/>
  <c r="G94" i="19"/>
  <c r="I86" i="1"/>
  <c r="G86" i="1" s="1"/>
  <c r="I94" i="1"/>
  <c r="G94" i="1" s="1"/>
  <c r="G198" i="19"/>
  <c r="I96" i="1"/>
  <c r="G96" i="1" s="1"/>
  <c r="G224" i="19"/>
  <c r="I71" i="1"/>
  <c r="G71" i="1" s="1"/>
  <c r="G237" i="18"/>
  <c r="I72" i="1"/>
  <c r="G72" i="1" s="1"/>
  <c r="G245" i="18"/>
  <c r="G5" i="20"/>
  <c r="I97" i="1"/>
  <c r="G97" i="1" s="1"/>
  <c r="G180" i="20"/>
  <c r="I122" i="1"/>
  <c r="G103" i="20"/>
  <c r="I111" i="1"/>
  <c r="G111" i="1" s="1"/>
  <c r="I110" i="1"/>
  <c r="G110" i="1" s="1"/>
  <c r="G96" i="20"/>
  <c r="G26" i="20"/>
  <c r="I100" i="1"/>
  <c r="G131" i="20"/>
  <c r="I115" i="1"/>
  <c r="G115" i="1" s="1"/>
  <c r="G47" i="20"/>
  <c r="I103" i="1"/>
  <c r="G208" i="20"/>
  <c r="I126" i="1"/>
  <c r="G215" i="20"/>
  <c r="O215" i="20" s="1"/>
  <c r="I127" i="1"/>
  <c r="G127" i="1" s="1"/>
  <c r="I131" i="1"/>
  <c r="G131" i="1" s="1"/>
  <c r="G243" i="20"/>
  <c r="G19" i="20"/>
  <c r="I99" i="1"/>
  <c r="G99" i="1" s="1"/>
  <c r="G40" i="20"/>
  <c r="I102" i="1"/>
  <c r="G102" i="1" s="1"/>
  <c r="I128" i="1"/>
  <c r="G222" i="20"/>
  <c r="O222" i="20" s="1"/>
  <c r="G250" i="20"/>
  <c r="I132" i="1"/>
  <c r="G132" i="1" s="1"/>
  <c r="G201" i="20"/>
  <c r="I125" i="1"/>
  <c r="G125" i="1" s="1"/>
  <c r="G166" i="20"/>
  <c r="I120" i="1"/>
  <c r="G54" i="20"/>
  <c r="I104" i="1"/>
  <c r="G104" i="1" s="1"/>
  <c r="G75" i="20"/>
  <c r="I107" i="1"/>
  <c r="I119" i="1"/>
  <c r="G119" i="1" s="1"/>
  <c r="G159" i="20"/>
  <c r="G264" i="20"/>
  <c r="I134" i="1"/>
  <c r="G134" i="1" s="1"/>
  <c r="G257" i="20"/>
  <c r="I133" i="1"/>
  <c r="G133" i="1" s="1"/>
  <c r="G236" i="20"/>
  <c r="I130" i="1"/>
  <c r="G130" i="1" s="1"/>
  <c r="I112" i="1"/>
  <c r="G110" i="20"/>
  <c r="G173" i="20"/>
  <c r="I121" i="1"/>
  <c r="G121" i="1" s="1"/>
  <c r="G194" i="20"/>
  <c r="I124" i="1"/>
  <c r="G229" i="20"/>
  <c r="I129" i="1"/>
  <c r="G89" i="20"/>
  <c r="I109" i="1"/>
  <c r="G124" i="20"/>
  <c r="I114" i="1"/>
  <c r="G117" i="20"/>
  <c r="I113" i="1"/>
  <c r="G113" i="1" s="1"/>
  <c r="G12" i="20"/>
  <c r="I98" i="1"/>
  <c r="I101" i="1"/>
  <c r="G33" i="20"/>
  <c r="G138" i="20"/>
  <c r="I116" i="1"/>
  <c r="G152" i="20"/>
  <c r="I118" i="1"/>
  <c r="G61" i="20"/>
  <c r="I105" i="1"/>
  <c r="G187" i="20"/>
  <c r="I123" i="1"/>
  <c r="G123" i="1" s="1"/>
  <c r="G145" i="20"/>
  <c r="I117" i="1"/>
  <c r="G117" i="1" s="1"/>
  <c r="G82" i="20"/>
  <c r="I108" i="1"/>
  <c r="G68" i="20"/>
  <c r="I106" i="1"/>
  <c r="L290" i="16"/>
  <c r="M290" i="16" s="1"/>
  <c r="M287" i="16" s="1"/>
  <c r="L278" i="16"/>
  <c r="M278" i="16" s="1"/>
  <c r="M275" i="16" s="1"/>
  <c r="H290" i="16"/>
  <c r="H278" i="16"/>
  <c r="L128" i="16"/>
  <c r="M128" i="16" s="1"/>
  <c r="M125" i="16" s="1"/>
  <c r="L116" i="16"/>
  <c r="M116" i="16" s="1"/>
  <c r="M113" i="16" s="1"/>
  <c r="L170" i="16"/>
  <c r="M170" i="16" s="1"/>
  <c r="M167" i="16" s="1"/>
  <c r="L134" i="16"/>
  <c r="M134" i="16" s="1"/>
  <c r="M131" i="16" s="1"/>
  <c r="L182" i="16"/>
  <c r="M182" i="16" s="1"/>
  <c r="M179" i="16" s="1"/>
  <c r="L122" i="16"/>
  <c r="M122" i="16" s="1"/>
  <c r="M119" i="16" s="1"/>
  <c r="L164" i="16"/>
  <c r="M164" i="16" s="1"/>
  <c r="M161" i="16" s="1"/>
  <c r="L188" i="16"/>
  <c r="M188" i="16" s="1"/>
  <c r="M185" i="16" s="1"/>
  <c r="L146" i="23"/>
  <c r="M146" i="23" s="1"/>
  <c r="L116" i="23"/>
  <c r="M116" i="23" s="1"/>
  <c r="L158" i="23"/>
  <c r="M158" i="23" s="1"/>
  <c r="L128" i="23"/>
  <c r="M128" i="23" s="1"/>
  <c r="L170" i="23"/>
  <c r="M170" i="23" s="1"/>
  <c r="L140" i="23"/>
  <c r="M140" i="23" s="1"/>
  <c r="L152" i="23"/>
  <c r="M152" i="23" s="1"/>
  <c r="L122" i="23"/>
  <c r="M122" i="23" s="1"/>
  <c r="L134" i="23"/>
  <c r="M134" i="23" s="1"/>
  <c r="L164" i="23"/>
  <c r="M164" i="23" s="1"/>
  <c r="L176" i="16"/>
  <c r="M176" i="16" s="1"/>
  <c r="M173" i="16" s="1"/>
  <c r="L302" i="16"/>
  <c r="M302" i="16" s="1"/>
  <c r="M299" i="16" s="1"/>
  <c r="H314" i="16"/>
  <c r="I314" i="16" s="1"/>
  <c r="H188" i="16"/>
  <c r="H128" i="16"/>
  <c r="H116" i="16"/>
  <c r="H170" i="16"/>
  <c r="H134" i="16"/>
  <c r="H122" i="16"/>
  <c r="H182" i="16"/>
  <c r="H164" i="16"/>
  <c r="H134" i="23"/>
  <c r="H146" i="23"/>
  <c r="H116" i="23"/>
  <c r="H158" i="23"/>
  <c r="H128" i="23"/>
  <c r="H170" i="23"/>
  <c r="H122" i="23"/>
  <c r="H140" i="23"/>
  <c r="H152" i="23"/>
  <c r="H164" i="23"/>
  <c r="H302" i="16"/>
  <c r="H176" i="16"/>
  <c r="A41" i="18"/>
  <c r="M326" i="16"/>
  <c r="M323" i="16" s="1"/>
  <c r="L314" i="16"/>
  <c r="M314" i="16" s="1"/>
  <c r="M311" i="16" s="1"/>
  <c r="I326" i="16"/>
  <c r="H308" i="16"/>
  <c r="I308" i="16" s="1"/>
  <c r="I305" i="16" s="1"/>
  <c r="H296" i="16"/>
  <c r="I296" i="16" s="1"/>
  <c r="I293" i="16" s="1"/>
  <c r="L308" i="16"/>
  <c r="M308" i="16" s="1"/>
  <c r="M305" i="16" s="1"/>
  <c r="L296" i="16"/>
  <c r="M296" i="16" s="1"/>
  <c r="M293" i="16" s="1"/>
  <c r="H233" i="14"/>
  <c r="I233" i="14" s="1"/>
  <c r="I235" i="14" s="1"/>
  <c r="I230" i="14" s="1"/>
  <c r="I34" i="28" s="1"/>
  <c r="H263" i="14"/>
  <c r="I263" i="14" s="1"/>
  <c r="I265" i="14" s="1"/>
  <c r="I260" i="14" s="1"/>
  <c r="I38" i="28" s="1"/>
  <c r="H218" i="14"/>
  <c r="I218" i="14" s="1"/>
  <c r="H248" i="14"/>
  <c r="I248" i="14" s="1"/>
  <c r="I250" i="14" s="1"/>
  <c r="I245" i="14" s="1"/>
  <c r="I36" i="28" s="1"/>
  <c r="H278" i="14"/>
  <c r="I278" i="14" s="1"/>
  <c r="I280" i="14" s="1"/>
  <c r="I275" i="14" s="1"/>
  <c r="I40" i="28" s="1"/>
  <c r="H104" i="16"/>
  <c r="I104" i="16" s="1"/>
  <c r="H293" i="14"/>
  <c r="I293" i="14" s="1"/>
  <c r="I295" i="14" s="1"/>
  <c r="I290" i="14" s="1"/>
  <c r="I42" i="28" s="1"/>
  <c r="H110" i="16"/>
  <c r="I110" i="16" s="1"/>
  <c r="L110" i="16"/>
  <c r="M110" i="16" s="1"/>
  <c r="M107" i="16" s="1"/>
  <c r="L104" i="16"/>
  <c r="M104" i="16" s="1"/>
  <c r="M101" i="16" s="1"/>
  <c r="L248" i="14"/>
  <c r="M248" i="14" s="1"/>
  <c r="M250" i="14" s="1"/>
  <c r="M245" i="14" s="1"/>
  <c r="M36" i="28" s="1"/>
  <c r="L218" i="14"/>
  <c r="L293" i="14"/>
  <c r="M293" i="14" s="1"/>
  <c r="L233" i="14"/>
  <c r="M233" i="14" s="1"/>
  <c r="M235" i="14" s="1"/>
  <c r="M230" i="14" s="1"/>
  <c r="M34" i="28" s="1"/>
  <c r="L263" i="14"/>
  <c r="M263" i="14" s="1"/>
  <c r="L278" i="14"/>
  <c r="M278" i="14" s="1"/>
  <c r="G79" i="1" l="1"/>
  <c r="H37" i="27"/>
  <c r="G129" i="1"/>
  <c r="H23" i="27"/>
  <c r="G186" i="1"/>
  <c r="H25" i="27"/>
  <c r="G201" i="1"/>
  <c r="H40" i="27"/>
  <c r="M295" i="14"/>
  <c r="M290" i="14" s="1"/>
  <c r="M42" i="28" s="1"/>
  <c r="M280" i="14"/>
  <c r="M275" i="14" s="1"/>
  <c r="M40" i="28" s="1"/>
  <c r="M265" i="14"/>
  <c r="M260" i="14" s="1"/>
  <c r="M38" i="28" s="1"/>
  <c r="I220" i="14"/>
  <c r="I215" i="14" s="1"/>
  <c r="I32" i="28" s="1"/>
  <c r="G103" i="1"/>
  <c r="G116" i="1"/>
  <c r="G122" i="1"/>
  <c r="G101" i="1"/>
  <c r="G98" i="1"/>
  <c r="G107" i="1"/>
  <c r="G100" i="1"/>
  <c r="G112" i="1"/>
  <c r="G105" i="1"/>
  <c r="G114" i="1"/>
  <c r="H8" i="27"/>
  <c r="I8" i="27" s="1"/>
  <c r="G108" i="1"/>
  <c r="G118" i="1"/>
  <c r="G109" i="1"/>
  <c r="I175" i="23"/>
  <c r="G175" i="23" s="1"/>
  <c r="F175" i="23"/>
  <c r="I207" i="23"/>
  <c r="G207" i="23" s="1"/>
  <c r="F207" i="23"/>
  <c r="I227" i="23"/>
  <c r="G227" i="23" s="1"/>
  <c r="F227" i="23"/>
  <c r="F255" i="23"/>
  <c r="I255" i="23"/>
  <c r="G255" i="23" s="1"/>
  <c r="I259" i="23"/>
  <c r="G259" i="23" s="1"/>
  <c r="F259" i="23"/>
  <c r="I231" i="23"/>
  <c r="G231" i="23" s="1"/>
  <c r="F231" i="23"/>
  <c r="I179" i="23"/>
  <c r="G179" i="23" s="1"/>
  <c r="F179" i="23"/>
  <c r="G126" i="1"/>
  <c r="I211" i="23"/>
  <c r="G211" i="23" s="1"/>
  <c r="F211" i="23"/>
  <c r="I263" i="23"/>
  <c r="G263" i="23" s="1"/>
  <c r="F263" i="23"/>
  <c r="G124" i="1"/>
  <c r="I215" i="23"/>
  <c r="G215" i="23" s="1"/>
  <c r="F215" i="23"/>
  <c r="I199" i="23"/>
  <c r="G199" i="23" s="1"/>
  <c r="F199" i="23"/>
  <c r="I223" i="23"/>
  <c r="G223" i="23" s="1"/>
  <c r="F223" i="23"/>
  <c r="I195" i="23"/>
  <c r="G195" i="23" s="1"/>
  <c r="F195" i="23"/>
  <c r="I235" i="23"/>
  <c r="G235" i="23" s="1"/>
  <c r="F235" i="23"/>
  <c r="I243" i="23"/>
  <c r="G243" i="23" s="1"/>
  <c r="F243" i="23"/>
  <c r="I239" i="23"/>
  <c r="G239" i="23" s="1"/>
  <c r="F239" i="23"/>
  <c r="I187" i="23"/>
  <c r="G187" i="23" s="1"/>
  <c r="F187" i="23"/>
  <c r="I219" i="23"/>
  <c r="G219" i="23" s="1"/>
  <c r="F219" i="23"/>
  <c r="I203" i="23"/>
  <c r="G203" i="23" s="1"/>
  <c r="F203" i="23"/>
  <c r="I251" i="23"/>
  <c r="G251" i="23" s="1"/>
  <c r="F251" i="23"/>
  <c r="I183" i="23"/>
  <c r="G183" i="23" s="1"/>
  <c r="F183" i="23"/>
  <c r="I247" i="23"/>
  <c r="G247" i="23" s="1"/>
  <c r="F247" i="23"/>
  <c r="G120" i="1"/>
  <c r="I191" i="23"/>
  <c r="G191" i="23" s="1"/>
  <c r="F191" i="23"/>
  <c r="G128" i="1"/>
  <c r="M171" i="23"/>
  <c r="M167" i="23" s="1"/>
  <c r="M165" i="23"/>
  <c r="M161" i="23" s="1"/>
  <c r="M159" i="23"/>
  <c r="M155" i="23" s="1"/>
  <c r="M153" i="23"/>
  <c r="M149" i="23" s="1"/>
  <c r="M147" i="23"/>
  <c r="M143" i="23" s="1"/>
  <c r="M141" i="23"/>
  <c r="M137" i="23" s="1"/>
  <c r="M135" i="23"/>
  <c r="M131" i="23" s="1"/>
  <c r="M129" i="23"/>
  <c r="M125" i="23" s="1"/>
  <c r="M123" i="23"/>
  <c r="M119" i="23" s="1"/>
  <c r="M117" i="23"/>
  <c r="M113" i="23" s="1"/>
  <c r="H9" i="19"/>
  <c r="H6" i="19"/>
  <c r="H12" i="19"/>
  <c r="H15" i="19"/>
  <c r="G78" i="1"/>
  <c r="H18" i="19"/>
  <c r="G106" i="1"/>
  <c r="I278" i="16"/>
  <c r="I290" i="16"/>
  <c r="I122" i="23"/>
  <c r="I123" i="23" s="1"/>
  <c r="I119" i="23" s="1"/>
  <c r="H230" i="23" s="1"/>
  <c r="I116" i="16"/>
  <c r="I128" i="23"/>
  <c r="I129" i="23" s="1"/>
  <c r="I125" i="23" s="1"/>
  <c r="H234" i="23" s="1"/>
  <c r="I188" i="16"/>
  <c r="I116" i="23"/>
  <c r="I117" i="23" s="1"/>
  <c r="I113" i="23" s="1"/>
  <c r="H226" i="23" s="1"/>
  <c r="I146" i="23"/>
  <c r="I147" i="23" s="1"/>
  <c r="I143" i="23" s="1"/>
  <c r="H246" i="23" s="1"/>
  <c r="I134" i="23"/>
  <c r="I135" i="23" s="1"/>
  <c r="I131" i="23" s="1"/>
  <c r="H238" i="23" s="1"/>
  <c r="I176" i="16"/>
  <c r="I164" i="16"/>
  <c r="I302" i="16"/>
  <c r="I182" i="16"/>
  <c r="I164" i="23"/>
  <c r="I165" i="23" s="1"/>
  <c r="I161" i="23" s="1"/>
  <c r="H258" i="23" s="1"/>
  <c r="I122" i="16"/>
  <c r="I152" i="23"/>
  <c r="I153" i="23" s="1"/>
  <c r="I149" i="23" s="1"/>
  <c r="H250" i="23" s="1"/>
  <c r="I134" i="16"/>
  <c r="I170" i="23"/>
  <c r="I171" i="23" s="1"/>
  <c r="I167" i="23" s="1"/>
  <c r="H262" i="23" s="1"/>
  <c r="I128" i="16"/>
  <c r="I158" i="23"/>
  <c r="I159" i="23" s="1"/>
  <c r="I155" i="23" s="1"/>
  <c r="H254" i="23" s="1"/>
  <c r="I140" i="23"/>
  <c r="I141" i="23" s="1"/>
  <c r="I137" i="23" s="1"/>
  <c r="H242" i="23" s="1"/>
  <c r="I170" i="16"/>
  <c r="A47" i="18"/>
  <c r="I311" i="16"/>
  <c r="I323" i="16"/>
  <c r="I101" i="16"/>
  <c r="I107" i="16"/>
  <c r="I40" i="27" l="1"/>
  <c r="G40" i="27" s="1"/>
  <c r="F40" i="27"/>
  <c r="F25" i="27"/>
  <c r="I25" i="27"/>
  <c r="G25" i="27" s="1"/>
  <c r="F23" i="27"/>
  <c r="I23" i="27"/>
  <c r="G23" i="27" s="1"/>
  <c r="I37" i="27"/>
  <c r="G37" i="27" s="1"/>
  <c r="F37" i="27"/>
  <c r="F8" i="27"/>
  <c r="G8" i="27"/>
  <c r="M27" i="1"/>
  <c r="L246" i="23"/>
  <c r="M246" i="23" s="1"/>
  <c r="M245" i="23" s="1"/>
  <c r="M177" i="1" s="1"/>
  <c r="M26" i="1"/>
  <c r="L242" i="23"/>
  <c r="M242" i="23" s="1"/>
  <c r="M241" i="23" s="1"/>
  <c r="M176" i="1" s="1"/>
  <c r="M30" i="1"/>
  <c r="L258" i="23"/>
  <c r="M258" i="23" s="1"/>
  <c r="M257" i="23" s="1"/>
  <c r="M180" i="1" s="1"/>
  <c r="M31" i="1"/>
  <c r="L262" i="23"/>
  <c r="M262" i="23" s="1"/>
  <c r="M261" i="23" s="1"/>
  <c r="M181" i="1" s="1"/>
  <c r="I242" i="23"/>
  <c r="I238" i="23"/>
  <c r="I234" i="23"/>
  <c r="M22" i="1"/>
  <c r="L226" i="23"/>
  <c r="M226" i="23" s="1"/>
  <c r="M225" i="23" s="1"/>
  <c r="M172" i="1" s="1"/>
  <c r="M28" i="1"/>
  <c r="L250" i="23"/>
  <c r="M250" i="23" s="1"/>
  <c r="M249" i="23" s="1"/>
  <c r="M178" i="1" s="1"/>
  <c r="L39" i="27" s="1"/>
  <c r="M39" i="27" s="1"/>
  <c r="I246" i="23"/>
  <c r="M23" i="1"/>
  <c r="L230" i="23"/>
  <c r="M230" i="23" s="1"/>
  <c r="M229" i="23" s="1"/>
  <c r="M173" i="1" s="1"/>
  <c r="I262" i="23"/>
  <c r="I230" i="23"/>
  <c r="M24" i="1"/>
  <c r="L234" i="23"/>
  <c r="M234" i="23" s="1"/>
  <c r="M233" i="23" s="1"/>
  <c r="M174" i="1" s="1"/>
  <c r="M29" i="1"/>
  <c r="L254" i="23"/>
  <c r="M254" i="23" s="1"/>
  <c r="M253" i="23" s="1"/>
  <c r="M179" i="1" s="1"/>
  <c r="I254" i="23"/>
  <c r="I226" i="23"/>
  <c r="I250" i="23"/>
  <c r="I258" i="23"/>
  <c r="M25" i="1"/>
  <c r="L238" i="23"/>
  <c r="M238" i="23" s="1"/>
  <c r="M237" i="23" s="1"/>
  <c r="M175" i="1" s="1"/>
  <c r="I287" i="16"/>
  <c r="I275" i="16"/>
  <c r="I125" i="16"/>
  <c r="I179" i="16"/>
  <c r="I299" i="16"/>
  <c r="I185" i="16"/>
  <c r="I131" i="16"/>
  <c r="I161" i="16"/>
  <c r="I173" i="16"/>
  <c r="I167" i="16"/>
  <c r="I113" i="16"/>
  <c r="I119" i="16"/>
  <c r="A53" i="18"/>
  <c r="I241" i="23" l="1"/>
  <c r="I229" i="23"/>
  <c r="I249" i="23"/>
  <c r="I225" i="23"/>
  <c r="I261" i="23"/>
  <c r="I233" i="23"/>
  <c r="I245" i="23"/>
  <c r="I257" i="23"/>
  <c r="I253" i="23"/>
  <c r="I237" i="23"/>
  <c r="I25" i="1"/>
  <c r="I24" i="1"/>
  <c r="I22" i="1"/>
  <c r="I26" i="1"/>
  <c r="I30" i="1"/>
  <c r="I29" i="1"/>
  <c r="I23" i="1"/>
  <c r="I27" i="1"/>
  <c r="I28" i="1"/>
  <c r="I31" i="1"/>
  <c r="A59" i="18"/>
  <c r="I175" i="1" l="1"/>
  <c r="I172" i="1"/>
  <c r="I179" i="1"/>
  <c r="I180" i="1"/>
  <c r="I173" i="1"/>
  <c r="I177" i="1"/>
  <c r="I174" i="1"/>
  <c r="I178" i="1"/>
  <c r="H39" i="27" s="1"/>
  <c r="I181" i="1"/>
  <c r="I176" i="1"/>
  <c r="A65" i="18"/>
  <c r="I39" i="27" l="1"/>
  <c r="A71" i="18"/>
  <c r="A77" i="18" l="1"/>
  <c r="A83" i="18" l="1"/>
  <c r="A89" i="18" l="1"/>
  <c r="E17" i="6"/>
  <c r="E18" i="6"/>
  <c r="E16" i="6"/>
  <c r="G20" i="6"/>
  <c r="G19" i="6"/>
  <c r="G15" i="6"/>
  <c r="G14" i="6"/>
  <c r="G13" i="6"/>
  <c r="G12" i="6"/>
  <c r="G9" i="6"/>
  <c r="G7" i="6"/>
  <c r="A95" i="18" l="1"/>
  <c r="G17" i="6"/>
  <c r="G18" i="6"/>
  <c r="G16" i="6"/>
  <c r="A101" i="18" l="1"/>
  <c r="C18" i="12"/>
  <c r="F11" i="5" s="1"/>
  <c r="G11" i="5" s="1"/>
  <c r="G12" i="5" s="1"/>
  <c r="C19" i="12"/>
  <c r="C20" i="12"/>
  <c r="C21" i="12"/>
  <c r="C22" i="12"/>
  <c r="C23" i="12"/>
  <c r="G3" i="9"/>
  <c r="G4" i="9"/>
  <c r="D54" i="5"/>
  <c r="F54" i="5"/>
  <c r="F56" i="5"/>
  <c r="G56" i="5" s="1"/>
  <c r="G57" i="5" s="1"/>
  <c r="D78" i="5"/>
  <c r="F78" i="5"/>
  <c r="F80" i="5"/>
  <c r="G80" i="5" s="1"/>
  <c r="D114" i="5"/>
  <c r="F114" i="5"/>
  <c r="F116" i="5"/>
  <c r="G116" i="5" s="1"/>
  <c r="G117" i="5" s="1"/>
  <c r="G118" i="5" s="1"/>
  <c r="E12" i="4" s="1"/>
  <c r="H234" i="18" s="1"/>
  <c r="F119" i="5"/>
  <c r="G119" i="5" s="1"/>
  <c r="G120" i="5" s="1"/>
  <c r="F12" i="4" s="1"/>
  <c r="J234" i="18" s="1"/>
  <c r="K234" i="18" s="1"/>
  <c r="K233" i="18" s="1"/>
  <c r="K70" i="1" s="1"/>
  <c r="D126" i="5"/>
  <c r="F126" i="5"/>
  <c r="F128" i="5"/>
  <c r="G128" i="5" s="1"/>
  <c r="G129" i="5" s="1"/>
  <c r="G130" i="5" s="1"/>
  <c r="E13" i="4" s="1"/>
  <c r="F131" i="5"/>
  <c r="G131" i="5" s="1"/>
  <c r="G132" i="5" s="1"/>
  <c r="F13" i="4" s="1"/>
  <c r="D138" i="5"/>
  <c r="F138" i="5"/>
  <c r="F140" i="5"/>
  <c r="G140" i="5" s="1"/>
  <c r="G141" i="5" s="1"/>
  <c r="G142" i="5" s="1"/>
  <c r="E14" i="4" s="1"/>
  <c r="F143" i="5"/>
  <c r="G143" i="5" s="1"/>
  <c r="G144" i="5" s="1"/>
  <c r="F14" i="4" s="1"/>
  <c r="D150" i="5"/>
  <c r="F150" i="5"/>
  <c r="G13" i="5" l="1"/>
  <c r="F3" i="4"/>
  <c r="F59" i="5"/>
  <c r="G59" i="5" s="1"/>
  <c r="G60" i="5" s="1"/>
  <c r="F7" i="4" s="1"/>
  <c r="F23" i="5"/>
  <c r="G23" i="5" s="1"/>
  <c r="G24" i="5" s="1"/>
  <c r="F35" i="5"/>
  <c r="G35" i="5" s="1"/>
  <c r="G36" i="5" s="1"/>
  <c r="K68" i="1"/>
  <c r="K54" i="1"/>
  <c r="K60" i="1"/>
  <c r="K56" i="1"/>
  <c r="K34" i="1"/>
  <c r="K50" i="1"/>
  <c r="K46" i="1"/>
  <c r="I234" i="18"/>
  <c r="A107" i="18"/>
  <c r="F107" i="5"/>
  <c r="G107" i="5" s="1"/>
  <c r="G108" i="5" s="1"/>
  <c r="F47" i="5"/>
  <c r="G47" i="5" s="1"/>
  <c r="G48" i="5" s="1"/>
  <c r="F95" i="5"/>
  <c r="G95" i="5" s="1"/>
  <c r="G96" i="5" s="1"/>
  <c r="F71" i="5"/>
  <c r="G71" i="5" s="1"/>
  <c r="G72" i="5" s="1"/>
  <c r="F83" i="5"/>
  <c r="G83" i="5" s="1"/>
  <c r="G84" i="5" s="1"/>
  <c r="F9" i="4" s="1"/>
  <c r="G138" i="5"/>
  <c r="G139" i="5" s="1"/>
  <c r="G14" i="4" s="1"/>
  <c r="H14" i="4" s="1"/>
  <c r="G114" i="5"/>
  <c r="G115" i="5" s="1"/>
  <c r="G121" i="5" s="1"/>
  <c r="G78" i="5"/>
  <c r="G79" i="5" s="1"/>
  <c r="G9" i="4" s="1"/>
  <c r="G54" i="5"/>
  <c r="G55" i="5" s="1"/>
  <c r="G7" i="4" s="1"/>
  <c r="G150" i="5"/>
  <c r="G151" i="5" s="1"/>
  <c r="G156" i="5" s="1"/>
  <c r="G126" i="5"/>
  <c r="G127" i="5" s="1"/>
  <c r="G133" i="5" s="1"/>
  <c r="G58" i="5"/>
  <c r="E7" i="4" s="1"/>
  <c r="G81" i="5"/>
  <c r="G82" i="5" s="1"/>
  <c r="L195" i="14" l="1"/>
  <c r="M195" i="14" s="1"/>
  <c r="M197" i="14" s="1"/>
  <c r="M198" i="14" s="1"/>
  <c r="M192" i="14" s="1"/>
  <c r="M29" i="28" s="1"/>
  <c r="L165" i="14"/>
  <c r="M165" i="14" s="1"/>
  <c r="M167" i="14" s="1"/>
  <c r="M168" i="14" s="1"/>
  <c r="M162" i="14" s="1"/>
  <c r="M25" i="28" s="1"/>
  <c r="L135" i="14"/>
  <c r="M135" i="14" s="1"/>
  <c r="M137" i="14" s="1"/>
  <c r="M138" i="14" s="1"/>
  <c r="M132" i="14" s="1"/>
  <c r="M21" i="28" s="1"/>
  <c r="L45" i="14"/>
  <c r="M45" i="14" s="1"/>
  <c r="M47" i="14" s="1"/>
  <c r="M48" i="14" s="1"/>
  <c r="M42" i="14" s="1"/>
  <c r="L270" i="14"/>
  <c r="M270" i="14" s="1"/>
  <c r="M272" i="14" s="1"/>
  <c r="M273" i="14" s="1"/>
  <c r="M267" i="14" s="1"/>
  <c r="M39" i="28" s="1"/>
  <c r="L75" i="14"/>
  <c r="M75" i="14" s="1"/>
  <c r="M77" i="14" s="1"/>
  <c r="M78" i="14" s="1"/>
  <c r="M72" i="14" s="1"/>
  <c r="M13" i="28" s="1"/>
  <c r="L285" i="14"/>
  <c r="M285" i="14" s="1"/>
  <c r="M287" i="14" s="1"/>
  <c r="M288" i="14" s="1"/>
  <c r="M282" i="14" s="1"/>
  <c r="M41" i="28" s="1"/>
  <c r="L240" i="14"/>
  <c r="M240" i="14" s="1"/>
  <c r="M242" i="14" s="1"/>
  <c r="M243" i="14" s="1"/>
  <c r="M237" i="14" s="1"/>
  <c r="M35" i="28" s="1"/>
  <c r="L15" i="14"/>
  <c r="M15" i="14" s="1"/>
  <c r="M17" i="14" s="1"/>
  <c r="M18" i="14" s="1"/>
  <c r="M12" i="14" s="1"/>
  <c r="M5" i="28" s="1"/>
  <c r="L300" i="14"/>
  <c r="M300" i="14" s="1"/>
  <c r="M302" i="14" s="1"/>
  <c r="L105" i="14"/>
  <c r="M105" i="14" s="1"/>
  <c r="M107" i="14" s="1"/>
  <c r="L255" i="14"/>
  <c r="M255" i="14" s="1"/>
  <c r="M257" i="14" s="1"/>
  <c r="M258" i="14" s="1"/>
  <c r="M252" i="14" s="1"/>
  <c r="M37" i="28" s="1"/>
  <c r="L225" i="14"/>
  <c r="M225" i="14" s="1"/>
  <c r="M227" i="14" s="1"/>
  <c r="M228" i="14" s="1"/>
  <c r="M222" i="14" s="1"/>
  <c r="M33" i="28" s="1"/>
  <c r="L180" i="14"/>
  <c r="M180" i="14" s="1"/>
  <c r="M182" i="14" s="1"/>
  <c r="M183" i="14" s="1"/>
  <c r="M177" i="14" s="1"/>
  <c r="M27" i="28" s="1"/>
  <c r="L150" i="14"/>
  <c r="M150" i="14" s="1"/>
  <c r="M152" i="14" s="1"/>
  <c r="M153" i="14" s="1"/>
  <c r="M147" i="14" s="1"/>
  <c r="M23" i="28" s="1"/>
  <c r="L120" i="14"/>
  <c r="M120" i="14" s="1"/>
  <c r="M122" i="14" s="1"/>
  <c r="M123" i="14" s="1"/>
  <c r="M117" i="14" s="1"/>
  <c r="M19" i="28" s="1"/>
  <c r="L90" i="14"/>
  <c r="M90" i="14" s="1"/>
  <c r="M92" i="14" s="1"/>
  <c r="M93" i="14" s="1"/>
  <c r="M87" i="14" s="1"/>
  <c r="M15" i="28" s="1"/>
  <c r="L60" i="14"/>
  <c r="M60" i="14" s="1"/>
  <c r="L30" i="14"/>
  <c r="M30" i="14" s="1"/>
  <c r="M32" i="14" s="1"/>
  <c r="M33" i="14" s="1"/>
  <c r="M27" i="14" s="1"/>
  <c r="M7" i="28" s="1"/>
  <c r="L210" i="14"/>
  <c r="M210" i="14" s="1"/>
  <c r="M212" i="14" s="1"/>
  <c r="M213" i="14" s="1"/>
  <c r="M207" i="14" s="1"/>
  <c r="M31" i="28" s="1"/>
  <c r="J195" i="14"/>
  <c r="J240" i="14"/>
  <c r="K240" i="14" s="1"/>
  <c r="K242" i="14" s="1"/>
  <c r="K243" i="14" s="1"/>
  <c r="K237" i="14" s="1"/>
  <c r="K35" i="28" s="1"/>
  <c r="J210" i="14"/>
  <c r="K210" i="14" s="1"/>
  <c r="K212" i="14" s="1"/>
  <c r="K213" i="14" s="1"/>
  <c r="K207" i="14" s="1"/>
  <c r="K31" i="28" s="1"/>
  <c r="J165" i="14"/>
  <c r="K165" i="14" s="1"/>
  <c r="K167" i="14" s="1"/>
  <c r="K168" i="14" s="1"/>
  <c r="K162" i="14" s="1"/>
  <c r="K25" i="28" s="1"/>
  <c r="J135" i="14"/>
  <c r="K135" i="14" s="1"/>
  <c r="K137" i="14" s="1"/>
  <c r="J105" i="14"/>
  <c r="K105" i="14" s="1"/>
  <c r="K107" i="14" s="1"/>
  <c r="K108" i="14" s="1"/>
  <c r="K102" i="14" s="1"/>
  <c r="K17" i="28" s="1"/>
  <c r="J75" i="14"/>
  <c r="K75" i="14" s="1"/>
  <c r="K77" i="14" s="1"/>
  <c r="K78" i="14" s="1"/>
  <c r="K72" i="14" s="1"/>
  <c r="K13" i="28" s="1"/>
  <c r="J45" i="14"/>
  <c r="K45" i="14" s="1"/>
  <c r="K47" i="14" s="1"/>
  <c r="K48" i="14" s="1"/>
  <c r="K42" i="14" s="1"/>
  <c r="K9" i="28" s="1"/>
  <c r="J15" i="14"/>
  <c r="K15" i="14" s="1"/>
  <c r="K17" i="14" s="1"/>
  <c r="K18" i="14" s="1"/>
  <c r="K12" i="14" s="1"/>
  <c r="K5" i="28" s="1"/>
  <c r="J90" i="14"/>
  <c r="K90" i="14" s="1"/>
  <c r="K92" i="14" s="1"/>
  <c r="K93" i="14" s="1"/>
  <c r="K87" i="14" s="1"/>
  <c r="K15" i="28" s="1"/>
  <c r="J120" i="14"/>
  <c r="K120" i="14" s="1"/>
  <c r="K122" i="14" s="1"/>
  <c r="K123" i="14" s="1"/>
  <c r="K117" i="14" s="1"/>
  <c r="K19" i="28" s="1"/>
  <c r="J255" i="14"/>
  <c r="K255" i="14" s="1"/>
  <c r="K257" i="14" s="1"/>
  <c r="K258" i="14" s="1"/>
  <c r="K252" i="14" s="1"/>
  <c r="K37" i="28" s="1"/>
  <c r="J30" i="14"/>
  <c r="K30" i="14" s="1"/>
  <c r="K32" i="14" s="1"/>
  <c r="K33" i="14" s="1"/>
  <c r="K27" i="14" s="1"/>
  <c r="K7" i="28" s="1"/>
  <c r="J150" i="14"/>
  <c r="K150" i="14" s="1"/>
  <c r="K152" i="14" s="1"/>
  <c r="J60" i="14"/>
  <c r="K60" i="14" s="1"/>
  <c r="K62" i="14" s="1"/>
  <c r="K63" i="14" s="1"/>
  <c r="K57" i="14" s="1"/>
  <c r="K11" i="28" s="1"/>
  <c r="J285" i="14"/>
  <c r="K285" i="14" s="1"/>
  <c r="K287" i="14" s="1"/>
  <c r="K288" i="14" s="1"/>
  <c r="K282" i="14" s="1"/>
  <c r="K41" i="28" s="1"/>
  <c r="J225" i="14"/>
  <c r="K225" i="14" s="1"/>
  <c r="K227" i="14" s="1"/>
  <c r="K228" i="14" s="1"/>
  <c r="K222" i="14" s="1"/>
  <c r="K33" i="28" s="1"/>
  <c r="J270" i="14"/>
  <c r="K270" i="14" s="1"/>
  <c r="K272" i="14" s="1"/>
  <c r="K273" i="14" s="1"/>
  <c r="K267" i="14" s="1"/>
  <c r="K39" i="28" s="1"/>
  <c r="J180" i="14"/>
  <c r="K180" i="14" s="1"/>
  <c r="K182" i="14" s="1"/>
  <c r="K183" i="14" s="1"/>
  <c r="K177" i="14" s="1"/>
  <c r="K27" i="28" s="1"/>
  <c r="J300" i="14"/>
  <c r="J8" i="24"/>
  <c r="H3" i="4"/>
  <c r="K195" i="14"/>
  <c r="F5" i="4"/>
  <c r="H5" i="4" s="1"/>
  <c r="G37" i="5"/>
  <c r="F4" i="4"/>
  <c r="H4" i="4" s="1"/>
  <c r="G25" i="5"/>
  <c r="J260" i="16"/>
  <c r="K260" i="16" s="1"/>
  <c r="J272" i="16"/>
  <c r="K272" i="16" s="1"/>
  <c r="L272" i="16"/>
  <c r="M272" i="16" s="1"/>
  <c r="M269" i="16" s="1"/>
  <c r="L260" i="16"/>
  <c r="M260" i="16" s="1"/>
  <c r="M257" i="16" s="1"/>
  <c r="J158" i="16"/>
  <c r="K158" i="16" s="1"/>
  <c r="J152" i="16"/>
  <c r="K152" i="16" s="1"/>
  <c r="J32" i="23"/>
  <c r="K32" i="23" s="1"/>
  <c r="J56" i="23"/>
  <c r="K56" i="23" s="1"/>
  <c r="J20" i="23"/>
  <c r="K20" i="23" s="1"/>
  <c r="J104" i="23"/>
  <c r="K104" i="23" s="1"/>
  <c r="J44" i="23"/>
  <c r="K44" i="23" s="1"/>
  <c r="J74" i="23"/>
  <c r="K74" i="23" s="1"/>
  <c r="J62" i="23"/>
  <c r="K62" i="23" s="1"/>
  <c r="J86" i="23"/>
  <c r="K86" i="23" s="1"/>
  <c r="J14" i="23"/>
  <c r="K14" i="23" s="1"/>
  <c r="J98" i="23"/>
  <c r="K98" i="23" s="1"/>
  <c r="J38" i="23"/>
  <c r="K38" i="23" s="1"/>
  <c r="J110" i="23"/>
  <c r="K110" i="23" s="1"/>
  <c r="J68" i="23"/>
  <c r="K68" i="23" s="1"/>
  <c r="J50" i="23"/>
  <c r="K50" i="23" s="1"/>
  <c r="J80" i="23"/>
  <c r="K80" i="23" s="1"/>
  <c r="J8" i="23"/>
  <c r="K8" i="23" s="1"/>
  <c r="J92" i="23"/>
  <c r="K92" i="23" s="1"/>
  <c r="J26" i="23"/>
  <c r="K26" i="23" s="1"/>
  <c r="L158" i="16"/>
  <c r="M158" i="16" s="1"/>
  <c r="M155" i="16" s="1"/>
  <c r="L152" i="16"/>
  <c r="M152" i="16" s="1"/>
  <c r="M149" i="16" s="1"/>
  <c r="L32" i="23"/>
  <c r="M32" i="23" s="1"/>
  <c r="L56" i="23"/>
  <c r="M56" i="23" s="1"/>
  <c r="L20" i="23"/>
  <c r="M20" i="23" s="1"/>
  <c r="L44" i="23"/>
  <c r="M44" i="23" s="1"/>
  <c r="L26" i="23"/>
  <c r="M26" i="23" s="1"/>
  <c r="L74" i="23"/>
  <c r="M74" i="23" s="1"/>
  <c r="L62" i="23"/>
  <c r="M62" i="23" s="1"/>
  <c r="L86" i="23"/>
  <c r="M86" i="23" s="1"/>
  <c r="L14" i="23"/>
  <c r="M14" i="23" s="1"/>
  <c r="L98" i="23"/>
  <c r="M98" i="23" s="1"/>
  <c r="L38" i="23"/>
  <c r="M38" i="23" s="1"/>
  <c r="L110" i="23"/>
  <c r="M110" i="23" s="1"/>
  <c r="L68" i="23"/>
  <c r="M68" i="23" s="1"/>
  <c r="L50" i="23"/>
  <c r="M50" i="23" s="1"/>
  <c r="L80" i="23"/>
  <c r="M80" i="23" s="1"/>
  <c r="L8" i="23"/>
  <c r="M8" i="23" s="1"/>
  <c r="L92" i="23"/>
  <c r="M92" i="23" s="1"/>
  <c r="L104" i="23"/>
  <c r="M104" i="23" s="1"/>
  <c r="I233" i="18"/>
  <c r="A113" i="18"/>
  <c r="K41" i="1"/>
  <c r="K36" i="1"/>
  <c r="J21" i="27" s="1"/>
  <c r="K21" i="27" s="1"/>
  <c r="K33" i="1"/>
  <c r="K58" i="1"/>
  <c r="K55" i="1"/>
  <c r="K52" i="1"/>
  <c r="K49" i="1"/>
  <c r="J7" i="27" s="1"/>
  <c r="K7" i="27" s="1"/>
  <c r="K47" i="1"/>
  <c r="K39" i="1"/>
  <c r="K61" i="1"/>
  <c r="K67" i="1"/>
  <c r="K65" i="1"/>
  <c r="K63" i="1"/>
  <c r="K44" i="1"/>
  <c r="K42" i="1"/>
  <c r="K37" i="1"/>
  <c r="K48" i="1"/>
  <c r="K40" i="1"/>
  <c r="K35" i="1"/>
  <c r="K7" i="18"/>
  <c r="K53" i="1"/>
  <c r="K64" i="1"/>
  <c r="J22" i="27" s="1"/>
  <c r="K22" i="27" s="1"/>
  <c r="K62" i="1"/>
  <c r="K59" i="1"/>
  <c r="K51" i="1"/>
  <c r="J36" i="27" s="1"/>
  <c r="K36" i="27" s="1"/>
  <c r="K38" i="1"/>
  <c r="K69" i="1"/>
  <c r="K43" i="1"/>
  <c r="K57" i="1"/>
  <c r="K66" i="1"/>
  <c r="F6" i="4"/>
  <c r="G49" i="5"/>
  <c r="G109" i="5"/>
  <c r="F11" i="4"/>
  <c r="L284" i="16"/>
  <c r="M284" i="16" s="1"/>
  <c r="M281" i="16" s="1"/>
  <c r="J38" i="14"/>
  <c r="K38" i="14" s="1"/>
  <c r="K40" i="14" s="1"/>
  <c r="K35" i="14" s="1"/>
  <c r="K8" i="28" s="1"/>
  <c r="J284" i="16"/>
  <c r="K284" i="16" s="1"/>
  <c r="J98" i="14"/>
  <c r="K98" i="14" s="1"/>
  <c r="K100" i="14" s="1"/>
  <c r="K95" i="14" s="1"/>
  <c r="K16" i="28" s="1"/>
  <c r="J68" i="14"/>
  <c r="K68" i="14" s="1"/>
  <c r="K70" i="14" s="1"/>
  <c r="K65" i="14" s="1"/>
  <c r="K12" i="28" s="1"/>
  <c r="J113" i="14"/>
  <c r="K113" i="14" s="1"/>
  <c r="K115" i="14" s="1"/>
  <c r="K110" i="14" s="1"/>
  <c r="K18" i="28" s="1"/>
  <c r="J8" i="14"/>
  <c r="K8" i="14" s="1"/>
  <c r="K10" i="14" s="1"/>
  <c r="K5" i="14" s="1"/>
  <c r="K4" i="28" s="1"/>
  <c r="J128" i="14"/>
  <c r="K128" i="14" s="1"/>
  <c r="K130" i="14" s="1"/>
  <c r="K125" i="14" s="1"/>
  <c r="K20" i="28" s="1"/>
  <c r="J173" i="14"/>
  <c r="K173" i="14" s="1"/>
  <c r="K175" i="14" s="1"/>
  <c r="K170" i="14" s="1"/>
  <c r="K26" i="28" s="1"/>
  <c r="J83" i="14"/>
  <c r="K83" i="14" s="1"/>
  <c r="J98" i="16"/>
  <c r="K98" i="16" s="1"/>
  <c r="J92" i="16"/>
  <c r="K92" i="16" s="1"/>
  <c r="J143" i="14"/>
  <c r="K143" i="14" s="1"/>
  <c r="K145" i="14" s="1"/>
  <c r="K140" i="14" s="1"/>
  <c r="K22" i="28" s="1"/>
  <c r="J23" i="14"/>
  <c r="K23" i="14" s="1"/>
  <c r="J188" i="14"/>
  <c r="K188" i="14" s="1"/>
  <c r="K190" i="14" s="1"/>
  <c r="K185" i="14" s="1"/>
  <c r="K28" i="28" s="1"/>
  <c r="J53" i="14"/>
  <c r="K53" i="14" s="1"/>
  <c r="F8" i="4"/>
  <c r="G73" i="5"/>
  <c r="J8" i="16"/>
  <c r="K8" i="16" s="1"/>
  <c r="K5" i="16" s="1"/>
  <c r="J158" i="14"/>
  <c r="K158" i="14" s="1"/>
  <c r="K160" i="14" s="1"/>
  <c r="K155" i="14" s="1"/>
  <c r="K24" i="28" s="1"/>
  <c r="J203" i="14"/>
  <c r="K203" i="14" s="1"/>
  <c r="K205" i="14" s="1"/>
  <c r="K200" i="14" s="1"/>
  <c r="K30" i="28" s="1"/>
  <c r="G97" i="5"/>
  <c r="F10" i="4"/>
  <c r="L92" i="16"/>
  <c r="M92" i="16" s="1"/>
  <c r="M89" i="16" s="1"/>
  <c r="L98" i="16"/>
  <c r="M98" i="16" s="1"/>
  <c r="M95" i="16" s="1"/>
  <c r="M83" i="16"/>
  <c r="M59" i="16"/>
  <c r="M35" i="16"/>
  <c r="M14" i="16"/>
  <c r="M11" i="16" s="1"/>
  <c r="M71" i="16"/>
  <c r="M47" i="16"/>
  <c r="M65" i="16"/>
  <c r="M77" i="16"/>
  <c r="M53" i="16"/>
  <c r="M29" i="16"/>
  <c r="L8" i="16"/>
  <c r="M8" i="16" s="1"/>
  <c r="M5" i="16" s="1"/>
  <c r="M23" i="16"/>
  <c r="M41" i="16"/>
  <c r="M17" i="16"/>
  <c r="L53" i="14"/>
  <c r="M53" i="14" s="1"/>
  <c r="L23" i="14"/>
  <c r="M23" i="14" s="1"/>
  <c r="L83" i="14"/>
  <c r="M83" i="14" s="1"/>
  <c r="L143" i="14"/>
  <c r="M143" i="14" s="1"/>
  <c r="L128" i="14"/>
  <c r="M128" i="14" s="1"/>
  <c r="M218" i="14"/>
  <c r="L113" i="14"/>
  <c r="M113" i="14" s="1"/>
  <c r="L98" i="14"/>
  <c r="M98" i="14" s="1"/>
  <c r="L173" i="14"/>
  <c r="M173" i="14" s="1"/>
  <c r="L8" i="14"/>
  <c r="M8" i="14" s="1"/>
  <c r="L203" i="14"/>
  <c r="M203" i="14" s="1"/>
  <c r="L188" i="14"/>
  <c r="M188" i="14" s="1"/>
  <c r="M190" i="14" s="1"/>
  <c r="M185" i="14" s="1"/>
  <c r="M28" i="28" s="1"/>
  <c r="L68" i="14"/>
  <c r="M68" i="14" s="1"/>
  <c r="L38" i="14"/>
  <c r="M38" i="14" s="1"/>
  <c r="L158" i="14"/>
  <c r="M158" i="14" s="1"/>
  <c r="G145" i="5"/>
  <c r="G12" i="4"/>
  <c r="H7" i="4"/>
  <c r="G13" i="4"/>
  <c r="H13" i="4" s="1"/>
  <c r="G15" i="4"/>
  <c r="L235" i="18" s="1"/>
  <c r="G61" i="5"/>
  <c r="E9" i="4"/>
  <c r="G85" i="5"/>
  <c r="M303" i="14" l="1"/>
  <c r="M297" i="14" s="1"/>
  <c r="M43" i="28" s="1"/>
  <c r="K138" i="14"/>
  <c r="K132" i="14" s="1"/>
  <c r="K300" i="14"/>
  <c r="K302" i="14" s="1"/>
  <c r="K303" i="14" s="1"/>
  <c r="K297" i="14" s="1"/>
  <c r="K43" i="28" s="1"/>
  <c r="M9" i="28"/>
  <c r="H195" i="14"/>
  <c r="I195" i="14" s="1"/>
  <c r="I197" i="14" s="1"/>
  <c r="I198" i="14" s="1"/>
  <c r="I192" i="14" s="1"/>
  <c r="I29" i="28" s="1"/>
  <c r="H270" i="14"/>
  <c r="H90" i="14"/>
  <c r="H240" i="14"/>
  <c r="H210" i="14"/>
  <c r="H165" i="14"/>
  <c r="H135" i="14"/>
  <c r="H105" i="14"/>
  <c r="H75" i="14"/>
  <c r="H45" i="14"/>
  <c r="H15" i="14"/>
  <c r="H60" i="14"/>
  <c r="H180" i="14"/>
  <c r="H225" i="14"/>
  <c r="H285" i="14"/>
  <c r="H255" i="14"/>
  <c r="H120" i="14"/>
  <c r="H30" i="14"/>
  <c r="H150" i="14"/>
  <c r="H300" i="14"/>
  <c r="I300" i="14" s="1"/>
  <c r="M108" i="14"/>
  <c r="M102" i="14" s="1"/>
  <c r="M17" i="28" s="1"/>
  <c r="K153" i="14"/>
  <c r="K147" i="14" s="1"/>
  <c r="K23" i="28" s="1"/>
  <c r="M62" i="14"/>
  <c r="M63" i="14" s="1"/>
  <c r="M57" i="14" s="1"/>
  <c r="M11" i="28" s="1"/>
  <c r="M220" i="14"/>
  <c r="M215" i="14" s="1"/>
  <c r="M32" i="28" s="1"/>
  <c r="M205" i="14"/>
  <c r="M200" i="14" s="1"/>
  <c r="M30" i="28" s="1"/>
  <c r="M175" i="14"/>
  <c r="M170" i="14" s="1"/>
  <c r="M26" i="28" s="1"/>
  <c r="M160" i="14"/>
  <c r="M155" i="14" s="1"/>
  <c r="M24" i="28" s="1"/>
  <c r="M145" i="14"/>
  <c r="M140" i="14" s="1"/>
  <c r="M22" i="28" s="1"/>
  <c r="M130" i="14"/>
  <c r="M125" i="14" s="1"/>
  <c r="M20" i="28" s="1"/>
  <c r="M115" i="14"/>
  <c r="M110" i="14" s="1"/>
  <c r="M18" i="28" s="1"/>
  <c r="M100" i="14"/>
  <c r="M95" i="14" s="1"/>
  <c r="M16" i="28" s="1"/>
  <c r="M85" i="14"/>
  <c r="M80" i="14" s="1"/>
  <c r="M14" i="28" s="1"/>
  <c r="K85" i="14"/>
  <c r="K80" i="14" s="1"/>
  <c r="K14" i="28" s="1"/>
  <c r="M70" i="14"/>
  <c r="M65" i="14" s="1"/>
  <c r="M12" i="28" s="1"/>
  <c r="M55" i="14"/>
  <c r="M50" i="14" s="1"/>
  <c r="M10" i="28" s="1"/>
  <c r="K55" i="14"/>
  <c r="K50" i="14" s="1"/>
  <c r="K10" i="28" s="1"/>
  <c r="M40" i="14"/>
  <c r="M35" i="14" s="1"/>
  <c r="M8" i="28" s="1"/>
  <c r="M25" i="14"/>
  <c r="M20" i="14" s="1"/>
  <c r="M6" i="28" s="1"/>
  <c r="K25" i="14"/>
  <c r="K20" i="14" s="1"/>
  <c r="K6" i="28" s="1"/>
  <c r="M10" i="14"/>
  <c r="M5" i="14" s="1"/>
  <c r="M4" i="28" s="1"/>
  <c r="F8" i="24"/>
  <c r="K8" i="24"/>
  <c r="K10" i="24" s="1"/>
  <c r="K197" i="14"/>
  <c r="G195" i="14"/>
  <c r="K8" i="18"/>
  <c r="K111" i="23"/>
  <c r="K107" i="23" s="1"/>
  <c r="J222" i="23" s="1"/>
  <c r="K222" i="23" s="1"/>
  <c r="K221" i="23" s="1"/>
  <c r="K171" i="1" s="1"/>
  <c r="J10" i="27" s="1"/>
  <c r="K10" i="27" s="1"/>
  <c r="M111" i="23"/>
  <c r="M107" i="23" s="1"/>
  <c r="M105" i="23"/>
  <c r="M101" i="23" s="1"/>
  <c r="K105" i="23"/>
  <c r="K101" i="23" s="1"/>
  <c r="J218" i="23" s="1"/>
  <c r="K218" i="23" s="1"/>
  <c r="K217" i="23" s="1"/>
  <c r="K170" i="1" s="1"/>
  <c r="K99" i="23"/>
  <c r="K95" i="23" s="1"/>
  <c r="J214" i="23" s="1"/>
  <c r="K214" i="23" s="1"/>
  <c r="K213" i="23" s="1"/>
  <c r="K169" i="1" s="1"/>
  <c r="M99" i="23"/>
  <c r="M95" i="23" s="1"/>
  <c r="M93" i="23"/>
  <c r="M89" i="23" s="1"/>
  <c r="K93" i="23"/>
  <c r="K89" i="23" s="1"/>
  <c r="J210" i="23" s="1"/>
  <c r="K210" i="23" s="1"/>
  <c r="K209" i="23" s="1"/>
  <c r="K168" i="1" s="1"/>
  <c r="K87" i="23"/>
  <c r="K83" i="23" s="1"/>
  <c r="J206" i="23" s="1"/>
  <c r="K206" i="23" s="1"/>
  <c r="K205" i="23" s="1"/>
  <c r="K167" i="1" s="1"/>
  <c r="M87" i="23"/>
  <c r="M83" i="23" s="1"/>
  <c r="M81" i="23"/>
  <c r="M77" i="23" s="1"/>
  <c r="L202" i="23" s="1"/>
  <c r="K81" i="23"/>
  <c r="K77" i="23" s="1"/>
  <c r="J202" i="23" s="1"/>
  <c r="K202" i="23" s="1"/>
  <c r="K201" i="23" s="1"/>
  <c r="K166" i="1" s="1"/>
  <c r="M75" i="23"/>
  <c r="M71" i="23" s="1"/>
  <c r="K75" i="23"/>
  <c r="K71" i="23" s="1"/>
  <c r="K69" i="23"/>
  <c r="K65" i="23" s="1"/>
  <c r="J194" i="23" s="1"/>
  <c r="K194" i="23" s="1"/>
  <c r="K193" i="23" s="1"/>
  <c r="K164" i="1" s="1"/>
  <c r="M69" i="23"/>
  <c r="M65" i="23" s="1"/>
  <c r="K63" i="23"/>
  <c r="K59" i="23" s="1"/>
  <c r="J190" i="23" s="1"/>
  <c r="K190" i="23" s="1"/>
  <c r="K189" i="23" s="1"/>
  <c r="K163" i="1" s="1"/>
  <c r="J24" i="27" s="1"/>
  <c r="K24" i="27" s="1"/>
  <c r="K20" i="27" s="1"/>
  <c r="M63" i="23"/>
  <c r="M59" i="23" s="1"/>
  <c r="K57" i="23"/>
  <c r="K53" i="23" s="1"/>
  <c r="J186" i="23" s="1"/>
  <c r="K186" i="23" s="1"/>
  <c r="K185" i="23" s="1"/>
  <c r="K162" i="1" s="1"/>
  <c r="M57" i="23"/>
  <c r="M53" i="23" s="1"/>
  <c r="K51" i="23"/>
  <c r="K47" i="23" s="1"/>
  <c r="M51" i="23"/>
  <c r="M47" i="23" s="1"/>
  <c r="M11" i="1" s="1"/>
  <c r="M45" i="23"/>
  <c r="M41" i="23" s="1"/>
  <c r="K45" i="23"/>
  <c r="K41" i="23" s="1"/>
  <c r="K39" i="23"/>
  <c r="K35" i="23" s="1"/>
  <c r="M39" i="23"/>
  <c r="M35" i="23" s="1"/>
  <c r="M9" i="1" s="1"/>
  <c r="K33" i="23"/>
  <c r="K29" i="23" s="1"/>
  <c r="J178" i="23" s="1"/>
  <c r="K178" i="23" s="1"/>
  <c r="K177" i="23" s="1"/>
  <c r="K160" i="1" s="1"/>
  <c r="M33" i="23"/>
  <c r="M29" i="23" s="1"/>
  <c r="M27" i="23"/>
  <c r="M23" i="23" s="1"/>
  <c r="M7" i="1" s="1"/>
  <c r="K27" i="23"/>
  <c r="K23" i="23" s="1"/>
  <c r="M21" i="23"/>
  <c r="M17" i="23" s="1"/>
  <c r="K21" i="23"/>
  <c r="K17" i="23" s="1"/>
  <c r="J174" i="23" s="1"/>
  <c r="K174" i="23" s="1"/>
  <c r="K173" i="23" s="1"/>
  <c r="K159" i="1" s="1"/>
  <c r="K15" i="23"/>
  <c r="K11" i="23" s="1"/>
  <c r="K5" i="1" s="1"/>
  <c r="M15" i="23"/>
  <c r="M11" i="23" s="1"/>
  <c r="M5" i="1" s="1"/>
  <c r="M9" i="23"/>
  <c r="M5" i="23" s="1"/>
  <c r="M4" i="1" s="1"/>
  <c r="K9" i="23"/>
  <c r="K5" i="23" s="1"/>
  <c r="K4" i="1" s="1"/>
  <c r="J290" i="16"/>
  <c r="J278" i="16"/>
  <c r="H272" i="16"/>
  <c r="H260" i="16"/>
  <c r="J332" i="16"/>
  <c r="J320" i="16"/>
  <c r="J344" i="16"/>
  <c r="J350" i="16"/>
  <c r="K350" i="16" s="1"/>
  <c r="J338" i="16"/>
  <c r="J266" i="16"/>
  <c r="J212" i="16"/>
  <c r="J242" i="16"/>
  <c r="J248" i="16"/>
  <c r="J254" i="16"/>
  <c r="J218" i="16"/>
  <c r="J224" i="16"/>
  <c r="J230" i="16"/>
  <c r="M273" i="16"/>
  <c r="G273" i="16" s="1"/>
  <c r="K269" i="16"/>
  <c r="M261" i="16"/>
  <c r="G261" i="16" s="1"/>
  <c r="K257" i="16"/>
  <c r="J146" i="16"/>
  <c r="J140" i="16"/>
  <c r="H158" i="16"/>
  <c r="H152" i="16"/>
  <c r="H20" i="23"/>
  <c r="H32" i="23"/>
  <c r="H56" i="23"/>
  <c r="H92" i="23"/>
  <c r="H26" i="23"/>
  <c r="H104" i="23"/>
  <c r="H44" i="23"/>
  <c r="H74" i="23"/>
  <c r="H62" i="23"/>
  <c r="H86" i="23"/>
  <c r="H14" i="23"/>
  <c r="H98" i="23"/>
  <c r="H38" i="23"/>
  <c r="H110" i="23"/>
  <c r="H68" i="23"/>
  <c r="H50" i="23"/>
  <c r="H80" i="23"/>
  <c r="H8" i="23"/>
  <c r="J314" i="16"/>
  <c r="K314" i="16" s="1"/>
  <c r="J188" i="16"/>
  <c r="J128" i="16"/>
  <c r="J116" i="16"/>
  <c r="J122" i="16"/>
  <c r="J170" i="16"/>
  <c r="J134" i="16"/>
  <c r="J182" i="16"/>
  <c r="J164" i="16"/>
  <c r="J146" i="23"/>
  <c r="J116" i="23"/>
  <c r="J158" i="23"/>
  <c r="J128" i="23"/>
  <c r="J170" i="23"/>
  <c r="J140" i="23"/>
  <c r="J152" i="23"/>
  <c r="J122" i="23"/>
  <c r="J164" i="23"/>
  <c r="J134" i="23"/>
  <c r="J176" i="16"/>
  <c r="J302" i="16"/>
  <c r="I70" i="1"/>
  <c r="J194" i="16"/>
  <c r="J200" i="16"/>
  <c r="J206" i="16"/>
  <c r="M235" i="18"/>
  <c r="G235" i="18" s="1"/>
  <c r="F235" i="18"/>
  <c r="K149" i="16"/>
  <c r="M153" i="16"/>
  <c r="G153" i="16" s="1"/>
  <c r="H12" i="4"/>
  <c r="L234" i="18"/>
  <c r="M159" i="16"/>
  <c r="G159" i="16" s="1"/>
  <c r="K155" i="16"/>
  <c r="A119" i="18"/>
  <c r="K45" i="1"/>
  <c r="K12" i="19"/>
  <c r="K11" i="19" s="1"/>
  <c r="K75" i="1" s="1"/>
  <c r="K9" i="19"/>
  <c r="K8" i="19" s="1"/>
  <c r="K74" i="1" s="1"/>
  <c r="K18" i="19"/>
  <c r="K17" i="19" s="1"/>
  <c r="K77" i="1" s="1"/>
  <c r="K15" i="19"/>
  <c r="K14" i="19" s="1"/>
  <c r="K76" i="1" s="1"/>
  <c r="K6" i="19"/>
  <c r="K5" i="19" s="1"/>
  <c r="K73" i="1" s="1"/>
  <c r="J326" i="16"/>
  <c r="K326" i="16" s="1"/>
  <c r="H11" i="4"/>
  <c r="J356" i="16"/>
  <c r="H6" i="4"/>
  <c r="H284" i="16"/>
  <c r="I284" i="16" s="1"/>
  <c r="J296" i="16"/>
  <c r="J308" i="16"/>
  <c r="M9" i="16"/>
  <c r="G9" i="16" s="1"/>
  <c r="K281" i="16"/>
  <c r="M285" i="16"/>
  <c r="G285" i="16" s="1"/>
  <c r="J80" i="16"/>
  <c r="J86" i="16"/>
  <c r="J56" i="16"/>
  <c r="J62" i="16"/>
  <c r="J26" i="16"/>
  <c r="J14" i="16"/>
  <c r="K14" i="16" s="1"/>
  <c r="J32" i="16"/>
  <c r="H8" i="4"/>
  <c r="J236" i="16"/>
  <c r="J50" i="16"/>
  <c r="J68" i="16"/>
  <c r="J44" i="16"/>
  <c r="J38" i="16"/>
  <c r="J74" i="16"/>
  <c r="J20" i="16"/>
  <c r="J278" i="14"/>
  <c r="J233" i="14"/>
  <c r="J218" i="14"/>
  <c r="K218" i="14" s="1"/>
  <c r="H10" i="4"/>
  <c r="J263" i="14"/>
  <c r="J104" i="16"/>
  <c r="J110" i="16"/>
  <c r="J293" i="14"/>
  <c r="J248" i="14"/>
  <c r="H98" i="16"/>
  <c r="H92" i="16"/>
  <c r="H8" i="16"/>
  <c r="H38" i="14"/>
  <c r="I38" i="14" s="1"/>
  <c r="H143" i="14"/>
  <c r="I143" i="14" s="1"/>
  <c r="H68" i="14"/>
  <c r="I68" i="14" s="1"/>
  <c r="H83" i="14"/>
  <c r="H158" i="14"/>
  <c r="I158" i="14" s="1"/>
  <c r="H98" i="14"/>
  <c r="I98" i="14" s="1"/>
  <c r="H128" i="14"/>
  <c r="I128" i="14" s="1"/>
  <c r="H53" i="14"/>
  <c r="H173" i="14"/>
  <c r="I173" i="14" s="1"/>
  <c r="H113" i="14"/>
  <c r="I113" i="14" s="1"/>
  <c r="H8" i="14"/>
  <c r="I8" i="14" s="1"/>
  <c r="H23" i="14"/>
  <c r="H188" i="14"/>
  <c r="I188" i="14" s="1"/>
  <c r="I190" i="14" s="1"/>
  <c r="I185" i="14" s="1"/>
  <c r="I28" i="28" s="1"/>
  <c r="G28" i="28" s="1"/>
  <c r="H203" i="14"/>
  <c r="I203" i="14" s="1"/>
  <c r="M99" i="16"/>
  <c r="G99" i="16" s="1"/>
  <c r="K95" i="16"/>
  <c r="K89" i="16"/>
  <c r="M93" i="16"/>
  <c r="G93" i="16" s="1"/>
  <c r="H15" i="4"/>
  <c r="H9" i="4"/>
  <c r="I285" i="14" l="1"/>
  <c r="F285" i="14"/>
  <c r="I302" i="14"/>
  <c r="G300" i="14"/>
  <c r="F195" i="14"/>
  <c r="F180" i="14"/>
  <c r="I180" i="14"/>
  <c r="I240" i="14"/>
  <c r="F240" i="14"/>
  <c r="I60" i="14"/>
  <c r="F60" i="14"/>
  <c r="F120" i="14"/>
  <c r="I120" i="14"/>
  <c r="F45" i="14"/>
  <c r="I45" i="14"/>
  <c r="F300" i="14"/>
  <c r="I255" i="14"/>
  <c r="F255" i="14"/>
  <c r="I75" i="14"/>
  <c r="F75" i="14"/>
  <c r="F150" i="14"/>
  <c r="I150" i="14"/>
  <c r="I15" i="14"/>
  <c r="F15" i="14"/>
  <c r="I105" i="14"/>
  <c r="F105" i="14"/>
  <c r="K21" i="28"/>
  <c r="I90" i="14"/>
  <c r="F90" i="14"/>
  <c r="I225" i="14"/>
  <c r="F225" i="14"/>
  <c r="I135" i="14"/>
  <c r="F135" i="14"/>
  <c r="I270" i="14"/>
  <c r="F270" i="14"/>
  <c r="I165" i="14"/>
  <c r="F165" i="14"/>
  <c r="I30" i="14"/>
  <c r="F30" i="14"/>
  <c r="I210" i="14"/>
  <c r="F210" i="14"/>
  <c r="G10" i="24"/>
  <c r="K5" i="24"/>
  <c r="G218" i="14"/>
  <c r="K220" i="14"/>
  <c r="I205" i="14"/>
  <c r="I175" i="14"/>
  <c r="I160" i="14"/>
  <c r="I145" i="14"/>
  <c r="I130" i="14"/>
  <c r="I115" i="14"/>
  <c r="I100" i="14"/>
  <c r="I70" i="14"/>
  <c r="I40" i="14"/>
  <c r="I10" i="14"/>
  <c r="M12" i="1"/>
  <c r="L186" i="23"/>
  <c r="M186" i="23" s="1"/>
  <c r="M185" i="23" s="1"/>
  <c r="M162" i="1" s="1"/>
  <c r="M6" i="1"/>
  <c r="L174" i="23"/>
  <c r="M174" i="23" s="1"/>
  <c r="M173" i="23" s="1"/>
  <c r="M159" i="1" s="1"/>
  <c r="M18" i="1"/>
  <c r="L210" i="23"/>
  <c r="M210" i="23" s="1"/>
  <c r="M209" i="23" s="1"/>
  <c r="M168" i="1" s="1"/>
  <c r="M13" i="1"/>
  <c r="L190" i="23"/>
  <c r="M190" i="23" s="1"/>
  <c r="M189" i="23" s="1"/>
  <c r="M163" i="1" s="1"/>
  <c r="L24" i="27" s="1"/>
  <c r="M24" i="27" s="1"/>
  <c r="M19" i="1"/>
  <c r="L214" i="23"/>
  <c r="M214" i="23" s="1"/>
  <c r="M213" i="23" s="1"/>
  <c r="M169" i="1" s="1"/>
  <c r="M8" i="1"/>
  <c r="L178" i="23"/>
  <c r="M178" i="23" s="1"/>
  <c r="M177" i="23" s="1"/>
  <c r="M160" i="1" s="1"/>
  <c r="M14" i="1"/>
  <c r="L194" i="23"/>
  <c r="M194" i="23" s="1"/>
  <c r="M193" i="23" s="1"/>
  <c r="M164" i="1" s="1"/>
  <c r="M20" i="1"/>
  <c r="L218" i="23"/>
  <c r="M218" i="23" s="1"/>
  <c r="M217" i="23" s="1"/>
  <c r="M170" i="1" s="1"/>
  <c r="M21" i="1"/>
  <c r="L6" i="27" s="1"/>
  <c r="M6" i="27" s="1"/>
  <c r="L222" i="23"/>
  <c r="M222" i="23" s="1"/>
  <c r="M221" i="23" s="1"/>
  <c r="M171" i="1" s="1"/>
  <c r="L10" i="27" s="1"/>
  <c r="M10" i="27" s="1"/>
  <c r="G8" i="24"/>
  <c r="K10" i="1"/>
  <c r="J182" i="23"/>
  <c r="K182" i="23" s="1"/>
  <c r="K181" i="23" s="1"/>
  <c r="K161" i="1" s="1"/>
  <c r="M10" i="1"/>
  <c r="L182" i="23"/>
  <c r="M182" i="23" s="1"/>
  <c r="M181" i="23" s="1"/>
  <c r="M161" i="1" s="1"/>
  <c r="M16" i="1"/>
  <c r="M202" i="23"/>
  <c r="M201" i="23" s="1"/>
  <c r="M166" i="1" s="1"/>
  <c r="M17" i="1"/>
  <c r="L206" i="23"/>
  <c r="M206" i="23" s="1"/>
  <c r="M205" i="23" s="1"/>
  <c r="M167" i="1" s="1"/>
  <c r="M15" i="1"/>
  <c r="L198" i="23"/>
  <c r="M198" i="23" s="1"/>
  <c r="M197" i="23" s="1"/>
  <c r="M165" i="1" s="1"/>
  <c r="K15" i="1"/>
  <c r="J198" i="23"/>
  <c r="K198" i="23" s="1"/>
  <c r="K197" i="23" s="1"/>
  <c r="K165" i="1" s="1"/>
  <c r="K198" i="14"/>
  <c r="G197" i="14"/>
  <c r="K5" i="18"/>
  <c r="K32" i="1" s="1"/>
  <c r="K21" i="1"/>
  <c r="J6" i="27" s="1"/>
  <c r="K20" i="1"/>
  <c r="K19" i="1"/>
  <c r="K18" i="1"/>
  <c r="K17" i="1"/>
  <c r="K16" i="1"/>
  <c r="K14" i="1"/>
  <c r="K13" i="1"/>
  <c r="K12" i="1"/>
  <c r="K11" i="1"/>
  <c r="K9" i="1"/>
  <c r="K8" i="1"/>
  <c r="K7" i="1"/>
  <c r="K6" i="1"/>
  <c r="I63" i="1"/>
  <c r="I52" i="1"/>
  <c r="I66" i="1"/>
  <c r="I48" i="1"/>
  <c r="I38" i="1"/>
  <c r="I62" i="1"/>
  <c r="I51" i="1"/>
  <c r="H36" i="27" s="1"/>
  <c r="I44" i="1"/>
  <c r="I65" i="1"/>
  <c r="I58" i="1"/>
  <c r="I43" i="1"/>
  <c r="I33" i="1"/>
  <c r="I61" i="1"/>
  <c r="I36" i="1"/>
  <c r="H21" i="27" s="1"/>
  <c r="I57" i="1"/>
  <c r="I53" i="1"/>
  <c r="I67" i="1"/>
  <c r="I49" i="1"/>
  <c r="H7" i="27" s="1"/>
  <c r="I7" i="27" s="1"/>
  <c r="I42" i="1"/>
  <c r="I59" i="1"/>
  <c r="I69" i="1"/>
  <c r="I55" i="1"/>
  <c r="I41" i="1"/>
  <c r="I47" i="1"/>
  <c r="I40" i="1"/>
  <c r="I64" i="1"/>
  <c r="H22" i="27" s="1"/>
  <c r="I39" i="1"/>
  <c r="I7" i="18"/>
  <c r="F350" i="16"/>
  <c r="K242" i="16"/>
  <c r="F242" i="16"/>
  <c r="K266" i="16"/>
  <c r="F266" i="16"/>
  <c r="K338" i="16"/>
  <c r="F338" i="16"/>
  <c r="K344" i="16"/>
  <c r="F344" i="16"/>
  <c r="K320" i="16"/>
  <c r="F320" i="16"/>
  <c r="K230" i="16"/>
  <c r="F230" i="16"/>
  <c r="K332" i="16"/>
  <c r="F332" i="16"/>
  <c r="K224" i="16"/>
  <c r="F224" i="16"/>
  <c r="I260" i="16"/>
  <c r="F260" i="16"/>
  <c r="K218" i="16"/>
  <c r="F218" i="16"/>
  <c r="I272" i="16"/>
  <c r="F272" i="16"/>
  <c r="K212" i="16"/>
  <c r="F212" i="16"/>
  <c r="K254" i="16"/>
  <c r="F254" i="16"/>
  <c r="K278" i="16"/>
  <c r="F278" i="16"/>
  <c r="K248" i="16"/>
  <c r="F248" i="16"/>
  <c r="K290" i="16"/>
  <c r="F290" i="16"/>
  <c r="F326" i="16"/>
  <c r="F314" i="16"/>
  <c r="K116" i="23"/>
  <c r="K117" i="23" s="1"/>
  <c r="F116" i="23"/>
  <c r="F8" i="23"/>
  <c r="I8" i="23"/>
  <c r="I9" i="23" s="1"/>
  <c r="I104" i="23"/>
  <c r="I105" i="23" s="1"/>
  <c r="F104" i="23"/>
  <c r="K176" i="16"/>
  <c r="F176" i="16"/>
  <c r="K182" i="16"/>
  <c r="F182" i="16"/>
  <c r="I68" i="23"/>
  <c r="I69" i="23" s="1"/>
  <c r="F68" i="23"/>
  <c r="I56" i="23"/>
  <c r="I57" i="23" s="1"/>
  <c r="F56" i="23"/>
  <c r="K134" i="23"/>
  <c r="K135" i="23" s="1"/>
  <c r="F134" i="23"/>
  <c r="I32" i="23"/>
  <c r="I33" i="23" s="1"/>
  <c r="F32" i="23"/>
  <c r="K164" i="16"/>
  <c r="F164" i="16"/>
  <c r="K164" i="23"/>
  <c r="K165" i="23" s="1"/>
  <c r="F164" i="23"/>
  <c r="I92" i="23"/>
  <c r="I93" i="23" s="1"/>
  <c r="F92" i="23"/>
  <c r="K302" i="16"/>
  <c r="F302" i="16"/>
  <c r="I110" i="23"/>
  <c r="I111" i="23" s="1"/>
  <c r="F110" i="23"/>
  <c r="M351" i="16"/>
  <c r="G351" i="16" s="1"/>
  <c r="K347" i="16"/>
  <c r="G350" i="16"/>
  <c r="K122" i="23"/>
  <c r="K123" i="23" s="1"/>
  <c r="F122" i="23"/>
  <c r="I152" i="16"/>
  <c r="F152" i="16"/>
  <c r="M234" i="18"/>
  <c r="F234" i="18"/>
  <c r="K194" i="16"/>
  <c r="F194" i="16"/>
  <c r="K152" i="23"/>
  <c r="K153" i="23" s="1"/>
  <c r="F152" i="23"/>
  <c r="K116" i="16"/>
  <c r="F116" i="16"/>
  <c r="I14" i="23"/>
  <c r="I15" i="23" s="1"/>
  <c r="F14" i="23"/>
  <c r="I158" i="16"/>
  <c r="F158" i="16"/>
  <c r="I50" i="23"/>
  <c r="I51" i="23" s="1"/>
  <c r="F50" i="23"/>
  <c r="K206" i="16"/>
  <c r="F206" i="16"/>
  <c r="I20" i="23"/>
  <c r="I21" i="23" s="1"/>
  <c r="F20" i="23"/>
  <c r="K200" i="16"/>
  <c r="F200" i="16"/>
  <c r="K122" i="16"/>
  <c r="F122" i="16"/>
  <c r="I98" i="23"/>
  <c r="I99" i="23" s="1"/>
  <c r="F98" i="23"/>
  <c r="K140" i="23"/>
  <c r="K141" i="23" s="1"/>
  <c r="F140" i="23"/>
  <c r="K128" i="16"/>
  <c r="F128" i="16"/>
  <c r="I86" i="23"/>
  <c r="I87" i="23" s="1"/>
  <c r="F86" i="23"/>
  <c r="K146" i="23"/>
  <c r="K147" i="23" s="1"/>
  <c r="F146" i="23"/>
  <c r="K170" i="16"/>
  <c r="F170" i="16"/>
  <c r="K170" i="23"/>
  <c r="K171" i="23" s="1"/>
  <c r="F170" i="23"/>
  <c r="K188" i="16"/>
  <c r="F188" i="16"/>
  <c r="F62" i="23"/>
  <c r="I62" i="23"/>
  <c r="I63" i="23" s="1"/>
  <c r="K140" i="16"/>
  <c r="F140" i="16"/>
  <c r="I80" i="23"/>
  <c r="I81" i="23" s="1"/>
  <c r="F80" i="23"/>
  <c r="K134" i="16"/>
  <c r="F134" i="16"/>
  <c r="I38" i="23"/>
  <c r="I39" i="23" s="1"/>
  <c r="F38" i="23"/>
  <c r="K128" i="23"/>
  <c r="K129" i="23" s="1"/>
  <c r="F128" i="23"/>
  <c r="I74" i="23"/>
  <c r="I75" i="23" s="1"/>
  <c r="F74" i="23"/>
  <c r="K146" i="16"/>
  <c r="F146" i="16"/>
  <c r="F26" i="23"/>
  <c r="I26" i="23"/>
  <c r="I27" i="23" s="1"/>
  <c r="K158" i="23"/>
  <c r="K159" i="23" s="1"/>
  <c r="F158" i="23"/>
  <c r="I44" i="23"/>
  <c r="I45" i="23" s="1"/>
  <c r="F44" i="23"/>
  <c r="A125" i="18"/>
  <c r="I35" i="1"/>
  <c r="I37" i="1"/>
  <c r="I45" i="1"/>
  <c r="K311" i="16"/>
  <c r="M315" i="16"/>
  <c r="G315" i="16" s="1"/>
  <c r="G314" i="16"/>
  <c r="F113" i="14"/>
  <c r="F356" i="16"/>
  <c r="K356" i="16"/>
  <c r="F284" i="16"/>
  <c r="K323" i="16"/>
  <c r="M327" i="16"/>
  <c r="G327" i="16" s="1"/>
  <c r="G326" i="16"/>
  <c r="F218" i="14"/>
  <c r="G68" i="14"/>
  <c r="K308" i="16"/>
  <c r="F308" i="16"/>
  <c r="K296" i="16"/>
  <c r="F296" i="16"/>
  <c r="G203" i="14"/>
  <c r="G143" i="14"/>
  <c r="G38" i="14"/>
  <c r="G284" i="16"/>
  <c r="I281" i="16"/>
  <c r="F143" i="14"/>
  <c r="F158" i="14"/>
  <c r="K50" i="16"/>
  <c r="F50" i="16"/>
  <c r="G128" i="14"/>
  <c r="K32" i="16"/>
  <c r="F32" i="16"/>
  <c r="K293" i="14"/>
  <c r="K295" i="14" s="1"/>
  <c r="F293" i="14"/>
  <c r="K233" i="14"/>
  <c r="K235" i="14" s="1"/>
  <c r="F233" i="14"/>
  <c r="M15" i="16"/>
  <c r="G15" i="16" s="1"/>
  <c r="K11" i="16"/>
  <c r="F26" i="16"/>
  <c r="K26" i="16"/>
  <c r="G98" i="14"/>
  <c r="F128" i="14"/>
  <c r="K110" i="16"/>
  <c r="F110" i="16"/>
  <c r="K278" i="14"/>
  <c r="K280" i="14" s="1"/>
  <c r="F278" i="14"/>
  <c r="K62" i="16"/>
  <c r="F62" i="16"/>
  <c r="K236" i="16"/>
  <c r="F236" i="16"/>
  <c r="K104" i="16"/>
  <c r="F104" i="16"/>
  <c r="K20" i="16"/>
  <c r="F20" i="16"/>
  <c r="K56" i="16"/>
  <c r="F56" i="16"/>
  <c r="K263" i="14"/>
  <c r="K265" i="14" s="1"/>
  <c r="F263" i="14"/>
  <c r="K74" i="16"/>
  <c r="F74" i="16"/>
  <c r="K86" i="16"/>
  <c r="F86" i="16"/>
  <c r="G158" i="14"/>
  <c r="K38" i="16"/>
  <c r="F38" i="16"/>
  <c r="K80" i="16"/>
  <c r="F80" i="16"/>
  <c r="F248" i="14"/>
  <c r="K248" i="14"/>
  <c r="K250" i="14" s="1"/>
  <c r="G188" i="14"/>
  <c r="I92" i="16"/>
  <c r="F92" i="16"/>
  <c r="K44" i="16"/>
  <c r="F44" i="16"/>
  <c r="I98" i="16"/>
  <c r="F98" i="16"/>
  <c r="F68" i="16"/>
  <c r="K68" i="16"/>
  <c r="G8" i="14"/>
  <c r="G113" i="14"/>
  <c r="F68" i="14"/>
  <c r="F203" i="14"/>
  <c r="F98" i="14"/>
  <c r="G173" i="14"/>
  <c r="F38" i="14"/>
  <c r="F8" i="14"/>
  <c r="I8" i="16"/>
  <c r="F8" i="16"/>
  <c r="F173" i="14"/>
  <c r="I23" i="14"/>
  <c r="I25" i="14" s="1"/>
  <c r="F23" i="14"/>
  <c r="I53" i="14"/>
  <c r="I55" i="14" s="1"/>
  <c r="F53" i="14"/>
  <c r="I83" i="14"/>
  <c r="I85" i="14" s="1"/>
  <c r="F83" i="14"/>
  <c r="F14" i="16"/>
  <c r="I14" i="16"/>
  <c r="F188" i="14"/>
  <c r="I22" i="27" l="1"/>
  <c r="I21" i="27"/>
  <c r="I36" i="27"/>
  <c r="G210" i="14"/>
  <c r="I212" i="14"/>
  <c r="G105" i="14"/>
  <c r="I107" i="14"/>
  <c r="I62" i="14"/>
  <c r="G60" i="14"/>
  <c r="G100" i="14"/>
  <c r="I95" i="14"/>
  <c r="G30" i="14"/>
  <c r="I32" i="14"/>
  <c r="G240" i="14"/>
  <c r="I242" i="14"/>
  <c r="G145" i="14"/>
  <c r="I140" i="14"/>
  <c r="G15" i="14"/>
  <c r="I17" i="14"/>
  <c r="G180" i="14"/>
  <c r="I182" i="14"/>
  <c r="I92" i="14"/>
  <c r="G90" i="14"/>
  <c r="G55" i="14"/>
  <c r="I50" i="14"/>
  <c r="I10" i="28" s="1"/>
  <c r="G10" i="28" s="1"/>
  <c r="G115" i="14"/>
  <c r="I110" i="14"/>
  <c r="G250" i="14"/>
  <c r="K245" i="14"/>
  <c r="K36" i="28" s="1"/>
  <c r="G36" i="28" s="1"/>
  <c r="G160" i="14"/>
  <c r="I155" i="14"/>
  <c r="G265" i="14"/>
  <c r="K260" i="14"/>
  <c r="K38" i="28" s="1"/>
  <c r="G38" i="28" s="1"/>
  <c r="G270" i="14"/>
  <c r="I272" i="14"/>
  <c r="G70" i="14"/>
  <c r="I65" i="14"/>
  <c r="G120" i="14"/>
  <c r="I122" i="14"/>
  <c r="G25" i="14"/>
  <c r="I20" i="14"/>
  <c r="I6" i="28" s="1"/>
  <c r="G6" i="28" s="1"/>
  <c r="G165" i="14"/>
  <c r="I167" i="14"/>
  <c r="G10" i="14"/>
  <c r="I5" i="14"/>
  <c r="G175" i="14"/>
  <c r="I170" i="14"/>
  <c r="I77" i="14"/>
  <c r="G75" i="14"/>
  <c r="G302" i="14"/>
  <c r="I303" i="14"/>
  <c r="G45" i="14"/>
  <c r="I47" i="14"/>
  <c r="I152" i="14"/>
  <c r="G150" i="14"/>
  <c r="G295" i="14"/>
  <c r="K290" i="14"/>
  <c r="K42" i="28" s="1"/>
  <c r="G42" i="28" s="1"/>
  <c r="I137" i="14"/>
  <c r="G135" i="14"/>
  <c r="G85" i="14"/>
  <c r="I80" i="14"/>
  <c r="I14" i="28" s="1"/>
  <c r="G14" i="28" s="1"/>
  <c r="G280" i="14"/>
  <c r="K275" i="14"/>
  <c r="K40" i="28" s="1"/>
  <c r="G40" i="28" s="1"/>
  <c r="G40" i="14"/>
  <c r="I35" i="14"/>
  <c r="G205" i="14"/>
  <c r="I200" i="14"/>
  <c r="I257" i="14"/>
  <c r="G255" i="14"/>
  <c r="G285" i="14"/>
  <c r="I287" i="14"/>
  <c r="G220" i="14"/>
  <c r="K215" i="14"/>
  <c r="K32" i="28" s="1"/>
  <c r="G32" i="28" s="1"/>
  <c r="G130" i="14"/>
  <c r="I125" i="14"/>
  <c r="G235" i="14"/>
  <c r="K230" i="14"/>
  <c r="K34" i="28" s="1"/>
  <c r="G34" i="28" s="1"/>
  <c r="G225" i="14"/>
  <c r="I227" i="14"/>
  <c r="K6" i="27"/>
  <c r="K5" i="27" s="1"/>
  <c r="U19" i="29" s="1"/>
  <c r="G5" i="24"/>
  <c r="J11" i="26"/>
  <c r="J6" i="26"/>
  <c r="J21" i="26"/>
  <c r="J26" i="26"/>
  <c r="J16" i="26"/>
  <c r="K192" i="14"/>
  <c r="G198" i="14"/>
  <c r="G190" i="14"/>
  <c r="G185" i="14"/>
  <c r="I8" i="18"/>
  <c r="I5" i="18" s="1"/>
  <c r="G171" i="23"/>
  <c r="K167" i="23"/>
  <c r="G165" i="23"/>
  <c r="K161" i="23"/>
  <c r="G159" i="23"/>
  <c r="K155" i="23"/>
  <c r="G153" i="23"/>
  <c r="K149" i="23"/>
  <c r="G147" i="23"/>
  <c r="K143" i="23"/>
  <c r="G141" i="23"/>
  <c r="K137" i="23"/>
  <c r="G135" i="23"/>
  <c r="K131" i="23"/>
  <c r="G129" i="23"/>
  <c r="K125" i="23"/>
  <c r="G123" i="23"/>
  <c r="K119" i="23"/>
  <c r="G117" i="23"/>
  <c r="K113" i="23"/>
  <c r="G111" i="23"/>
  <c r="I107" i="23"/>
  <c r="G105" i="23"/>
  <c r="I101" i="23"/>
  <c r="G99" i="23"/>
  <c r="I95" i="23"/>
  <c r="G93" i="23"/>
  <c r="I89" i="23"/>
  <c r="G87" i="23"/>
  <c r="I83" i="23"/>
  <c r="G75" i="23"/>
  <c r="I71" i="23"/>
  <c r="G81" i="23"/>
  <c r="I77" i="23"/>
  <c r="G69" i="23"/>
  <c r="I65" i="23"/>
  <c r="G63" i="23"/>
  <c r="I59" i="23"/>
  <c r="G57" i="23"/>
  <c r="I53" i="23"/>
  <c r="G51" i="23"/>
  <c r="I47" i="23"/>
  <c r="G47" i="23" s="1"/>
  <c r="G45" i="23"/>
  <c r="I41" i="23"/>
  <c r="G39" i="23"/>
  <c r="I35" i="23"/>
  <c r="G35" i="23" s="1"/>
  <c r="G33" i="23"/>
  <c r="I29" i="23"/>
  <c r="G27" i="23"/>
  <c r="I23" i="23"/>
  <c r="G23" i="23" s="1"/>
  <c r="G21" i="23"/>
  <c r="I17" i="23"/>
  <c r="G15" i="23"/>
  <c r="I11" i="23"/>
  <c r="G11" i="23" s="1"/>
  <c r="I5" i="23"/>
  <c r="G9" i="23"/>
  <c r="M321" i="16"/>
  <c r="G321" i="16" s="1"/>
  <c r="K317" i="16"/>
  <c r="G320" i="16"/>
  <c r="I269" i="16"/>
  <c r="G272" i="16"/>
  <c r="K287" i="16"/>
  <c r="M291" i="16"/>
  <c r="G291" i="16" s="1"/>
  <c r="G290" i="16"/>
  <c r="K215" i="16"/>
  <c r="M219" i="16"/>
  <c r="G219" i="16" s="1"/>
  <c r="G218" i="16"/>
  <c r="K341" i="16"/>
  <c r="M345" i="16"/>
  <c r="G345" i="16" s="1"/>
  <c r="G344" i="16"/>
  <c r="M249" i="16"/>
  <c r="G249" i="16" s="1"/>
  <c r="K245" i="16"/>
  <c r="G248" i="16"/>
  <c r="I257" i="16"/>
  <c r="G260" i="16"/>
  <c r="K275" i="16"/>
  <c r="M279" i="16"/>
  <c r="G279" i="16" s="1"/>
  <c r="G278" i="16"/>
  <c r="K221" i="16"/>
  <c r="M225" i="16"/>
  <c r="G225" i="16" s="1"/>
  <c r="G224" i="16"/>
  <c r="K335" i="16"/>
  <c r="M339" i="16"/>
  <c r="G339" i="16" s="1"/>
  <c r="G338" i="16"/>
  <c r="M255" i="16"/>
  <c r="G255" i="16" s="1"/>
  <c r="K251" i="16"/>
  <c r="G254" i="16"/>
  <c r="K329" i="16"/>
  <c r="M333" i="16"/>
  <c r="G333" i="16" s="1"/>
  <c r="G332" i="16"/>
  <c r="K263" i="16"/>
  <c r="M267" i="16"/>
  <c r="G267" i="16" s="1"/>
  <c r="G266" i="16"/>
  <c r="M213" i="16"/>
  <c r="G213" i="16" s="1"/>
  <c r="K209" i="16"/>
  <c r="G212" i="16"/>
  <c r="M231" i="16"/>
  <c r="G231" i="16" s="1"/>
  <c r="K227" i="16"/>
  <c r="G230" i="16"/>
  <c r="M243" i="16"/>
  <c r="G243" i="16" s="1"/>
  <c r="K239" i="16"/>
  <c r="G242" i="16"/>
  <c r="G311" i="16"/>
  <c r="G281" i="16"/>
  <c r="G323" i="16"/>
  <c r="G347" i="16"/>
  <c r="G26" i="23"/>
  <c r="M171" i="16"/>
  <c r="G171" i="16" s="1"/>
  <c r="K167" i="16"/>
  <c r="G170" i="16"/>
  <c r="I149" i="16"/>
  <c r="G152" i="16"/>
  <c r="K143" i="16"/>
  <c r="M147" i="16"/>
  <c r="G147" i="16" s="1"/>
  <c r="G146" i="16"/>
  <c r="G80" i="23"/>
  <c r="M123" i="16"/>
  <c r="G123" i="16" s="1"/>
  <c r="K119" i="16"/>
  <c r="G122" i="16"/>
  <c r="G14" i="23"/>
  <c r="G164" i="23"/>
  <c r="M183" i="16"/>
  <c r="G183" i="16" s="1"/>
  <c r="K179" i="16"/>
  <c r="G182" i="16"/>
  <c r="G92" i="23"/>
  <c r="G122" i="23"/>
  <c r="G98" i="23"/>
  <c r="G74" i="23"/>
  <c r="M141" i="16"/>
  <c r="G141" i="16" s="1"/>
  <c r="K137" i="16"/>
  <c r="G140" i="16"/>
  <c r="G146" i="23"/>
  <c r="K197" i="16"/>
  <c r="M201" i="16"/>
  <c r="G201" i="16" s="1"/>
  <c r="G200" i="16"/>
  <c r="M117" i="16"/>
  <c r="G117" i="16" s="1"/>
  <c r="K113" i="16"/>
  <c r="G116" i="16"/>
  <c r="M165" i="16"/>
  <c r="G165" i="16" s="1"/>
  <c r="K161" i="16"/>
  <c r="G164" i="16"/>
  <c r="M177" i="16"/>
  <c r="G177" i="16" s="1"/>
  <c r="K173" i="16"/>
  <c r="G176" i="16"/>
  <c r="M135" i="16"/>
  <c r="G135" i="16" s="1"/>
  <c r="K131" i="16"/>
  <c r="G134" i="16"/>
  <c r="G62" i="23"/>
  <c r="G44" i="23"/>
  <c r="G128" i="23"/>
  <c r="G86" i="23"/>
  <c r="G20" i="23"/>
  <c r="G152" i="23"/>
  <c r="G32" i="23"/>
  <c r="G104" i="23"/>
  <c r="G8" i="23"/>
  <c r="I155" i="16"/>
  <c r="G158" i="16"/>
  <c r="G158" i="23"/>
  <c r="M189" i="16"/>
  <c r="G189" i="16" s="1"/>
  <c r="K185" i="16"/>
  <c r="G188" i="16"/>
  <c r="K125" i="16"/>
  <c r="M129" i="16"/>
  <c r="G129" i="16" s="1"/>
  <c r="G128" i="16"/>
  <c r="M207" i="16"/>
  <c r="G207" i="16" s="1"/>
  <c r="K203" i="16"/>
  <c r="G206" i="16"/>
  <c r="M195" i="16"/>
  <c r="G195" i="16" s="1"/>
  <c r="K191" i="16"/>
  <c r="G194" i="16"/>
  <c r="G110" i="23"/>
  <c r="G134" i="23"/>
  <c r="G215" i="14"/>
  <c r="G68" i="23"/>
  <c r="G38" i="23"/>
  <c r="G170" i="23"/>
  <c r="G140" i="23"/>
  <c r="G50" i="23"/>
  <c r="M233" i="18"/>
  <c r="G234" i="18"/>
  <c r="M303" i="16"/>
  <c r="G303" i="16" s="1"/>
  <c r="K299" i="16"/>
  <c r="G302" i="16"/>
  <c r="G56" i="23"/>
  <c r="G116" i="23"/>
  <c r="A131" i="18"/>
  <c r="M357" i="16"/>
  <c r="G357" i="16" s="1"/>
  <c r="K353" i="16"/>
  <c r="G356" i="16"/>
  <c r="G296" i="16"/>
  <c r="K293" i="16"/>
  <c r="M297" i="16"/>
  <c r="G297" i="16" s="1"/>
  <c r="K305" i="16"/>
  <c r="M309" i="16"/>
  <c r="G309" i="16" s="1"/>
  <c r="G308" i="16"/>
  <c r="G248" i="14"/>
  <c r="G74" i="16"/>
  <c r="M75" i="16"/>
  <c r="G75" i="16" s="1"/>
  <c r="K71" i="16"/>
  <c r="G263" i="14"/>
  <c r="G80" i="16"/>
  <c r="K77" i="16"/>
  <c r="M81" i="16"/>
  <c r="G81" i="16" s="1"/>
  <c r="G62" i="16"/>
  <c r="M63" i="16"/>
  <c r="G63" i="16" s="1"/>
  <c r="K59" i="16"/>
  <c r="G44" i="16"/>
  <c r="K41" i="16"/>
  <c r="M45" i="16"/>
  <c r="G45" i="16" s="1"/>
  <c r="G38" i="16"/>
  <c r="K35" i="16"/>
  <c r="M39" i="16"/>
  <c r="G39" i="16" s="1"/>
  <c r="G278" i="14"/>
  <c r="G68" i="16"/>
  <c r="M69" i="16"/>
  <c r="G69" i="16" s="1"/>
  <c r="K65" i="16"/>
  <c r="G50" i="16"/>
  <c r="M51" i="16"/>
  <c r="G51" i="16" s="1"/>
  <c r="K47" i="16"/>
  <c r="G56" i="16"/>
  <c r="M57" i="16"/>
  <c r="G57" i="16" s="1"/>
  <c r="K53" i="16"/>
  <c r="K107" i="16"/>
  <c r="M111" i="16"/>
  <c r="G111" i="16" s="1"/>
  <c r="G110" i="16"/>
  <c r="G32" i="16"/>
  <c r="K29" i="16"/>
  <c r="M33" i="16"/>
  <c r="G33" i="16" s="1"/>
  <c r="K233" i="16"/>
  <c r="G236" i="16"/>
  <c r="M237" i="16"/>
  <c r="G237" i="16" s="1"/>
  <c r="I89" i="16"/>
  <c r="G92" i="16"/>
  <c r="G20" i="16"/>
  <c r="M21" i="16"/>
  <c r="G21" i="16" s="1"/>
  <c r="K17" i="16"/>
  <c r="G233" i="14"/>
  <c r="G86" i="16"/>
  <c r="M87" i="16"/>
  <c r="G87" i="16" s="1"/>
  <c r="K83" i="16"/>
  <c r="G26" i="16"/>
  <c r="M27" i="16"/>
  <c r="G27" i="16" s="1"/>
  <c r="K23" i="16"/>
  <c r="I95" i="16"/>
  <c r="G98" i="16"/>
  <c r="M105" i="16"/>
  <c r="G105" i="16" s="1"/>
  <c r="K101" i="16"/>
  <c r="G104" i="16"/>
  <c r="G293" i="14"/>
  <c r="I71" i="16"/>
  <c r="I65" i="16"/>
  <c r="G53" i="14"/>
  <c r="I23" i="16"/>
  <c r="I17" i="16"/>
  <c r="I47" i="16"/>
  <c r="I41" i="16"/>
  <c r="I5" i="16"/>
  <c r="G8" i="16"/>
  <c r="I59" i="16"/>
  <c r="I77" i="16"/>
  <c r="G83" i="14"/>
  <c r="G23" i="14"/>
  <c r="I29" i="16"/>
  <c r="I83" i="16"/>
  <c r="I11" i="16"/>
  <c r="G14" i="16"/>
  <c r="I53" i="16"/>
  <c r="I35" i="16"/>
  <c r="I35" i="27" l="1"/>
  <c r="P25" i="29" s="1"/>
  <c r="AE25" i="29" s="1"/>
  <c r="AJ25" i="29" s="1"/>
  <c r="I8" i="28"/>
  <c r="G8" i="28" s="1"/>
  <c r="G35" i="14"/>
  <c r="I30" i="28"/>
  <c r="G30" i="28" s="1"/>
  <c r="G200" i="14"/>
  <c r="I297" i="14"/>
  <c r="G303" i="14"/>
  <c r="G272" i="14"/>
  <c r="I273" i="14"/>
  <c r="G273" i="14" s="1"/>
  <c r="I18" i="14"/>
  <c r="G18" i="14" s="1"/>
  <c r="G17" i="14"/>
  <c r="I4" i="28"/>
  <c r="G4" i="28" s="1"/>
  <c r="G5" i="14"/>
  <c r="G32" i="14"/>
  <c r="I33" i="14"/>
  <c r="G33" i="14" s="1"/>
  <c r="I243" i="14"/>
  <c r="G243" i="14" s="1"/>
  <c r="G242" i="14"/>
  <c r="I20" i="28"/>
  <c r="G20" i="28" s="1"/>
  <c r="G125" i="14"/>
  <c r="I168" i="14"/>
  <c r="G167" i="14"/>
  <c r="I18" i="28"/>
  <c r="G18" i="28" s="1"/>
  <c r="G110" i="14"/>
  <c r="I16" i="28"/>
  <c r="G16" i="28" s="1"/>
  <c r="G95" i="14"/>
  <c r="I228" i="14"/>
  <c r="G228" i="14" s="1"/>
  <c r="G227" i="14"/>
  <c r="I222" i="14"/>
  <c r="I138" i="14"/>
  <c r="G138" i="14" s="1"/>
  <c r="G137" i="14"/>
  <c r="I22" i="28"/>
  <c r="G22" i="28" s="1"/>
  <c r="G140" i="14"/>
  <c r="I24" i="28"/>
  <c r="G24" i="28" s="1"/>
  <c r="G155" i="14"/>
  <c r="G192" i="14"/>
  <c r="K29" i="28"/>
  <c r="G29" i="28" s="1"/>
  <c r="G287" i="14"/>
  <c r="I288" i="14"/>
  <c r="G288" i="14" s="1"/>
  <c r="I123" i="14"/>
  <c r="G123" i="14" s="1"/>
  <c r="G122" i="14"/>
  <c r="I108" i="14"/>
  <c r="G108" i="14" s="1"/>
  <c r="G107" i="14"/>
  <c r="I78" i="14"/>
  <c r="G77" i="14"/>
  <c r="I153" i="14"/>
  <c r="G153" i="14" s="1"/>
  <c r="G152" i="14"/>
  <c r="I93" i="14"/>
  <c r="G93" i="14" s="1"/>
  <c r="G92" i="14"/>
  <c r="I48" i="14"/>
  <c r="G47" i="14"/>
  <c r="I12" i="28"/>
  <c r="G12" i="28" s="1"/>
  <c r="G65" i="14"/>
  <c r="I183" i="14"/>
  <c r="G183" i="14" s="1"/>
  <c r="G182" i="14"/>
  <c r="I177" i="14"/>
  <c r="G212" i="14"/>
  <c r="I213" i="14"/>
  <c r="G213" i="14" s="1"/>
  <c r="I207" i="14"/>
  <c r="I26" i="28"/>
  <c r="G26" i="28" s="1"/>
  <c r="G170" i="14"/>
  <c r="I63" i="14"/>
  <c r="G62" i="14"/>
  <c r="I258" i="14"/>
  <c r="G257" i="14"/>
  <c r="G17" i="23"/>
  <c r="H174" i="23"/>
  <c r="G53" i="23"/>
  <c r="H186" i="23"/>
  <c r="G89" i="23"/>
  <c r="H210" i="23"/>
  <c r="G125" i="23"/>
  <c r="J234" i="23"/>
  <c r="G161" i="23"/>
  <c r="J258" i="23"/>
  <c r="G59" i="23"/>
  <c r="H190" i="23"/>
  <c r="G95" i="23"/>
  <c r="H214" i="23"/>
  <c r="G131" i="23"/>
  <c r="J238" i="23"/>
  <c r="G167" i="23"/>
  <c r="J262" i="23"/>
  <c r="G29" i="23"/>
  <c r="H178" i="23"/>
  <c r="G65" i="23"/>
  <c r="H194" i="23"/>
  <c r="G101" i="23"/>
  <c r="H218" i="23"/>
  <c r="G137" i="23"/>
  <c r="J242" i="23"/>
  <c r="K16" i="26"/>
  <c r="F16" i="26"/>
  <c r="K26" i="26"/>
  <c r="F26" i="26"/>
  <c r="G77" i="23"/>
  <c r="H202" i="23"/>
  <c r="G107" i="23"/>
  <c r="H222" i="23"/>
  <c r="G143" i="23"/>
  <c r="J246" i="23"/>
  <c r="F21" i="26"/>
  <c r="K21" i="26"/>
  <c r="K6" i="26"/>
  <c r="F6" i="26"/>
  <c r="G41" i="23"/>
  <c r="H182" i="23"/>
  <c r="G113" i="23"/>
  <c r="J226" i="23"/>
  <c r="G149" i="23"/>
  <c r="J250" i="23"/>
  <c r="K11" i="26"/>
  <c r="F11" i="26"/>
  <c r="G83" i="23"/>
  <c r="H206" i="23"/>
  <c r="G119" i="23"/>
  <c r="J230" i="23"/>
  <c r="G155" i="23"/>
  <c r="J254" i="23"/>
  <c r="G71" i="23"/>
  <c r="H198" i="23"/>
  <c r="G8" i="18"/>
  <c r="G341" i="16"/>
  <c r="G239" i="16"/>
  <c r="G215" i="16"/>
  <c r="G221" i="16"/>
  <c r="G329" i="16"/>
  <c r="G275" i="16"/>
  <c r="G227" i="16"/>
  <c r="G251" i="16"/>
  <c r="G257" i="16"/>
  <c r="G287" i="16"/>
  <c r="G263" i="16"/>
  <c r="G245" i="16"/>
  <c r="G269" i="16"/>
  <c r="G209" i="16"/>
  <c r="G335" i="16"/>
  <c r="G317" i="16"/>
  <c r="G125" i="16"/>
  <c r="G113" i="16"/>
  <c r="G167" i="16"/>
  <c r="G233" i="16"/>
  <c r="G185" i="16"/>
  <c r="G119" i="16"/>
  <c r="G131" i="16"/>
  <c r="G305" i="16"/>
  <c r="G197" i="16"/>
  <c r="G191" i="16"/>
  <c r="G293" i="16"/>
  <c r="G173" i="16"/>
  <c r="G107" i="16"/>
  <c r="G155" i="16"/>
  <c r="G179" i="16"/>
  <c r="G101" i="16"/>
  <c r="G11" i="16"/>
  <c r="G299" i="16"/>
  <c r="G203" i="16"/>
  <c r="G137" i="16"/>
  <c r="G143" i="16"/>
  <c r="G95" i="16"/>
  <c r="G353" i="16"/>
  <c r="G161" i="16"/>
  <c r="G5" i="16"/>
  <c r="G89" i="16"/>
  <c r="G149" i="16"/>
  <c r="K22" i="1"/>
  <c r="K29" i="1"/>
  <c r="G29" i="1" s="1"/>
  <c r="I9" i="1"/>
  <c r="G9" i="1" s="1"/>
  <c r="I17" i="1"/>
  <c r="K27" i="1"/>
  <c r="I12" i="1"/>
  <c r="G260" i="14"/>
  <c r="I16" i="1"/>
  <c r="I14" i="1"/>
  <c r="G14" i="1" s="1"/>
  <c r="I4" i="1"/>
  <c r="G5" i="23"/>
  <c r="I6" i="1"/>
  <c r="K24" i="1"/>
  <c r="G20" i="14"/>
  <c r="I20" i="1"/>
  <c r="I10" i="1"/>
  <c r="K30" i="1"/>
  <c r="G30" i="1" s="1"/>
  <c r="K31" i="1"/>
  <c r="G31" i="1" s="1"/>
  <c r="M70" i="1"/>
  <c r="G233" i="18"/>
  <c r="I15" i="1"/>
  <c r="G50" i="14"/>
  <c r="G290" i="14"/>
  <c r="G245" i="14"/>
  <c r="I13" i="1"/>
  <c r="I19" i="1"/>
  <c r="I5" i="1"/>
  <c r="G5" i="1" s="1"/>
  <c r="I11" i="1"/>
  <c r="G11" i="1" s="1"/>
  <c r="K25" i="1"/>
  <c r="I8" i="1"/>
  <c r="I18" i="1"/>
  <c r="G80" i="14"/>
  <c r="G230" i="14"/>
  <c r="G275" i="14"/>
  <c r="I7" i="1"/>
  <c r="G7" i="1" s="1"/>
  <c r="K26" i="1"/>
  <c r="I21" i="1"/>
  <c r="K28" i="1"/>
  <c r="K23" i="1"/>
  <c r="A137" i="18"/>
  <c r="I9" i="19"/>
  <c r="I6" i="19"/>
  <c r="I12" i="19"/>
  <c r="I15" i="19"/>
  <c r="I18" i="19"/>
  <c r="G53" i="16"/>
  <c r="G77" i="16"/>
  <c r="G35" i="16"/>
  <c r="G47" i="16"/>
  <c r="G71" i="16"/>
  <c r="G59" i="16"/>
  <c r="G23" i="16"/>
  <c r="G41" i="16"/>
  <c r="G83" i="16"/>
  <c r="G17" i="16"/>
  <c r="G29" i="16"/>
  <c r="G65" i="16"/>
  <c r="P26" i="29" l="1"/>
  <c r="I267" i="14"/>
  <c r="I282" i="14"/>
  <c r="I147" i="14"/>
  <c r="I12" i="14"/>
  <c r="I237" i="14"/>
  <c r="I117" i="14"/>
  <c r="G117" i="14" s="1"/>
  <c r="G222" i="14"/>
  <c r="I33" i="28"/>
  <c r="G33" i="28" s="1"/>
  <c r="G282" i="14"/>
  <c r="I41" i="28"/>
  <c r="G41" i="28" s="1"/>
  <c r="I42" i="14"/>
  <c r="G48" i="14"/>
  <c r="I87" i="14"/>
  <c r="G267" i="14"/>
  <c r="I39" i="28"/>
  <c r="G39" i="28" s="1"/>
  <c r="I252" i="14"/>
  <c r="G258" i="14"/>
  <c r="G177" i="14"/>
  <c r="I27" i="28"/>
  <c r="G27" i="28" s="1"/>
  <c r="I162" i="14"/>
  <c r="G168" i="14"/>
  <c r="I57" i="14"/>
  <c r="G63" i="14"/>
  <c r="G147" i="14"/>
  <c r="I23" i="28"/>
  <c r="G23" i="28" s="1"/>
  <c r="G12" i="14"/>
  <c r="I5" i="28"/>
  <c r="G5" i="28" s="1"/>
  <c r="I43" i="28"/>
  <c r="G43" i="28" s="1"/>
  <c r="G297" i="14"/>
  <c r="G237" i="14"/>
  <c r="I35" i="28"/>
  <c r="G35" i="28" s="1"/>
  <c r="G207" i="14"/>
  <c r="I31" i="28"/>
  <c r="G31" i="28" s="1"/>
  <c r="I72" i="14"/>
  <c r="G78" i="14"/>
  <c r="I102" i="14"/>
  <c r="I132" i="14"/>
  <c r="I27" i="14"/>
  <c r="G16" i="1"/>
  <c r="G8" i="1"/>
  <c r="G12" i="1"/>
  <c r="G25" i="1"/>
  <c r="G23" i="1"/>
  <c r="G20" i="1"/>
  <c r="G10" i="1"/>
  <c r="G17" i="1"/>
  <c r="G19" i="1"/>
  <c r="G21" i="1"/>
  <c r="H6" i="27"/>
  <c r="I6" i="27" s="1"/>
  <c r="G13" i="1"/>
  <c r="G22" i="1"/>
  <c r="G6" i="1"/>
  <c r="G18" i="1"/>
  <c r="G15" i="1"/>
  <c r="G24" i="1"/>
  <c r="K250" i="23"/>
  <c r="F250" i="23"/>
  <c r="I222" i="23"/>
  <c r="F222" i="23"/>
  <c r="I194" i="23"/>
  <c r="F194" i="23"/>
  <c r="I190" i="23"/>
  <c r="F190" i="23"/>
  <c r="G26" i="1"/>
  <c r="K226" i="23"/>
  <c r="F226" i="23"/>
  <c r="I202" i="23"/>
  <c r="F202" i="23"/>
  <c r="I178" i="23"/>
  <c r="F178" i="23"/>
  <c r="K258" i="23"/>
  <c r="F258" i="23"/>
  <c r="K254" i="23"/>
  <c r="F254" i="23"/>
  <c r="I182" i="23"/>
  <c r="F182" i="23"/>
  <c r="K234" i="23"/>
  <c r="F234" i="23"/>
  <c r="K25" i="26"/>
  <c r="G25" i="26" s="1"/>
  <c r="G26" i="26"/>
  <c r="K230" i="23"/>
  <c r="F230" i="23"/>
  <c r="K262" i="23"/>
  <c r="F262" i="23"/>
  <c r="I210" i="23"/>
  <c r="F210" i="23"/>
  <c r="K5" i="26"/>
  <c r="G5" i="26" s="1"/>
  <c r="G6" i="26"/>
  <c r="K15" i="26"/>
  <c r="G15" i="26" s="1"/>
  <c r="G16" i="26"/>
  <c r="G27" i="1"/>
  <c r="I206" i="23"/>
  <c r="F206" i="23"/>
  <c r="K20" i="26"/>
  <c r="G20" i="26" s="1"/>
  <c r="G21" i="26"/>
  <c r="K242" i="23"/>
  <c r="F242" i="23"/>
  <c r="K238" i="23"/>
  <c r="F238" i="23"/>
  <c r="I186" i="23"/>
  <c r="F186" i="23"/>
  <c r="K246" i="23"/>
  <c r="F246" i="23"/>
  <c r="I218" i="23"/>
  <c r="F218" i="23"/>
  <c r="I214" i="23"/>
  <c r="F214" i="23"/>
  <c r="I174" i="23"/>
  <c r="F174" i="23"/>
  <c r="K10" i="26"/>
  <c r="G10" i="26" s="1"/>
  <c r="G11" i="26"/>
  <c r="I198" i="23"/>
  <c r="F198" i="23"/>
  <c r="G28" i="1"/>
  <c r="G5" i="18"/>
  <c r="I32" i="1"/>
  <c r="I56" i="1"/>
  <c r="I50" i="1"/>
  <c r="I34" i="1"/>
  <c r="I54" i="1"/>
  <c r="I60" i="1"/>
  <c r="I46" i="1"/>
  <c r="G70" i="1"/>
  <c r="F7" i="18"/>
  <c r="I68" i="1"/>
  <c r="A143" i="18"/>
  <c r="I17" i="19"/>
  <c r="I77" i="1" s="1"/>
  <c r="I11" i="19"/>
  <c r="I75" i="1" s="1"/>
  <c r="I5" i="19"/>
  <c r="I73" i="1" s="1"/>
  <c r="I14" i="19"/>
  <c r="I76" i="1" s="1"/>
  <c r="I8" i="19"/>
  <c r="I74" i="1" s="1"/>
  <c r="I19" i="28" l="1"/>
  <c r="G19" i="28" s="1"/>
  <c r="I37" i="28"/>
  <c r="G37" i="28" s="1"/>
  <c r="G252" i="14"/>
  <c r="G102" i="14"/>
  <c r="I17" i="28"/>
  <c r="G17" i="28" s="1"/>
  <c r="I9" i="28"/>
  <c r="G9" i="28" s="1"/>
  <c r="G42" i="14"/>
  <c r="G87" i="14"/>
  <c r="I15" i="28"/>
  <c r="G15" i="28" s="1"/>
  <c r="I25" i="28"/>
  <c r="G25" i="28" s="1"/>
  <c r="G162" i="14"/>
  <c r="G27" i="14"/>
  <c r="I7" i="28"/>
  <c r="G7" i="28" s="1"/>
  <c r="I11" i="28"/>
  <c r="G11" i="28" s="1"/>
  <c r="G57" i="14"/>
  <c r="I13" i="28"/>
  <c r="G13" i="28" s="1"/>
  <c r="G72" i="14"/>
  <c r="I21" i="28"/>
  <c r="G21" i="28" s="1"/>
  <c r="G132" i="14"/>
  <c r="F6" i="27"/>
  <c r="I173" i="23"/>
  <c r="G174" i="23"/>
  <c r="K241" i="23"/>
  <c r="G242" i="23"/>
  <c r="I209" i="23"/>
  <c r="G210" i="23"/>
  <c r="K253" i="23"/>
  <c r="G254" i="23"/>
  <c r="G190" i="23"/>
  <c r="I189" i="23"/>
  <c r="K257" i="23"/>
  <c r="G258" i="23"/>
  <c r="I217" i="23"/>
  <c r="G218" i="23"/>
  <c r="K229" i="23"/>
  <c r="G230" i="23"/>
  <c r="I193" i="23"/>
  <c r="G194" i="23"/>
  <c r="I177" i="23"/>
  <c r="G178" i="23"/>
  <c r="K261" i="23"/>
  <c r="G262" i="23"/>
  <c r="I221" i="23"/>
  <c r="G222" i="23"/>
  <c r="I201" i="23"/>
  <c r="G202" i="23"/>
  <c r="K233" i="23"/>
  <c r="G234" i="23"/>
  <c r="K249" i="23"/>
  <c r="G250" i="23"/>
  <c r="I213" i="23"/>
  <c r="G214" i="23"/>
  <c r="K225" i="23"/>
  <c r="G226" i="23"/>
  <c r="K237" i="23"/>
  <c r="G238" i="23"/>
  <c r="I205" i="23"/>
  <c r="G206" i="23"/>
  <c r="K245" i="23"/>
  <c r="G246" i="23"/>
  <c r="I185" i="23"/>
  <c r="G186" i="23"/>
  <c r="I181" i="23"/>
  <c r="G182" i="23"/>
  <c r="G198" i="23"/>
  <c r="I197" i="23"/>
  <c r="A149" i="18"/>
  <c r="G6" i="27" l="1"/>
  <c r="I162" i="1"/>
  <c r="G162" i="1" s="1"/>
  <c r="G185" i="23"/>
  <c r="K179" i="1"/>
  <c r="G179" i="1" s="1"/>
  <c r="G253" i="23"/>
  <c r="I163" i="1"/>
  <c r="H24" i="27" s="1"/>
  <c r="G189" i="23"/>
  <c r="I161" i="1"/>
  <c r="G181" i="23"/>
  <c r="I169" i="1"/>
  <c r="G213" i="23"/>
  <c r="K178" i="1"/>
  <c r="J39" i="27" s="1"/>
  <c r="G249" i="23"/>
  <c r="K174" i="1"/>
  <c r="G233" i="23"/>
  <c r="I168" i="1"/>
  <c r="G209" i="23"/>
  <c r="I171" i="1"/>
  <c r="G221" i="23"/>
  <c r="K172" i="1"/>
  <c r="G225" i="23"/>
  <c r="K176" i="1"/>
  <c r="G241" i="23"/>
  <c r="K181" i="1"/>
  <c r="G181" i="1" s="1"/>
  <c r="G261" i="23"/>
  <c r="K177" i="1"/>
  <c r="G245" i="23"/>
  <c r="I167" i="1"/>
  <c r="G205" i="23"/>
  <c r="K180" i="1"/>
  <c r="G180" i="1" s="1"/>
  <c r="G257" i="23"/>
  <c r="I160" i="1"/>
  <c r="G177" i="23"/>
  <c r="I164" i="1"/>
  <c r="G164" i="1" s="1"/>
  <c r="G193" i="23"/>
  <c r="K173" i="1"/>
  <c r="G229" i="23"/>
  <c r="K175" i="1"/>
  <c r="G237" i="23"/>
  <c r="I166" i="1"/>
  <c r="G201" i="23"/>
  <c r="I170" i="1"/>
  <c r="G217" i="23"/>
  <c r="G173" i="23"/>
  <c r="I159" i="1"/>
  <c r="I165" i="1"/>
  <c r="G197" i="23"/>
  <c r="G7" i="18"/>
  <c r="A155" i="18"/>
  <c r="M48" i="1"/>
  <c r="G48" i="1" s="1"/>
  <c r="M66" i="1"/>
  <c r="G66" i="1" s="1"/>
  <c r="M63" i="1"/>
  <c r="M43" i="1"/>
  <c r="M39" i="1"/>
  <c r="G39" i="1" s="1"/>
  <c r="M61" i="1"/>
  <c r="M36" i="1"/>
  <c r="L21" i="27" s="1"/>
  <c r="M42" i="1"/>
  <c r="M52" i="1"/>
  <c r="G52" i="1" s="1"/>
  <c r="M44" i="1"/>
  <c r="M59" i="1"/>
  <c r="M40" i="1"/>
  <c r="M55" i="1"/>
  <c r="M69" i="1"/>
  <c r="G69" i="1" s="1"/>
  <c r="M35" i="1"/>
  <c r="M38" i="1"/>
  <c r="M41" i="1"/>
  <c r="M67" i="1"/>
  <c r="G67" i="1" s="1"/>
  <c r="M37" i="1"/>
  <c r="G37" i="1" s="1"/>
  <c r="M47" i="1"/>
  <c r="M57" i="1"/>
  <c r="M49" i="1"/>
  <c r="M58" i="1"/>
  <c r="G58" i="1" s="1"/>
  <c r="M64" i="1"/>
  <c r="M51" i="1"/>
  <c r="L36" i="27" s="1"/>
  <c r="M65" i="1"/>
  <c r="G65" i="1" s="1"/>
  <c r="M53" i="1"/>
  <c r="M62" i="1"/>
  <c r="G62" i="1" s="1"/>
  <c r="M45" i="1"/>
  <c r="G45" i="1" s="1"/>
  <c r="M32" i="1"/>
  <c r="G32" i="1" s="1"/>
  <c r="M33" i="1"/>
  <c r="G4" i="1"/>
  <c r="I24" i="27" l="1"/>
  <c r="F24" i="27"/>
  <c r="K39" i="27"/>
  <c r="F39" i="27"/>
  <c r="M21" i="27"/>
  <c r="F21" i="27"/>
  <c r="M36" i="27"/>
  <c r="F36" i="27"/>
  <c r="G64" i="1"/>
  <c r="L22" i="27"/>
  <c r="G163" i="1"/>
  <c r="G175" i="1"/>
  <c r="G167" i="1"/>
  <c r="G171" i="1"/>
  <c r="H10" i="27"/>
  <c r="I10" i="27" s="1"/>
  <c r="G40" i="1"/>
  <c r="G166" i="1"/>
  <c r="G168" i="1"/>
  <c r="G44" i="1"/>
  <c r="G159" i="1"/>
  <c r="G169" i="1"/>
  <c r="G51" i="1"/>
  <c r="G173" i="1"/>
  <c r="G165" i="1"/>
  <c r="G41" i="1"/>
  <c r="G160" i="1"/>
  <c r="G49" i="1"/>
  <c r="L7" i="27"/>
  <c r="M7" i="27" s="1"/>
  <c r="G57" i="1"/>
  <c r="G47" i="1"/>
  <c r="G42" i="1"/>
  <c r="G33" i="1"/>
  <c r="G36" i="1"/>
  <c r="G38" i="1"/>
  <c r="G43" i="1"/>
  <c r="G170" i="1"/>
  <c r="G53" i="1"/>
  <c r="G35" i="1"/>
  <c r="G172" i="1"/>
  <c r="G161" i="1"/>
  <c r="G178" i="1"/>
  <c r="G176" i="1"/>
  <c r="G59" i="1"/>
  <c r="G55" i="1"/>
  <c r="G177" i="1"/>
  <c r="G174" i="1"/>
  <c r="G63" i="1"/>
  <c r="M50" i="1"/>
  <c r="G50" i="1" s="1"/>
  <c r="M34" i="1"/>
  <c r="G34" i="1" s="1"/>
  <c r="M54" i="1"/>
  <c r="G54" i="1" s="1"/>
  <c r="M68" i="1"/>
  <c r="G68" i="1" s="1"/>
  <c r="M60" i="1"/>
  <c r="G60" i="1" s="1"/>
  <c r="M46" i="1"/>
  <c r="G46" i="1" s="1"/>
  <c r="M56" i="1"/>
  <c r="G56" i="1" s="1"/>
  <c r="A161" i="18"/>
  <c r="G61" i="1"/>
  <c r="M22" i="27" l="1"/>
  <c r="G22" i="27" s="1"/>
  <c r="F22" i="27"/>
  <c r="M20" i="27"/>
  <c r="G21" i="27"/>
  <c r="M35" i="27"/>
  <c r="Z25" i="29" s="1"/>
  <c r="G36" i="27"/>
  <c r="G39" i="27"/>
  <c r="K35" i="27"/>
  <c r="G24" i="27"/>
  <c r="I20" i="27"/>
  <c r="F7" i="27"/>
  <c r="F10" i="27"/>
  <c r="A167" i="18"/>
  <c r="M18" i="19"/>
  <c r="F18" i="19"/>
  <c r="M12" i="19"/>
  <c r="F12" i="19"/>
  <c r="M9" i="19"/>
  <c r="F9" i="19"/>
  <c r="M6" i="19"/>
  <c r="F6" i="19"/>
  <c r="M15" i="19"/>
  <c r="F15" i="19"/>
  <c r="G35" i="27" l="1"/>
  <c r="U25" i="29"/>
  <c r="G20" i="27"/>
  <c r="P22" i="29"/>
  <c r="AE22" i="29" s="1"/>
  <c r="AJ22" i="29" s="1"/>
  <c r="M5" i="27"/>
  <c r="Z19" i="29" s="1"/>
  <c r="G7" i="27"/>
  <c r="G10" i="27"/>
  <c r="I5" i="27"/>
  <c r="P19" i="29" s="1"/>
  <c r="AE19" i="29" s="1"/>
  <c r="AJ19" i="29" s="1"/>
  <c r="A173" i="18"/>
  <c r="M11" i="19"/>
  <c r="G12" i="19"/>
  <c r="M5" i="19"/>
  <c r="G6" i="19"/>
  <c r="M14" i="19"/>
  <c r="G15" i="19"/>
  <c r="M8" i="19"/>
  <c r="G9" i="19"/>
  <c r="M17" i="19"/>
  <c r="G18" i="19"/>
  <c r="P23" i="29" l="1"/>
  <c r="P20" i="29"/>
  <c r="G5" i="27"/>
  <c r="A179" i="18"/>
  <c r="G17" i="19"/>
  <c r="M77" i="1"/>
  <c r="G77" i="1" s="1"/>
  <c r="G5" i="19"/>
  <c r="M73" i="1"/>
  <c r="G73" i="1" s="1"/>
  <c r="G8" i="19"/>
  <c r="M74" i="1"/>
  <c r="G74" i="1" s="1"/>
  <c r="G14" i="19"/>
  <c r="M76" i="1"/>
  <c r="G76" i="1" s="1"/>
  <c r="G11" i="19"/>
  <c r="M75" i="1"/>
  <c r="G75" i="1" s="1"/>
  <c r="A185" i="18" l="1"/>
  <c r="A191" i="18" l="1"/>
  <c r="A197" i="18" l="1"/>
  <c r="A203" i="18" l="1"/>
  <c r="A209" i="18" l="1"/>
  <c r="A215" i="18" l="1"/>
  <c r="A221" i="18" l="1"/>
  <c r="A227" i="18" l="1"/>
  <c r="A233" i="18" l="1"/>
  <c r="A237" i="18" l="1"/>
  <c r="A245" i="18" l="1"/>
  <c r="A5" i="19" l="1"/>
  <c r="A8" i="19" l="1"/>
  <c r="A11" i="19" l="1"/>
  <c r="A14" i="19" l="1"/>
  <c r="A17" i="19" l="1"/>
  <c r="A20" i="19" l="1"/>
  <c r="A28" i="19" l="1"/>
  <c r="A36" i="19" l="1"/>
  <c r="A44" i="19" l="1"/>
  <c r="A52" i="19" l="1"/>
  <c r="A60" i="19" l="1"/>
  <c r="A68" i="19" l="1"/>
  <c r="A81" i="19" l="1"/>
  <c r="A94" i="19" l="1"/>
  <c r="A107" i="19" l="1"/>
  <c r="A120" i="19" l="1"/>
  <c r="A133" i="19" l="1"/>
  <c r="A146" i="19" l="1"/>
  <c r="A159" i="19" l="1"/>
  <c r="A172" i="19" l="1"/>
  <c r="A185" i="19" l="1"/>
  <c r="A198" i="19" l="1"/>
  <c r="A211" i="19" l="1"/>
  <c r="A224" i="19" l="1"/>
  <c r="A5" i="20" l="1"/>
  <c r="A12" i="20" l="1"/>
  <c r="A19" i="20" l="1"/>
  <c r="A26" i="20" l="1"/>
  <c r="A33" i="20" l="1"/>
  <c r="A40" i="20" l="1"/>
  <c r="A47" i="20" l="1"/>
  <c r="A54" i="20" l="1"/>
  <c r="A61" i="20" l="1"/>
  <c r="A68" i="20" l="1"/>
  <c r="A75" i="20" l="1"/>
  <c r="A82" i="20" l="1"/>
  <c r="A89" i="20" l="1"/>
  <c r="A96" i="20" l="1"/>
  <c r="A103" i="20" l="1"/>
  <c r="A110" i="20" l="1"/>
  <c r="A117" i="20" l="1"/>
  <c r="A124" i="20" l="1"/>
  <c r="A131" i="20" l="1"/>
  <c r="A138" i="20" l="1"/>
  <c r="A145" i="20" l="1"/>
  <c r="A152" i="20" l="1"/>
  <c r="A159" i="20" l="1"/>
  <c r="A166" i="20" l="1"/>
  <c r="A173" i="20" l="1"/>
  <c r="A180" i="20" l="1"/>
  <c r="A187" i="20" l="1"/>
  <c r="A194" i="20" l="1"/>
  <c r="A201" i="20" l="1"/>
  <c r="A208" i="20" l="1"/>
  <c r="A215" i="20" l="1"/>
  <c r="A222" i="20" l="1"/>
  <c r="A229" i="20" l="1"/>
  <c r="A236" i="20" l="1"/>
  <c r="A243" i="20" l="1"/>
  <c r="A250" i="20" l="1"/>
  <c r="A257" i="20" l="1"/>
  <c r="A264" i="20" l="1"/>
  <c r="K90" i="21"/>
  <c r="M94" i="21" l="1"/>
  <c r="M90" i="21" l="1"/>
  <c r="G94" i="21"/>
  <c r="G103" i="21"/>
  <c r="K105" i="21"/>
  <c r="K102" i="21" s="1"/>
  <c r="G90" i="21" l="1"/>
  <c r="M106" i="21"/>
  <c r="M102" i="21" s="1"/>
  <c r="G106" i="21" l="1"/>
  <c r="G102" i="21"/>
  <c r="A5" i="21" l="1"/>
  <c r="A10" i="21" l="1"/>
  <c r="A15" i="21" l="1"/>
  <c r="A20" i="21" l="1"/>
  <c r="A25" i="21" l="1"/>
  <c r="A30" i="21" l="1"/>
  <c r="A35" i="21" l="1"/>
  <c r="A40" i="21" l="1"/>
  <c r="A45" i="21" l="1"/>
  <c r="A50" i="21" l="1"/>
  <c r="A55" i="21" l="1"/>
  <c r="A60" i="21" l="1"/>
  <c r="A65" i="21" l="1"/>
  <c r="A70" i="21" l="1"/>
  <c r="A75" i="21" l="1"/>
  <c r="A80" i="21" l="1"/>
  <c r="A85" i="21" l="1"/>
  <c r="A90" i="21" l="1"/>
  <c r="A96" i="21" l="1"/>
  <c r="A102" i="21" l="1"/>
  <c r="A108" i="21" l="1"/>
  <c r="A114" i="21" l="1"/>
  <c r="A120" i="21" l="1"/>
  <c r="A126" i="21" l="1"/>
  <c r="A132" i="21" l="1"/>
  <c r="A138" i="21" l="1"/>
  <c r="A144" i="21" l="1"/>
  <c r="A150" i="21" l="1"/>
  <c r="A156" i="21" l="1"/>
  <c r="A162" i="21" l="1"/>
  <c r="A168" i="21" l="1"/>
  <c r="A174" i="21" l="1"/>
  <c r="A180" i="21" l="1"/>
  <c r="A186" i="21" l="1"/>
  <c r="A9" i="22" l="1"/>
  <c r="A45" i="28" s="1"/>
  <c r="A13" i="22" l="1"/>
  <c r="A46" i="28" s="1"/>
  <c r="A17" i="22" l="1"/>
  <c r="A47" i="28" s="1"/>
  <c r="A21" i="22" l="1"/>
  <c r="A48" i="28" s="1"/>
  <c r="A25" i="22" l="1"/>
  <c r="A49" i="28" s="1"/>
  <c r="A29" i="22" l="1"/>
  <c r="A50" i="28" s="1"/>
  <c r="A33" i="22" l="1"/>
  <c r="A51" i="28" s="1"/>
  <c r="A37" i="22" l="1"/>
  <c r="A52" i="28" s="1"/>
  <c r="A41" i="22" l="1"/>
  <c r="A53" i="28" s="1"/>
  <c r="A45" i="22" l="1"/>
  <c r="A54" i="28" s="1"/>
  <c r="A49" i="22" l="1"/>
  <c r="A55" i="28" s="1"/>
  <c r="A53" i="22" l="1"/>
  <c r="A56" i="28" s="1"/>
  <c r="A57" i="22" l="1"/>
  <c r="A57" i="28" s="1"/>
  <c r="A61" i="22" l="1"/>
  <c r="A58" i="28" s="1"/>
  <c r="A65" i="22" l="1"/>
  <c r="A59" i="28" s="1"/>
  <c r="A5" i="15" l="1"/>
  <c r="A11" i="15" l="1"/>
  <c r="A17" i="15" l="1"/>
  <c r="A23" i="15" l="1"/>
  <c r="A29" i="15" l="1"/>
  <c r="A35" i="15" l="1"/>
  <c r="A41" i="15" l="1"/>
  <c r="A47" i="15" l="1"/>
  <c r="A53" i="15" l="1"/>
  <c r="A59" i="15" l="1"/>
  <c r="A65" i="15" l="1"/>
  <c r="A71" i="15" l="1"/>
  <c r="A77" i="15" l="1"/>
  <c r="A83" i="15" l="1"/>
  <c r="A89" i="15" l="1"/>
  <c r="A95" i="15" l="1"/>
  <c r="A101" i="15" l="1"/>
  <c r="A107" i="15" l="1"/>
  <c r="A113" i="15" l="1"/>
  <c r="A119" i="15" l="1"/>
  <c r="A125" i="15" l="1"/>
  <c r="A131" i="15" l="1"/>
  <c r="A137" i="15" l="1"/>
  <c r="A143" i="15" l="1"/>
  <c r="A5" i="16" l="1"/>
  <c r="A11" i="16" l="1"/>
  <c r="A17" i="16" l="1"/>
  <c r="A23" i="16" l="1"/>
  <c r="A29" i="16" l="1"/>
  <c r="A35" i="16" l="1"/>
  <c r="A41" i="16" l="1"/>
  <c r="A47" i="16" l="1"/>
  <c r="A53" i="16" l="1"/>
  <c r="A59" i="16" l="1"/>
  <c r="A65" i="16" l="1"/>
  <c r="A71" i="16" l="1"/>
  <c r="A77" i="16" l="1"/>
  <c r="A83" i="16" l="1"/>
  <c r="A89" i="16" l="1"/>
  <c r="A95" i="16" l="1"/>
  <c r="A101" i="16" l="1"/>
  <c r="A107" i="16" l="1"/>
  <c r="A113" i="16" l="1"/>
  <c r="A119" i="16" l="1"/>
  <c r="A125" i="16" l="1"/>
  <c r="A131" i="16" l="1"/>
  <c r="A137" i="16" l="1"/>
  <c r="A143" i="16" l="1"/>
  <c r="A149" i="16" l="1"/>
  <c r="A155" i="16" l="1"/>
  <c r="A161" i="16" l="1"/>
  <c r="A167" i="16" l="1"/>
  <c r="A173" i="16" l="1"/>
  <c r="A179" i="16" l="1"/>
  <c r="A185" i="16" l="1"/>
  <c r="A191" i="16" l="1"/>
  <c r="A197" i="16" l="1"/>
  <c r="A203" i="16" l="1"/>
  <c r="A209" i="16" l="1"/>
  <c r="A215" i="16" l="1"/>
  <c r="A221" i="16" l="1"/>
  <c r="A227" i="16" l="1"/>
  <c r="A233" i="16" l="1"/>
  <c r="A239" i="16" l="1"/>
  <c r="A245" i="16" l="1"/>
  <c r="A251" i="16" l="1"/>
  <c r="A257" i="16" l="1"/>
  <c r="A263" i="16" l="1"/>
  <c r="A269" i="16" l="1"/>
  <c r="A275" i="16" l="1"/>
  <c r="A281" i="16" l="1"/>
  <c r="A287" i="16" l="1"/>
  <c r="A293" i="16" l="1"/>
  <c r="A299" i="16" l="1"/>
  <c r="A305" i="16" l="1"/>
  <c r="A311" i="16" l="1"/>
  <c r="A317" i="16" l="1"/>
  <c r="A323" i="16" l="1"/>
  <c r="A329" i="16" l="1"/>
  <c r="A335" i="16" l="1"/>
  <c r="A341" i="16" l="1"/>
  <c r="A347" i="16" l="1"/>
  <c r="A353" i="16" l="1"/>
  <c r="A5" i="17" l="1"/>
  <c r="A13" i="17" l="1"/>
  <c r="A21" i="17" l="1"/>
  <c r="M23" i="30" l="1"/>
  <c r="J23" i="30"/>
  <c r="N23" i="30" s="1"/>
  <c r="J25" i="30" l="1"/>
  <c r="I6" i="30" l="1"/>
  <c r="N25" i="30"/>
  <c r="J6" i="30" l="1"/>
  <c r="M6" i="30"/>
  <c r="N6" i="30" l="1"/>
  <c r="J5" i="30"/>
  <c r="AJ23" i="29" l="1"/>
  <c r="N5" i="30"/>
  <c r="AJ20" i="29"/>
  <c r="AJ26" i="29"/>
  <c r="AJ28" i="29"/>
  <c r="AJ32" i="29" l="1"/>
  <c r="AB14" i="29" l="1"/>
  <c r="I14" i="29" s="1"/>
</calcChain>
</file>

<file path=xl/comments1.xml><?xml version="1.0" encoding="utf-8"?>
<comments xmlns="http://schemas.openxmlformats.org/spreadsheetml/2006/main">
  <authors>
    <author>del mo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L</t>
        </r>
        <r>
          <rPr>
            <b/>
            <sz val="9"/>
            <color indexed="81"/>
            <rFont val="돋움"/>
            <family val="3"/>
            <charset val="129"/>
          </rPr>
          <t>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단가
</t>
        </r>
      </text>
    </comment>
  </commentList>
</comments>
</file>

<file path=xl/sharedStrings.xml><?xml version="1.0" encoding="utf-8"?>
<sst xmlns="http://schemas.openxmlformats.org/spreadsheetml/2006/main" count="9977" uniqueCount="1022">
  <si>
    <t/>
  </si>
  <si>
    <t>식</t>
  </si>
  <si>
    <t>M</t>
  </si>
  <si>
    <t>개소</t>
  </si>
  <si>
    <t>본</t>
  </si>
  <si>
    <t>토목6-3-2</t>
  </si>
  <si>
    <t>m</t>
  </si>
  <si>
    <t>HR</t>
  </si>
  <si>
    <t>발전기(50kw)+용접기(200Amp)</t>
  </si>
  <si>
    <t>토목6-3-1</t>
  </si>
  <si>
    <t>개</t>
  </si>
  <si>
    <t>토목6-3-4</t>
  </si>
  <si>
    <t>토목6-3-3</t>
  </si>
  <si>
    <t>수공설계기준</t>
  </si>
  <si>
    <t>㎡</t>
  </si>
  <si>
    <t>비 고</t>
  </si>
  <si>
    <t>경    비</t>
  </si>
  <si>
    <t>노 무 비</t>
  </si>
  <si>
    <t>재 료 비</t>
  </si>
  <si>
    <t>합    계</t>
  </si>
  <si>
    <t>단 위</t>
  </si>
  <si>
    <t>수 량</t>
  </si>
  <si>
    <t>규    격</t>
  </si>
  <si>
    <t>공 종 명</t>
  </si>
  <si>
    <t>인</t>
  </si>
  <si>
    <t xml:space="preserve">   보통인부</t>
  </si>
  <si>
    <t xml:space="preserve">   배 관 공</t>
  </si>
  <si>
    <t>25 TON</t>
  </si>
  <si>
    <t>kg</t>
  </si>
  <si>
    <t>%</t>
  </si>
  <si>
    <t>인력품의</t>
  </si>
  <si>
    <t>L</t>
  </si>
  <si>
    <t>KG</t>
  </si>
  <si>
    <t>수도</t>
  </si>
  <si>
    <t>200Amp</t>
  </si>
  <si>
    <t>50Kw</t>
  </si>
  <si>
    <t>10 TON</t>
  </si>
  <si>
    <t>1</t>
  </si>
  <si>
    <t>355x3.5mm</t>
  </si>
  <si>
    <t>68300067001</t>
  </si>
  <si>
    <t>98% (용접용) 1kg=853ℓ</t>
  </si>
  <si>
    <t>99% 6000ℓ(기체) 40ℓ</t>
  </si>
  <si>
    <t>ℓ</t>
  </si>
  <si>
    <t>조합페인트용</t>
  </si>
  <si>
    <t>인건비의 3%</t>
  </si>
  <si>
    <t>KSM6020 1급 백색 4ℓ</t>
  </si>
  <si>
    <t>금 액</t>
  </si>
  <si>
    <t>단 가</t>
  </si>
  <si>
    <t>단위</t>
  </si>
  <si>
    <t>수량</t>
  </si>
  <si>
    <t>규 격</t>
  </si>
  <si>
    <t>200 AMP</t>
  </si>
  <si>
    <t>용접기 (교류)</t>
  </si>
  <si>
    <t>450 KW</t>
  </si>
  <si>
    <t>발전기</t>
  </si>
  <si>
    <t>100 KW</t>
  </si>
  <si>
    <t>50 KW</t>
  </si>
  <si>
    <t>트럭탑제형 크레인</t>
  </si>
  <si>
    <t>크레인(타이어)</t>
  </si>
  <si>
    <t>중기사용료목록</t>
  </si>
  <si>
    <t>총   계</t>
  </si>
  <si>
    <t>소   계</t>
  </si>
  <si>
    <t xml:space="preserve">천원  </t>
  </si>
  <si>
    <t>규        격</t>
  </si>
  <si>
    <t>명        칭</t>
  </si>
  <si>
    <t>중기가격</t>
  </si>
  <si>
    <t>중 기 명</t>
  </si>
  <si>
    <t>용접기 (교류)   200 AMP</t>
  </si>
  <si>
    <t xml:space="preserve">인    </t>
  </si>
  <si>
    <t>구)운전사(기계)</t>
  </si>
  <si>
    <t>일반기계운전사</t>
  </si>
  <si>
    <t xml:space="preserve">%     </t>
  </si>
  <si>
    <t>잡    품</t>
  </si>
  <si>
    <t xml:space="preserve">L     </t>
  </si>
  <si>
    <t>경    유</t>
  </si>
  <si>
    <t>발전기   450 KW</t>
  </si>
  <si>
    <t>발전기   100 KW</t>
  </si>
  <si>
    <t>발전기   50 KW</t>
  </si>
  <si>
    <t>구)운전사(운반차)</t>
  </si>
  <si>
    <t>화물차운전사</t>
  </si>
  <si>
    <t>휘 발 유</t>
  </si>
  <si>
    <t>구)건설기계운전기사</t>
  </si>
  <si>
    <t>건설기계운전사</t>
  </si>
  <si>
    <t>트럭탑재형 크레인</t>
  </si>
  <si>
    <t>트럭탑제형 크레인   10 TON</t>
  </si>
  <si>
    <t>크레인(타이어)   25 TON</t>
  </si>
  <si>
    <t>일반공사 직종</t>
  </si>
  <si>
    <t>중기사용료</t>
  </si>
  <si>
    <t>명    칭</t>
  </si>
  <si>
    <t>중기기초자료</t>
  </si>
  <si>
    <t>에폭시</t>
  </si>
  <si>
    <t>프라이머</t>
  </si>
  <si>
    <t>바깥층테이프</t>
  </si>
  <si>
    <t>안쪽층테이프</t>
  </si>
  <si>
    <t>매스틱</t>
  </si>
  <si>
    <t>액상접착재</t>
  </si>
  <si>
    <t xml:space="preserve">TON   </t>
  </si>
  <si>
    <t>M9342003</t>
  </si>
  <si>
    <t>아세칠렌</t>
  </si>
  <si>
    <t>M0177018</t>
  </si>
  <si>
    <t>신너</t>
  </si>
  <si>
    <t>연마숫돌</t>
  </si>
  <si>
    <t>6000ℓ/병</t>
  </si>
  <si>
    <t>산    소</t>
  </si>
  <si>
    <t>조합페인트</t>
  </si>
  <si>
    <t>단    가</t>
  </si>
  <si>
    <t>자재</t>
  </si>
  <si>
    <t>고급기술자</t>
  </si>
  <si>
    <t>배 관 공</t>
  </si>
  <si>
    <t>용 접 공(일 반)</t>
  </si>
  <si>
    <t>고급품질관리원</t>
  </si>
  <si>
    <t>보통인부</t>
  </si>
  <si>
    <t>특별인부</t>
  </si>
  <si>
    <t>도 장 공</t>
  </si>
  <si>
    <t>노임</t>
  </si>
  <si>
    <t xml:space="preserve">원    </t>
  </si>
  <si>
    <t>GTR105020</t>
  </si>
  <si>
    <t>20km이내</t>
  </si>
  <si>
    <t>구역화물(10.5ton)</t>
  </si>
  <si>
    <t>G002800</t>
  </si>
  <si>
    <t>도착료</t>
  </si>
  <si>
    <t>하차비(기계하역료)</t>
  </si>
  <si>
    <t>경비</t>
  </si>
  <si>
    <t>2014.06</t>
  </si>
  <si>
    <t>0</t>
  </si>
  <si>
    <t>대기압</t>
  </si>
  <si>
    <t>견적단가</t>
  </si>
  <si>
    <t>물가정보</t>
  </si>
  <si>
    <t>물가자료</t>
  </si>
  <si>
    <t>2</t>
  </si>
  <si>
    <t>Page</t>
  </si>
  <si>
    <t>단가</t>
  </si>
  <si>
    <t>201710</t>
  </si>
  <si>
    <t>적용단가</t>
  </si>
  <si>
    <t>자재조서</t>
  </si>
  <si>
    <t>적용단위</t>
  </si>
  <si>
    <t>비    고</t>
  </si>
  <si>
    <t xml:space="preserve">   값   </t>
  </si>
  <si>
    <t>형    식</t>
  </si>
  <si>
    <t>변 수 명</t>
  </si>
  <si>
    <t>전역변수</t>
  </si>
  <si>
    <t>환율(사용자 환율2)</t>
  </si>
  <si>
    <t>숫자</t>
  </si>
  <si>
    <t>QUS2WON3</t>
  </si>
  <si>
    <t>환율(사용자 환율1)</t>
  </si>
  <si>
    <t>QUS2WON2</t>
  </si>
  <si>
    <t>재료비계금액소숫점</t>
  </si>
  <si>
    <t>문자</t>
  </si>
  <si>
    <t>QDECMA</t>
  </si>
  <si>
    <t>재료비금액소숫점</t>
  </si>
  <si>
    <t>QDECCMA</t>
  </si>
  <si>
    <t>재료비단가소숫점</t>
  </si>
  <si>
    <t>QDECPMA</t>
  </si>
  <si>
    <t>재료비할증계수(주야간)</t>
  </si>
  <si>
    <t>QMINC3</t>
  </si>
  <si>
    <t>재료비할증계수(야간)</t>
  </si>
  <si>
    <t>QMINC2</t>
  </si>
  <si>
    <t>노임계금액소숫점</t>
  </si>
  <si>
    <t>QDECLA</t>
  </si>
  <si>
    <t>노임금액소숫점</t>
  </si>
  <si>
    <t>QDECCLA</t>
  </si>
  <si>
    <t>노임단가소숫점</t>
  </si>
  <si>
    <t>QDECPLA</t>
  </si>
  <si>
    <t>노임할증계수(해상장비:주야간)</t>
  </si>
  <si>
    <t>QLINCZ</t>
  </si>
  <si>
    <t>노임할증계수(해상장비:야간)</t>
  </si>
  <si>
    <t>QLINCY</t>
  </si>
  <si>
    <t>노임할증계수(해상장비:주간)</t>
  </si>
  <si>
    <t>QLINCX</t>
  </si>
  <si>
    <t>노임할증계수(장대터널:주야간)</t>
  </si>
  <si>
    <t>QLINCF</t>
  </si>
  <si>
    <t>노임할증계수(장대터널:야간)</t>
  </si>
  <si>
    <t>QLINCE</t>
  </si>
  <si>
    <t>노임할증계수(장대터널:주간)</t>
  </si>
  <si>
    <t>QLINCD</t>
  </si>
  <si>
    <t>노임할증계수(터널구간:주야간)</t>
  </si>
  <si>
    <t>QLINCC</t>
  </si>
  <si>
    <t>노임할증계수(터널구간:야간)</t>
  </si>
  <si>
    <t>QLINCB</t>
  </si>
  <si>
    <t>노임할증계수(터널구간:주간)</t>
  </si>
  <si>
    <t>QLINCA</t>
  </si>
  <si>
    <t>노임할증계수(일반구간:주야간)</t>
  </si>
  <si>
    <t>QLINC3</t>
  </si>
  <si>
    <t>노임할증계수(일반구간:야간)</t>
  </si>
  <si>
    <t>QLINC2</t>
  </si>
  <si>
    <t>노임할증계수(일반구간:주간)</t>
  </si>
  <si>
    <t>QLINC1</t>
  </si>
  <si>
    <t>시간당노임산출계수(해상장비:버켓준설선)</t>
  </si>
  <si>
    <t>QH33</t>
  </si>
  <si>
    <t>시간당노임산출계수(해상장비:GRAB준설선)</t>
  </si>
  <si>
    <t>QH32</t>
  </si>
  <si>
    <t>시간당노임산출계수(해상장비:펌프준설선)</t>
  </si>
  <si>
    <t>QH31</t>
  </si>
  <si>
    <t>시간당노임산출계수(장대터널)</t>
  </si>
  <si>
    <t>QH21</t>
  </si>
  <si>
    <t>시간당노임산출계수(터널구간)</t>
  </si>
  <si>
    <t>QH2</t>
  </si>
  <si>
    <t>시간당노임산출계수(일반구간)</t>
  </si>
  <si>
    <t>QH1</t>
  </si>
  <si>
    <t>경비계금액소숫점</t>
  </si>
  <si>
    <t>QDECEQ</t>
  </si>
  <si>
    <t>경비금액소숫점</t>
  </si>
  <si>
    <t>QDECCEQ</t>
  </si>
  <si>
    <t>경비단가소숫점</t>
  </si>
  <si>
    <t>QDECPEQ</t>
  </si>
  <si>
    <t>중기주야간할증계수</t>
  </si>
  <si>
    <t>QEINC3</t>
  </si>
  <si>
    <t>중기야간할증계수</t>
  </si>
  <si>
    <t>QEINC2</t>
  </si>
  <si>
    <t>중기주야간경비산출계수</t>
  </si>
  <si>
    <t>(SANG + JUNG + int(KWAN/3))*10^-4</t>
  </si>
  <si>
    <t>QEQTY3</t>
  </si>
  <si>
    <t>중기야간경비산출계수</t>
  </si>
  <si>
    <t>(SANG + JUNG + KWAN)*10^-4</t>
  </si>
  <si>
    <t>QEQTY2</t>
  </si>
  <si>
    <t>중기주간경비산출계수</t>
  </si>
  <si>
    <t>QEQTY1</t>
  </si>
  <si>
    <t>환율(유로화)</t>
  </si>
  <si>
    <t>QECU2WON</t>
  </si>
  <si>
    <t>환율(IMF특별인출권)</t>
  </si>
  <si>
    <t>QSDR2WON</t>
  </si>
  <si>
    <t>환율(마르크화)</t>
  </si>
  <si>
    <t>QDM2WON</t>
  </si>
  <si>
    <t>환율(엔화)</t>
  </si>
  <si>
    <t>QYEN2WON</t>
  </si>
  <si>
    <t>환율(장비가격10만불이상)</t>
  </si>
  <si>
    <t>QUS2WON1</t>
  </si>
  <si>
    <t>환율(장비가격10만불이하)</t>
  </si>
  <si>
    <t>QUS2WON</t>
  </si>
  <si>
    <t>100000000001</t>
  </si>
  <si>
    <t>QCODE</t>
  </si>
  <si>
    <t>중기전역변수</t>
  </si>
  <si>
    <t>건설기계운전사</t>
    <phoneticPr fontId="2" type="noConversion"/>
  </si>
  <si>
    <t>화물차운전사</t>
    <phoneticPr fontId="2" type="noConversion"/>
  </si>
  <si>
    <t>천원</t>
    <phoneticPr fontId="2" type="noConversion"/>
  </si>
  <si>
    <t>D900㎜</t>
    <phoneticPr fontId="2" type="noConversion"/>
  </si>
  <si>
    <t>10 TON</t>
    <phoneticPr fontId="2" type="noConversion"/>
  </si>
  <si>
    <t xml:space="preserve">   트럭탑제형 크레인</t>
    <phoneticPr fontId="2" type="noConversion"/>
  </si>
  <si>
    <t>4.0㎜  KSD5316</t>
  </si>
  <si>
    <t>용접봉(고장력강용)</t>
  </si>
  <si>
    <t>용접봉(고장력강용)</t>
    <phoneticPr fontId="2" type="noConversion"/>
  </si>
  <si>
    <t>D1500㎜이하</t>
    <phoneticPr fontId="2" type="noConversion"/>
  </si>
  <si>
    <t>액상에폭시</t>
    <phoneticPr fontId="2" type="noConversion"/>
  </si>
  <si>
    <t xml:space="preserve">고압호스                                                                        </t>
  </si>
  <si>
    <t xml:space="preserve">7MM(KSM-6609)                                                                   </t>
  </si>
  <si>
    <t>7MM(KSM-6609)</t>
    <phoneticPr fontId="2" type="noConversion"/>
  </si>
  <si>
    <t>D100㎜</t>
    <phoneticPr fontId="2" type="noConversion"/>
  </si>
  <si>
    <t>D150㎜</t>
    <phoneticPr fontId="2" type="noConversion"/>
  </si>
  <si>
    <t>D200㎜</t>
    <phoneticPr fontId="2" type="noConversion"/>
  </si>
  <si>
    <t>D250㎜</t>
    <phoneticPr fontId="2" type="noConversion"/>
  </si>
  <si>
    <t>D300㎜</t>
    <phoneticPr fontId="2" type="noConversion"/>
  </si>
  <si>
    <t>D350㎜</t>
    <phoneticPr fontId="2" type="noConversion"/>
  </si>
  <si>
    <t>D400㎜</t>
    <phoneticPr fontId="2" type="noConversion"/>
  </si>
  <si>
    <t>D500㎜</t>
    <phoneticPr fontId="2" type="noConversion"/>
  </si>
  <si>
    <t>D450㎜</t>
    <phoneticPr fontId="2" type="noConversion"/>
  </si>
  <si>
    <t>D600㎜</t>
    <phoneticPr fontId="2" type="noConversion"/>
  </si>
  <si>
    <t>D700㎜</t>
    <phoneticPr fontId="2" type="noConversion"/>
  </si>
  <si>
    <t>D800㎜</t>
    <phoneticPr fontId="2" type="noConversion"/>
  </si>
  <si>
    <t>D1000㎜</t>
    <phoneticPr fontId="2" type="noConversion"/>
  </si>
  <si>
    <t>D1100㎜</t>
    <phoneticPr fontId="2" type="noConversion"/>
  </si>
  <si>
    <t>D1200㎜</t>
    <phoneticPr fontId="2" type="noConversion"/>
  </si>
  <si>
    <t>D1350㎜</t>
    <phoneticPr fontId="2" type="noConversion"/>
  </si>
  <si>
    <t>D1500㎜</t>
    <phoneticPr fontId="2" type="noConversion"/>
  </si>
  <si>
    <t>D1650㎜</t>
    <phoneticPr fontId="2" type="noConversion"/>
  </si>
  <si>
    <t>D1800㎜</t>
    <phoneticPr fontId="2" type="noConversion"/>
  </si>
  <si>
    <t>D2000㎜</t>
    <phoneticPr fontId="2" type="noConversion"/>
  </si>
  <si>
    <t>D2200㎜</t>
    <phoneticPr fontId="2" type="noConversion"/>
  </si>
  <si>
    <t>D2400㎜</t>
    <phoneticPr fontId="2" type="noConversion"/>
  </si>
  <si>
    <t>15 TON</t>
    <phoneticPr fontId="2" type="noConversion"/>
  </si>
  <si>
    <t>D80㎜</t>
    <phoneticPr fontId="2" type="noConversion"/>
  </si>
  <si>
    <t>15 TON</t>
    <phoneticPr fontId="2" type="noConversion"/>
  </si>
  <si>
    <t>트럭탑제형 크레인   15 TON</t>
    <phoneticPr fontId="2" type="noConversion"/>
  </si>
  <si>
    <t>15kg(18ℓ)/can</t>
  </si>
  <si>
    <t>3T x 40 x 6m</t>
  </si>
  <si>
    <t>0.508mm x 100mm x 30m</t>
  </si>
  <si>
    <t>0.381mm x 100mm x 30m</t>
  </si>
  <si>
    <t>D300㎜적용(80/300=0.2667)</t>
    <phoneticPr fontId="2" type="noConversion"/>
  </si>
  <si>
    <t>D300㎜적용(100/300=0.3333)</t>
    <phoneticPr fontId="2" type="noConversion"/>
  </si>
  <si>
    <t>D300㎜적용(200/300=0.6667)</t>
    <phoneticPr fontId="2" type="noConversion"/>
  </si>
  <si>
    <t>D300㎜적용(250/300=0.8333)</t>
    <phoneticPr fontId="2" type="noConversion"/>
  </si>
  <si>
    <t>D300㎜적용(150/300=0.5000)</t>
    <phoneticPr fontId="2" type="noConversion"/>
  </si>
  <si>
    <t>관 경</t>
    <phoneticPr fontId="2" type="noConversion"/>
  </si>
  <si>
    <t>D80</t>
    <phoneticPr fontId="2" type="noConversion"/>
  </si>
  <si>
    <t>D100</t>
    <phoneticPr fontId="2" type="noConversion"/>
  </si>
  <si>
    <t>D150</t>
    <phoneticPr fontId="2" type="noConversion"/>
  </si>
  <si>
    <t>D200</t>
    <phoneticPr fontId="2" type="noConversion"/>
  </si>
  <si>
    <t>D250</t>
    <phoneticPr fontId="2" type="noConversion"/>
  </si>
  <si>
    <t>D300</t>
    <phoneticPr fontId="2" type="noConversion"/>
  </si>
  <si>
    <t>D350</t>
    <phoneticPr fontId="2" type="noConversion"/>
  </si>
  <si>
    <t>D400</t>
    <phoneticPr fontId="2" type="noConversion"/>
  </si>
  <si>
    <t>D450</t>
    <phoneticPr fontId="2" type="noConversion"/>
  </si>
  <si>
    <t>D500</t>
    <phoneticPr fontId="2" type="noConversion"/>
  </si>
  <si>
    <t>D600</t>
    <phoneticPr fontId="2" type="noConversion"/>
  </si>
  <si>
    <t>D700</t>
    <phoneticPr fontId="2" type="noConversion"/>
  </si>
  <si>
    <t>D800</t>
    <phoneticPr fontId="2" type="noConversion"/>
  </si>
  <si>
    <t>D900</t>
    <phoneticPr fontId="2" type="noConversion"/>
  </si>
  <si>
    <t>D1000</t>
    <phoneticPr fontId="2" type="noConversion"/>
  </si>
  <si>
    <t>D1100</t>
    <phoneticPr fontId="2" type="noConversion"/>
  </si>
  <si>
    <t>D1200</t>
    <phoneticPr fontId="2" type="noConversion"/>
  </si>
  <si>
    <t>D1350</t>
    <phoneticPr fontId="2" type="noConversion"/>
  </si>
  <si>
    <t>D1500</t>
    <phoneticPr fontId="2" type="noConversion"/>
  </si>
  <si>
    <t>D1650</t>
    <phoneticPr fontId="2" type="noConversion"/>
  </si>
  <si>
    <t>D1800</t>
    <phoneticPr fontId="2" type="noConversion"/>
  </si>
  <si>
    <t>D2000</t>
    <phoneticPr fontId="2" type="noConversion"/>
  </si>
  <si>
    <t>D2100</t>
    <phoneticPr fontId="2" type="noConversion"/>
  </si>
  <si>
    <t>D2200</t>
    <phoneticPr fontId="2" type="noConversion"/>
  </si>
  <si>
    <t>D2300</t>
    <phoneticPr fontId="2" type="noConversion"/>
  </si>
  <si>
    <t>D2400</t>
    <phoneticPr fontId="2" type="noConversion"/>
  </si>
  <si>
    <t>D2600</t>
    <phoneticPr fontId="2" type="noConversion"/>
  </si>
  <si>
    <t>플랜지볼트규격(F12)</t>
    <phoneticPr fontId="2" type="noConversion"/>
  </si>
  <si>
    <t>호 칭</t>
    <phoneticPr fontId="2" type="noConversion"/>
  </si>
  <si>
    <t>M16</t>
    <phoneticPr fontId="2" type="noConversion"/>
  </si>
  <si>
    <t>M20</t>
    <phoneticPr fontId="2" type="noConversion"/>
  </si>
  <si>
    <t>M24</t>
    <phoneticPr fontId="2" type="noConversion"/>
  </si>
  <si>
    <t>M27</t>
    <phoneticPr fontId="2" type="noConversion"/>
  </si>
  <si>
    <t>M30</t>
    <phoneticPr fontId="2" type="noConversion"/>
  </si>
  <si>
    <t>M33</t>
    <phoneticPr fontId="2" type="noConversion"/>
  </si>
  <si>
    <t>M36</t>
    <phoneticPr fontId="2" type="noConversion"/>
  </si>
  <si>
    <t>M45</t>
    <phoneticPr fontId="2" type="noConversion"/>
  </si>
  <si>
    <t>M52</t>
    <phoneticPr fontId="2" type="noConversion"/>
  </si>
  <si>
    <t>D2800</t>
    <phoneticPr fontId="2" type="noConversion"/>
  </si>
  <si>
    <t>D3000</t>
    <phoneticPr fontId="2" type="noConversion"/>
  </si>
  <si>
    <t>B</t>
    <phoneticPr fontId="2" type="noConversion"/>
  </si>
  <si>
    <t>L1</t>
    <phoneticPr fontId="2" type="noConversion"/>
  </si>
  <si>
    <t>L2</t>
    <phoneticPr fontId="2" type="noConversion"/>
  </si>
  <si>
    <t>24</t>
    <phoneticPr fontId="2" type="noConversion"/>
  </si>
  <si>
    <t>24</t>
    <phoneticPr fontId="2" type="noConversion"/>
  </si>
  <si>
    <t>30</t>
    <phoneticPr fontId="2" type="noConversion"/>
  </si>
  <si>
    <t>32</t>
    <phoneticPr fontId="2" type="noConversion"/>
  </si>
  <si>
    <t>36</t>
    <phoneticPr fontId="2" type="noConversion"/>
  </si>
  <si>
    <t>36</t>
    <phoneticPr fontId="2" type="noConversion"/>
  </si>
  <si>
    <t>46</t>
    <phoneticPr fontId="2" type="noConversion"/>
  </si>
  <si>
    <t>46</t>
    <phoneticPr fontId="2" type="noConversion"/>
  </si>
  <si>
    <t>55</t>
    <phoneticPr fontId="2" type="noConversion"/>
  </si>
  <si>
    <t>65</t>
    <phoneticPr fontId="2" type="noConversion"/>
  </si>
  <si>
    <t>65</t>
    <phoneticPr fontId="2" type="noConversion"/>
  </si>
  <si>
    <t>75</t>
    <phoneticPr fontId="2" type="noConversion"/>
  </si>
  <si>
    <t>75</t>
    <phoneticPr fontId="2" type="noConversion"/>
  </si>
  <si>
    <t>80</t>
    <phoneticPr fontId="2" type="noConversion"/>
  </si>
  <si>
    <t>85</t>
    <phoneticPr fontId="2" type="noConversion"/>
  </si>
  <si>
    <t>95</t>
    <phoneticPr fontId="2" type="noConversion"/>
  </si>
  <si>
    <t>95</t>
    <phoneticPr fontId="2" type="noConversion"/>
  </si>
  <si>
    <t>100</t>
    <phoneticPr fontId="2" type="noConversion"/>
  </si>
  <si>
    <t>100</t>
    <phoneticPr fontId="2" type="noConversion"/>
  </si>
  <si>
    <t>110</t>
    <phoneticPr fontId="2" type="noConversion"/>
  </si>
  <si>
    <t>120</t>
    <phoneticPr fontId="2" type="noConversion"/>
  </si>
  <si>
    <t>120</t>
    <phoneticPr fontId="2" type="noConversion"/>
  </si>
  <si>
    <t>130</t>
    <phoneticPr fontId="2" type="noConversion"/>
  </si>
  <si>
    <t>140</t>
    <phoneticPr fontId="2" type="noConversion"/>
  </si>
  <si>
    <t>150</t>
    <phoneticPr fontId="2" type="noConversion"/>
  </si>
  <si>
    <t>150</t>
    <phoneticPr fontId="2" type="noConversion"/>
  </si>
  <si>
    <t>160</t>
    <phoneticPr fontId="2" type="noConversion"/>
  </si>
  <si>
    <t>170</t>
    <phoneticPr fontId="2" type="noConversion"/>
  </si>
  <si>
    <t>180</t>
    <phoneticPr fontId="2" type="noConversion"/>
  </si>
  <si>
    <t>190</t>
    <phoneticPr fontId="2" type="noConversion"/>
  </si>
  <si>
    <t>190</t>
    <phoneticPr fontId="2" type="noConversion"/>
  </si>
  <si>
    <t>200</t>
    <phoneticPr fontId="2" type="noConversion"/>
  </si>
  <si>
    <t>220</t>
    <phoneticPr fontId="2" type="noConversion"/>
  </si>
  <si>
    <t>240</t>
    <phoneticPr fontId="2" type="noConversion"/>
  </si>
  <si>
    <t>85</t>
    <phoneticPr fontId="2" type="noConversion"/>
  </si>
  <si>
    <t>90</t>
    <phoneticPr fontId="2" type="noConversion"/>
  </si>
  <si>
    <t>160</t>
    <phoneticPr fontId="2" type="noConversion"/>
  </si>
  <si>
    <t>170</t>
    <phoneticPr fontId="2" type="noConversion"/>
  </si>
  <si>
    <t>볼트 개수</t>
    <phoneticPr fontId="2" type="noConversion"/>
  </si>
  <si>
    <t>D80㎜(인력)</t>
    <phoneticPr fontId="2" type="noConversion"/>
  </si>
  <si>
    <t>D100㎜(인력)</t>
    <phoneticPr fontId="2" type="noConversion"/>
  </si>
  <si>
    <t>D150㎜(인력)</t>
    <phoneticPr fontId="2" type="noConversion"/>
  </si>
  <si>
    <t xml:space="preserve">   공구손료 및 잡재료</t>
    <phoneticPr fontId="2" type="noConversion"/>
  </si>
  <si>
    <t>노무비의 %</t>
  </si>
  <si>
    <t>노무비의 %</t>
    <phoneticPr fontId="2" type="noConversion"/>
  </si>
  <si>
    <t>%</t>
    <phoneticPr fontId="2" type="noConversion"/>
  </si>
  <si>
    <t>D150㎜</t>
    <phoneticPr fontId="2" type="noConversion"/>
  </si>
  <si>
    <t>D80㎜, 이탈방지압륜</t>
    <phoneticPr fontId="2" type="noConversion"/>
  </si>
  <si>
    <t>D150㎜, 이탈방지압륜</t>
    <phoneticPr fontId="2" type="noConversion"/>
  </si>
  <si>
    <t>D200㎜, 이탈방지압륜</t>
    <phoneticPr fontId="2" type="noConversion"/>
  </si>
  <si>
    <t>D250㎜, 이탈방지압륜</t>
    <phoneticPr fontId="2" type="noConversion"/>
  </si>
  <si>
    <t>D300㎜, 이탈방지압륜</t>
    <phoneticPr fontId="2" type="noConversion"/>
  </si>
  <si>
    <t>D350㎜, 이탈방지압륜</t>
    <phoneticPr fontId="2" type="noConversion"/>
  </si>
  <si>
    <t>D400㎜, 이탈방지압륜</t>
    <phoneticPr fontId="2" type="noConversion"/>
  </si>
  <si>
    <t>D450㎜, 이탈방지압륜</t>
    <phoneticPr fontId="2" type="noConversion"/>
  </si>
  <si>
    <t>D500㎜, 이탈방지압륜</t>
    <phoneticPr fontId="2" type="noConversion"/>
  </si>
  <si>
    <t>D600㎜, 이탈방지압륜</t>
    <phoneticPr fontId="2" type="noConversion"/>
  </si>
  <si>
    <t>D700㎜, 이탈방지압륜</t>
    <phoneticPr fontId="2" type="noConversion"/>
  </si>
  <si>
    <t>D800㎜, 이탈방지압륜</t>
    <phoneticPr fontId="2" type="noConversion"/>
  </si>
  <si>
    <t>D900㎜, 이탈방지압륜</t>
    <phoneticPr fontId="2" type="noConversion"/>
  </si>
  <si>
    <t>D1000㎜, 이탈방지압륜</t>
    <phoneticPr fontId="2" type="noConversion"/>
  </si>
  <si>
    <t>D1100㎜, 이탈방지압륜</t>
    <phoneticPr fontId="2" type="noConversion"/>
  </si>
  <si>
    <t>D1200㎜, 이탈방지압륜</t>
    <phoneticPr fontId="2" type="noConversion"/>
  </si>
  <si>
    <t>5 TON</t>
    <phoneticPr fontId="2" type="noConversion"/>
  </si>
  <si>
    <t>5 TON</t>
    <phoneticPr fontId="2" type="noConversion"/>
  </si>
  <si>
    <t>트럭탑제형 크레인   5 TON</t>
    <phoneticPr fontId="2" type="noConversion"/>
  </si>
  <si>
    <t>10 TON</t>
    <phoneticPr fontId="2" type="noConversion"/>
  </si>
  <si>
    <t>배 관 공</t>
    <phoneticPr fontId="2" type="noConversion"/>
  </si>
  <si>
    <t>20L</t>
    <phoneticPr fontId="2" type="noConversion"/>
  </si>
  <si>
    <t>23kg</t>
    <phoneticPr fontId="2" type="noConversion"/>
  </si>
  <si>
    <t>철    공</t>
    <phoneticPr fontId="2" type="noConversion"/>
  </si>
  <si>
    <t>ton</t>
    <phoneticPr fontId="2" type="noConversion"/>
  </si>
  <si>
    <t>제품 설치</t>
    <phoneticPr fontId="2" type="noConversion"/>
  </si>
  <si>
    <t>규격철물 설치</t>
    <phoneticPr fontId="2" type="noConversion"/>
  </si>
  <si>
    <t>현장제작 설치</t>
    <phoneticPr fontId="2" type="noConversion"/>
  </si>
  <si>
    <t>거래가격</t>
    <phoneticPr fontId="2" type="noConversion"/>
  </si>
  <si>
    <t>1-630</t>
    <phoneticPr fontId="2" type="noConversion"/>
  </si>
  <si>
    <t>2-33</t>
  </si>
  <si>
    <t>2-33</t>
    <phoneticPr fontId="2" type="noConversion"/>
  </si>
  <si>
    <t>18 TON</t>
    <phoneticPr fontId="2" type="noConversion"/>
  </si>
  <si>
    <t>트럭탑제형 크레인   18 TON</t>
    <phoneticPr fontId="2" type="noConversion"/>
  </si>
  <si>
    <t>20 TON</t>
    <phoneticPr fontId="2" type="noConversion"/>
  </si>
  <si>
    <t>크레인(타이어)   20 TON</t>
    <phoneticPr fontId="2" type="noConversion"/>
  </si>
  <si>
    <t>토목6-8-7</t>
    <phoneticPr fontId="2" type="noConversion"/>
  </si>
  <si>
    <t>강관부설(인력)</t>
    <phoneticPr fontId="2" type="noConversion"/>
  </si>
  <si>
    <t>강관부설(기계)</t>
  </si>
  <si>
    <t>강관부설(기계)</t>
    <phoneticPr fontId="2" type="noConversion"/>
  </si>
  <si>
    <t>nr</t>
    <phoneticPr fontId="2" type="noConversion"/>
  </si>
  <si>
    <t>hr</t>
    <phoneticPr fontId="2" type="noConversion"/>
  </si>
  <si>
    <t>강관접합(A종)</t>
    <phoneticPr fontId="2" type="noConversion"/>
  </si>
  <si>
    <t>발전기(1대)+용접기(2대)조합</t>
    <phoneticPr fontId="2" type="noConversion"/>
  </si>
  <si>
    <t>강관접합(B종)</t>
    <phoneticPr fontId="2" type="noConversion"/>
  </si>
  <si>
    <t>D125㎜</t>
    <phoneticPr fontId="2" type="noConversion"/>
  </si>
  <si>
    <t>삭제</t>
    <phoneticPr fontId="2" type="noConversion"/>
  </si>
  <si>
    <t>강관도장(외부)</t>
    <phoneticPr fontId="2" type="noConversion"/>
  </si>
  <si>
    <t xml:space="preserve"> 배 관 공</t>
    <phoneticPr fontId="2" type="noConversion"/>
  </si>
  <si>
    <t xml:space="preserve"> 보통인부</t>
    <phoneticPr fontId="2" type="noConversion"/>
  </si>
  <si>
    <t xml:space="preserve"> 트럭탑제형 크레인</t>
    <phoneticPr fontId="2" type="noConversion"/>
  </si>
  <si>
    <t xml:space="preserve"> 용접봉(고장력강용)</t>
    <phoneticPr fontId="2" type="noConversion"/>
  </si>
  <si>
    <t xml:space="preserve"> 용 접 공(일 반)</t>
    <phoneticPr fontId="2" type="noConversion"/>
  </si>
  <si>
    <t xml:space="preserve"> 발전기</t>
    <phoneticPr fontId="2" type="noConversion"/>
  </si>
  <si>
    <t xml:space="preserve"> 용접기(교류)</t>
    <phoneticPr fontId="2" type="noConversion"/>
  </si>
  <si>
    <t xml:space="preserve"> 강관도장(외부)</t>
    <phoneticPr fontId="2" type="noConversion"/>
  </si>
  <si>
    <t xml:space="preserve"> 액상접착재</t>
    <phoneticPr fontId="2" type="noConversion"/>
  </si>
  <si>
    <t xml:space="preserve"> 매스틱</t>
    <phoneticPr fontId="2" type="noConversion"/>
  </si>
  <si>
    <t xml:space="preserve"> 안쪽층테이프</t>
    <phoneticPr fontId="2" type="noConversion"/>
  </si>
  <si>
    <t xml:space="preserve"> 바깥층테이프</t>
    <phoneticPr fontId="2" type="noConversion"/>
  </si>
  <si>
    <t xml:space="preserve"> 도 장 공</t>
    <phoneticPr fontId="2" type="noConversion"/>
  </si>
  <si>
    <t>강관도장(내,외부)</t>
    <phoneticPr fontId="2" type="noConversion"/>
  </si>
  <si>
    <t xml:space="preserve"> 프라이머</t>
    <phoneticPr fontId="2" type="noConversion"/>
  </si>
  <si>
    <t xml:space="preserve"> 에폭시</t>
    <phoneticPr fontId="2" type="noConversion"/>
  </si>
  <si>
    <t xml:space="preserve"> 신너</t>
    <phoneticPr fontId="2" type="noConversion"/>
  </si>
  <si>
    <t>강관용접부 산소압축시험</t>
    <phoneticPr fontId="2" type="noConversion"/>
  </si>
  <si>
    <t xml:space="preserve"> 산소</t>
    <phoneticPr fontId="2" type="noConversion"/>
  </si>
  <si>
    <t xml:space="preserve"> 조합페인트</t>
    <phoneticPr fontId="2" type="noConversion"/>
  </si>
  <si>
    <t xml:space="preserve"> 고압호스</t>
    <phoneticPr fontId="2" type="noConversion"/>
  </si>
  <si>
    <t xml:space="preserve"> 고급품질관리원</t>
    <phoneticPr fontId="2" type="noConversion"/>
  </si>
  <si>
    <t xml:space="preserve"> 기구손료</t>
    <phoneticPr fontId="2" type="noConversion"/>
  </si>
  <si>
    <t>D1650㎜이상</t>
  </si>
  <si>
    <t>강관절단(A종)</t>
    <phoneticPr fontId="2" type="noConversion"/>
  </si>
  <si>
    <t xml:space="preserve"> 아세칠렌</t>
    <phoneticPr fontId="2" type="noConversion"/>
  </si>
  <si>
    <t xml:space="preserve"> 연마숫돌</t>
    <phoneticPr fontId="2" type="noConversion"/>
  </si>
  <si>
    <t xml:space="preserve"> 공구손료 및 경장비</t>
    <phoneticPr fontId="2" type="noConversion"/>
  </si>
  <si>
    <t>강관절단(B종)</t>
    <phoneticPr fontId="2" type="noConversion"/>
  </si>
  <si>
    <t>수공일위대가</t>
    <phoneticPr fontId="2" type="noConversion"/>
  </si>
  <si>
    <t>일위대가_호표_주철관부설</t>
    <phoneticPr fontId="2" type="noConversion"/>
  </si>
  <si>
    <t>일위대가_호표_강관용접(용접봉-2010년 표준품셈 기준)</t>
    <phoneticPr fontId="2" type="noConversion"/>
  </si>
  <si>
    <t>일위대가_호표_강관도장(재료비-2010년 표준품셈 기준)</t>
    <phoneticPr fontId="2" type="noConversion"/>
  </si>
  <si>
    <t>일위대가_호표_강관절단(재료비-2010년 표준품셈 기준)</t>
    <phoneticPr fontId="2" type="noConversion"/>
  </si>
  <si>
    <t>D100㎜이하</t>
    <phoneticPr fontId="2" type="noConversion"/>
  </si>
  <si>
    <t>KP메카니컬접합</t>
    <phoneticPr fontId="2" type="noConversion"/>
  </si>
  <si>
    <t xml:space="preserve"> 공구손료 및 잡재료</t>
    <phoneticPr fontId="2" type="noConversion"/>
  </si>
  <si>
    <t xml:space="preserve"> 이탈방지압륜 할증</t>
    <phoneticPr fontId="2" type="noConversion"/>
  </si>
  <si>
    <t>D100㎜이하, 이탈방지압륜</t>
    <phoneticPr fontId="2" type="noConversion"/>
  </si>
  <si>
    <t>주철관 절단</t>
    <phoneticPr fontId="2" type="noConversion"/>
  </si>
  <si>
    <t>토목6-2-4</t>
  </si>
  <si>
    <t>토목6-2-3</t>
    <phoneticPr fontId="2" type="noConversion"/>
  </si>
  <si>
    <t>일위대가_호표_플랜지접합(접합부속 별도)</t>
    <phoneticPr fontId="2" type="noConversion"/>
  </si>
  <si>
    <t>플랜지조인트접합</t>
    <phoneticPr fontId="2" type="noConversion"/>
  </si>
  <si>
    <t>일위대가목록</t>
    <phoneticPr fontId="2" type="noConversion"/>
  </si>
  <si>
    <t>토목6-8-1</t>
    <phoneticPr fontId="2" type="noConversion"/>
  </si>
  <si>
    <t>토목6-8-2</t>
    <phoneticPr fontId="2" type="noConversion"/>
  </si>
  <si>
    <t>토목6-8-3</t>
    <phoneticPr fontId="2" type="noConversion"/>
  </si>
  <si>
    <t>버터플라이 제수밸브 부설 및 접합</t>
    <phoneticPr fontId="2" type="noConversion"/>
  </si>
  <si>
    <t>주철제 게이트 제수밸브 부설 및 접합</t>
    <phoneticPr fontId="2" type="noConversion"/>
  </si>
  <si>
    <t>강관제 게이트 제수밸브 부설 및 접합</t>
    <phoneticPr fontId="2" type="noConversion"/>
  </si>
  <si>
    <t>크레인(타이어)   10 TON</t>
    <phoneticPr fontId="2" type="noConversion"/>
  </si>
  <si>
    <t>크레인(타이어)   15 TON</t>
    <phoneticPr fontId="2" type="noConversion"/>
  </si>
  <si>
    <t>D200㎜, 주철제·강관제</t>
    <phoneticPr fontId="2" type="noConversion"/>
  </si>
  <si>
    <t>D250㎜, 주철제·강관제</t>
    <phoneticPr fontId="2" type="noConversion"/>
  </si>
  <si>
    <t>D300㎜, 주철제·강관제</t>
    <phoneticPr fontId="2" type="noConversion"/>
  </si>
  <si>
    <t>D350㎜, 주철제·강관제</t>
    <phoneticPr fontId="2" type="noConversion"/>
  </si>
  <si>
    <t>D400㎜, 주철제·강관제</t>
    <phoneticPr fontId="2" type="noConversion"/>
  </si>
  <si>
    <t>D450㎜, 주철제·강관제</t>
    <phoneticPr fontId="2" type="noConversion"/>
  </si>
  <si>
    <t>D500㎜, 주철제·강관제</t>
    <phoneticPr fontId="2" type="noConversion"/>
  </si>
  <si>
    <t>D600㎜, 주철제·강관제</t>
    <phoneticPr fontId="2" type="noConversion"/>
  </si>
  <si>
    <t>D700㎜, 강관제</t>
    <phoneticPr fontId="2" type="noConversion"/>
  </si>
  <si>
    <t>D700㎜, 주철제</t>
    <phoneticPr fontId="2" type="noConversion"/>
  </si>
  <si>
    <t>D800㎜, 주철제·강관제</t>
    <phoneticPr fontId="2" type="noConversion"/>
  </si>
  <si>
    <t>D900㎜, 주철제</t>
    <phoneticPr fontId="2" type="noConversion"/>
  </si>
  <si>
    <t>D900㎜, 강관제</t>
    <phoneticPr fontId="2" type="noConversion"/>
  </si>
  <si>
    <t>D1000㎜, 주철제·강관제</t>
    <phoneticPr fontId="2" type="noConversion"/>
  </si>
  <si>
    <t>D1100㎜, 주철제·강관제</t>
    <phoneticPr fontId="2" type="noConversion"/>
  </si>
  <si>
    <t>D1200㎜, 주철제·강관제</t>
    <phoneticPr fontId="2" type="noConversion"/>
  </si>
  <si>
    <t>D1350㎜, 주철제·강관제</t>
    <phoneticPr fontId="2" type="noConversion"/>
  </si>
  <si>
    <t>D1500㎜, 주철제·강관제</t>
    <phoneticPr fontId="2" type="noConversion"/>
  </si>
  <si>
    <t>D1650㎜, 주철제·강관제</t>
    <phoneticPr fontId="2" type="noConversion"/>
  </si>
  <si>
    <t>D1800㎜, 주철제·강관제</t>
    <phoneticPr fontId="2" type="noConversion"/>
  </si>
  <si>
    <t>D2000㎜, 주철제·강관제</t>
    <phoneticPr fontId="2" type="noConversion"/>
  </si>
  <si>
    <t>D2100㎜, 주철제</t>
    <phoneticPr fontId="2" type="noConversion"/>
  </si>
  <si>
    <t>D2100㎜, 강관제</t>
    <phoneticPr fontId="2" type="noConversion"/>
  </si>
  <si>
    <t>일위대가_호표_KP메커니컬접합</t>
    <phoneticPr fontId="2" type="noConversion"/>
  </si>
  <si>
    <t>일위대가_호표_주철관절단</t>
    <phoneticPr fontId="2" type="noConversion"/>
  </si>
  <si>
    <t>일위대가_호표_밸브</t>
    <phoneticPr fontId="2" type="noConversion"/>
  </si>
  <si>
    <t>D2200㎜, 주철제·강관제</t>
    <phoneticPr fontId="2" type="noConversion"/>
  </si>
  <si>
    <t>D2400㎜, 주철제·강관제</t>
    <phoneticPr fontId="2" type="noConversion"/>
  </si>
  <si>
    <t>건축8-3-1</t>
    <phoneticPr fontId="2" type="noConversion"/>
  </si>
  <si>
    <t>일위대가_호표_잡철물</t>
    <phoneticPr fontId="2" type="noConversion"/>
  </si>
  <si>
    <t>잡철물 제작 및 설치</t>
    <phoneticPr fontId="2" type="noConversion"/>
  </si>
  <si>
    <t xml:space="preserve"> 철    공</t>
    <phoneticPr fontId="2" type="noConversion"/>
  </si>
  <si>
    <t xml:space="preserve"> 용 접 공</t>
    <phoneticPr fontId="2" type="noConversion"/>
  </si>
  <si>
    <t xml:space="preserve"> 특별인부</t>
    <phoneticPr fontId="2" type="noConversion"/>
  </si>
  <si>
    <t xml:space="preserve"> 공구손료 및 기계경비</t>
    <phoneticPr fontId="2" type="noConversion"/>
  </si>
  <si>
    <t xml:space="preserve"> 잡재료</t>
    <phoneticPr fontId="2" type="noConversion"/>
  </si>
  <si>
    <t>kg</t>
    <phoneticPr fontId="2" type="noConversion"/>
  </si>
  <si>
    <t>ℓ</t>
    <phoneticPr fontId="2" type="noConversion"/>
  </si>
  <si>
    <t>L</t>
    <phoneticPr fontId="2" type="noConversion"/>
  </si>
  <si>
    <t>M</t>
    <phoneticPr fontId="2" type="noConversion"/>
  </si>
  <si>
    <t>개</t>
    <phoneticPr fontId="2" type="noConversion"/>
  </si>
  <si>
    <t>㎡</t>
    <phoneticPr fontId="2" type="noConversion"/>
  </si>
  <si>
    <t>m</t>
    <phoneticPr fontId="2" type="noConversion"/>
  </si>
  <si>
    <t>인</t>
    <phoneticPr fontId="2" type="noConversion"/>
  </si>
  <si>
    <t>HR</t>
    <phoneticPr fontId="2" type="noConversion"/>
  </si>
  <si>
    <t>723</t>
    <phoneticPr fontId="2" type="noConversion"/>
  </si>
  <si>
    <t>591</t>
    <phoneticPr fontId="2" type="noConversion"/>
  </si>
  <si>
    <t>1421</t>
    <phoneticPr fontId="2" type="noConversion"/>
  </si>
  <si>
    <t>1387</t>
    <phoneticPr fontId="2" type="noConversion"/>
  </si>
  <si>
    <t>1113</t>
    <phoneticPr fontId="2" type="noConversion"/>
  </si>
  <si>
    <t>유통물가</t>
    <phoneticPr fontId="2" type="noConversion"/>
  </si>
  <si>
    <t>1168</t>
    <phoneticPr fontId="2" type="noConversion"/>
  </si>
  <si>
    <t>205㎜(8")   A계(흑색)</t>
    <phoneticPr fontId="2" type="noConversion"/>
  </si>
  <si>
    <t xml:space="preserve"> 크레인(타이어)</t>
    <phoneticPr fontId="2" type="noConversion"/>
  </si>
  <si>
    <t>D800㎜, 내·외부용접</t>
    <phoneticPr fontId="2" type="noConversion"/>
  </si>
  <si>
    <t>D900㎜, 내·외부용접</t>
    <phoneticPr fontId="2" type="noConversion"/>
  </si>
  <si>
    <t>D1000㎜, 내·외부용접</t>
    <phoneticPr fontId="2" type="noConversion"/>
  </si>
  <si>
    <t>D1100㎜, 내·외부용접</t>
    <phoneticPr fontId="2" type="noConversion"/>
  </si>
  <si>
    <t>D1200㎜, 내·외부용접</t>
    <phoneticPr fontId="2" type="noConversion"/>
  </si>
  <si>
    <t>D1350㎜, 내·외부용접</t>
    <phoneticPr fontId="2" type="noConversion"/>
  </si>
  <si>
    <t>D1500㎜, 내·외부용접</t>
    <phoneticPr fontId="2" type="noConversion"/>
  </si>
  <si>
    <t>D1650㎜, 내·외부용접</t>
    <phoneticPr fontId="2" type="noConversion"/>
  </si>
  <si>
    <t>D1800㎜, 내·외부용접</t>
    <phoneticPr fontId="2" type="noConversion"/>
  </si>
  <si>
    <t>D2000㎜, 내·외부용접</t>
    <phoneticPr fontId="2" type="noConversion"/>
  </si>
  <si>
    <t>D2200㎜, 내·외부용접</t>
    <phoneticPr fontId="2" type="noConversion"/>
  </si>
  <si>
    <t>D2400㎜, 내·외부용접</t>
    <phoneticPr fontId="2" type="noConversion"/>
  </si>
  <si>
    <t>D700㎜, 외부용접</t>
    <phoneticPr fontId="2" type="noConversion"/>
  </si>
  <si>
    <t>D600㎜, 외부용접</t>
    <phoneticPr fontId="2" type="noConversion"/>
  </si>
  <si>
    <t>D500㎜, 외부용접</t>
    <phoneticPr fontId="2" type="noConversion"/>
  </si>
  <si>
    <t>D450㎜, 외부용접</t>
    <phoneticPr fontId="2" type="noConversion"/>
  </si>
  <si>
    <t>D400㎜, 외부용접</t>
    <phoneticPr fontId="2" type="noConversion"/>
  </si>
  <si>
    <t>D350㎜, 외부용접</t>
    <phoneticPr fontId="2" type="noConversion"/>
  </si>
  <si>
    <t>D300㎜, 외부용접</t>
    <phoneticPr fontId="2" type="noConversion"/>
  </si>
  <si>
    <t>D250㎜, 외부용접</t>
    <phoneticPr fontId="2" type="noConversion"/>
  </si>
  <si>
    <t>D200㎜, 외부용접</t>
    <phoneticPr fontId="2" type="noConversion"/>
  </si>
  <si>
    <t>D150㎜, 외부용접</t>
    <phoneticPr fontId="2" type="noConversion"/>
  </si>
  <si>
    <t>D125㎜, 외부용접</t>
    <phoneticPr fontId="2" type="noConversion"/>
  </si>
  <si>
    <t>D100㎜ 이하, 외부용접</t>
    <phoneticPr fontId="2" type="noConversion"/>
  </si>
  <si>
    <t>일/본</t>
    <phoneticPr fontId="2" type="noConversion"/>
  </si>
  <si>
    <t xml:space="preserve"> 일 시공량</t>
    <phoneticPr fontId="2" type="noConversion"/>
  </si>
  <si>
    <t>일위대가_호표_강관부설(2025년)</t>
    <phoneticPr fontId="2" type="noConversion"/>
  </si>
  <si>
    <t>일/개소</t>
    <phoneticPr fontId="2" type="noConversion"/>
  </si>
  <si>
    <t>인력품의</t>
    <phoneticPr fontId="2" type="noConversion"/>
  </si>
  <si>
    <t>합판거푸집</t>
    <phoneticPr fontId="2" type="noConversion"/>
  </si>
  <si>
    <t>장비 타설</t>
    <phoneticPr fontId="2" type="noConversion"/>
  </si>
  <si>
    <t xml:space="preserve"> 콘크리트공</t>
    <phoneticPr fontId="2" type="noConversion"/>
  </si>
  <si>
    <t>콘크리트공</t>
    <phoneticPr fontId="2" type="noConversion"/>
  </si>
  <si>
    <t>3인×(63㎥/일×50%)</t>
    <phoneticPr fontId="2" type="noConversion"/>
  </si>
  <si>
    <t>1인×(63㎥/일×50%)</t>
    <phoneticPr fontId="2" type="noConversion"/>
  </si>
  <si>
    <t>굴삭기(타이어)</t>
  </si>
  <si>
    <t>0.6 M3</t>
  </si>
  <si>
    <t>굴삭기(타이어)   0.6 M3</t>
  </si>
  <si>
    <t xml:space="preserve"> 굴삭기(타이어)</t>
    <phoneticPr fontId="2" type="noConversion"/>
  </si>
  <si>
    <t>토목6-1-1</t>
    <phoneticPr fontId="2" type="noConversion"/>
  </si>
  <si>
    <t>6회, 간단</t>
    <phoneticPr fontId="2" type="noConversion"/>
  </si>
  <si>
    <t xml:space="preserve"> 합판</t>
    <phoneticPr fontId="2" type="noConversion"/>
  </si>
  <si>
    <t xml:space="preserve"> 각재</t>
    <phoneticPr fontId="2" type="noConversion"/>
  </si>
  <si>
    <t xml:space="preserve"> 소모자재</t>
    <phoneticPr fontId="2" type="noConversion"/>
  </si>
  <si>
    <t xml:space="preserve"> 형틀목공</t>
    <phoneticPr fontId="2" type="noConversion"/>
  </si>
  <si>
    <t>형틀목공</t>
    <phoneticPr fontId="2" type="noConversion"/>
  </si>
  <si>
    <t>5인×(50㎡/일)</t>
    <phoneticPr fontId="2" type="noConversion"/>
  </si>
  <si>
    <t>2인×(50㎡/일)</t>
    <phoneticPr fontId="2" type="noConversion"/>
  </si>
  <si>
    <t>주자재비의 %</t>
    <phoneticPr fontId="2" type="noConversion"/>
  </si>
  <si>
    <t>내수합판(4"*8")</t>
    <phoneticPr fontId="2" type="noConversion"/>
  </si>
  <si>
    <t>미송각재</t>
    <phoneticPr fontId="2" type="noConversion"/>
  </si>
  <si>
    <t xml:space="preserve"> 콘크리트 타설</t>
    <phoneticPr fontId="2" type="noConversion"/>
  </si>
  <si>
    <t xml:space="preserve"> 합판거푸집</t>
    <phoneticPr fontId="2" type="noConversion"/>
  </si>
  <si>
    <t>장비 타설</t>
  </si>
  <si>
    <t>6회, 간단</t>
  </si>
  <si>
    <t>피팅보호공</t>
    <phoneticPr fontId="2" type="noConversion"/>
  </si>
  <si>
    <t>㎥</t>
  </si>
  <si>
    <t>㎥</t>
    <phoneticPr fontId="2" type="noConversion"/>
  </si>
  <si>
    <t>0.6 M3, 1대×(63㎥/8시간×50%)</t>
    <phoneticPr fontId="2" type="noConversion"/>
  </si>
  <si>
    <t>개소</t>
    <phoneticPr fontId="2" type="noConversion"/>
  </si>
  <si>
    <t>K.P메카니컬 접합 및 부설</t>
    <phoneticPr fontId="2" type="noConversion"/>
  </si>
  <si>
    <t xml:space="preserve"> 공구손료 및 잡재료</t>
  </si>
  <si>
    <t>토목6-2-2</t>
    <phoneticPr fontId="2" type="noConversion"/>
  </si>
  <si>
    <t>가배관 설계내역서</t>
    <phoneticPr fontId="2" type="noConversion"/>
  </si>
  <si>
    <t>개소</t>
    <phoneticPr fontId="2" type="noConversion"/>
  </si>
  <si>
    <t>개소</t>
    <phoneticPr fontId="2" type="noConversion"/>
  </si>
  <si>
    <t>1S 직관</t>
    <phoneticPr fontId="2" type="noConversion"/>
  </si>
  <si>
    <t>본</t>
    <phoneticPr fontId="2" type="noConversion"/>
  </si>
  <si>
    <t>1S 단관</t>
    <phoneticPr fontId="2" type="noConversion"/>
  </si>
  <si>
    <t>1S 단관</t>
    <phoneticPr fontId="2" type="noConversion"/>
  </si>
  <si>
    <t>EA</t>
    <phoneticPr fontId="2" type="noConversion"/>
  </si>
  <si>
    <t>EA</t>
    <phoneticPr fontId="2" type="noConversion"/>
  </si>
  <si>
    <t>1F 단관</t>
    <phoneticPr fontId="2" type="noConversion"/>
  </si>
  <si>
    <t>EA</t>
    <phoneticPr fontId="2" type="noConversion"/>
  </si>
  <si>
    <t>1S 곡관</t>
    <phoneticPr fontId="2" type="noConversion"/>
  </si>
  <si>
    <t>이음관</t>
    <phoneticPr fontId="2" type="noConversion"/>
  </si>
  <si>
    <t>EA</t>
    <phoneticPr fontId="2" type="noConversion"/>
  </si>
  <si>
    <t>강관접합(B종)</t>
  </si>
  <si>
    <t>강관절단(B종)</t>
  </si>
  <si>
    <t>플랜지조인트접합</t>
  </si>
  <si>
    <t>강관철거</t>
  </si>
  <si>
    <t>강관절단(철거)</t>
  </si>
  <si>
    <t>D80㎜</t>
  </si>
  <si>
    <t>D100㎜</t>
  </si>
  <si>
    <t>D150㎜</t>
  </si>
  <si>
    <t>D200㎜</t>
  </si>
  <si>
    <t>D250㎜</t>
  </si>
  <si>
    <t>D300㎜</t>
  </si>
  <si>
    <t>D350㎜</t>
  </si>
  <si>
    <t>D400㎜</t>
  </si>
  <si>
    <t>D450㎜</t>
  </si>
  <si>
    <t>D500㎜</t>
  </si>
  <si>
    <t>D600㎜</t>
  </si>
  <si>
    <t>D700㎜</t>
  </si>
  <si>
    <t>D800㎜</t>
  </si>
  <si>
    <t>D900㎜</t>
  </si>
  <si>
    <t>D1000㎜</t>
  </si>
  <si>
    <t>D1100㎜</t>
  </si>
  <si>
    <t>D1200㎜</t>
  </si>
  <si>
    <t>D1350㎜</t>
  </si>
  <si>
    <t>D1500㎜</t>
  </si>
  <si>
    <t>D1650㎜</t>
  </si>
  <si>
    <t>D1800㎜</t>
  </si>
  <si>
    <t>D2000㎜</t>
  </si>
  <si>
    <t>D2200㎜</t>
  </si>
  <si>
    <t>D2400㎜</t>
  </si>
  <si>
    <t>강관철거</t>
    <phoneticPr fontId="2" type="noConversion"/>
  </si>
  <si>
    <t>개소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</si>
  <si>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</si>
  <si>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</si>
  <si>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</si>
  <si>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개소</t>
    <phoneticPr fontId="2" type="noConversion"/>
  </si>
  <si>
    <t>부설의 50%</t>
    <phoneticPr fontId="2" type="noConversion"/>
  </si>
  <si>
    <t>절단(철거)</t>
    <phoneticPr fontId="2" type="noConversion"/>
  </si>
  <si>
    <t>개소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</si>
  <si>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</si>
  <si>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</si>
  <si>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</si>
  <si>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nr</t>
    <phoneticPr fontId="2" type="noConversion"/>
  </si>
  <si>
    <t>강관철거</t>
    <phoneticPr fontId="2" type="noConversion"/>
  </si>
  <si>
    <t>부설의 50%</t>
    <phoneticPr fontId="2" type="noConversion"/>
  </si>
  <si>
    <t>강관철거</t>
    <phoneticPr fontId="2" type="noConversion"/>
  </si>
  <si>
    <t>nr</t>
    <phoneticPr fontId="2" type="noConversion"/>
  </si>
  <si>
    <t>강관철거</t>
    <phoneticPr fontId="2" type="noConversion"/>
  </si>
  <si>
    <t>개소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</si>
  <si>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</si>
  <si>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</si>
  <si>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</si>
  <si>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부설의 50%</t>
    <phoneticPr fontId="2" type="noConversion"/>
  </si>
  <si>
    <t>강관철거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</si>
  <si>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</si>
  <si>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</si>
  <si>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</si>
  <si>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nr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</si>
  <si>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</si>
  <si>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</si>
  <si>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</si>
  <si>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</si>
  <si>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개소</t>
    <phoneticPr fontId="2" type="noConversion"/>
  </si>
  <si>
    <t>절단(철거)</t>
    <phoneticPr fontId="2" type="noConversion"/>
  </si>
  <si>
    <t>강관철거</t>
    <phoneticPr fontId="2" type="noConversion"/>
  </si>
  <si>
    <t>부설의 50%</t>
    <phoneticPr fontId="2" type="noConversion"/>
  </si>
  <si>
    <t>강관철거</t>
    <phoneticPr fontId="2" type="noConversion"/>
  </si>
  <si>
    <t>개소</t>
    <phoneticPr fontId="2" type="noConversion"/>
  </si>
  <si>
    <t>nr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</si>
  <si>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</si>
  <si>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</si>
  <si>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</si>
  <si>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</si>
  <si>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</si>
  <si>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</si>
  <si>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</si>
  <si>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</si>
  <si>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</si>
  <si>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D1650㎜</t>
    <phoneticPr fontId="2" type="noConversion"/>
  </si>
  <si>
    <t>개소</t>
    <phoneticPr fontId="2" type="noConversion"/>
  </si>
  <si>
    <t>부설의 50%</t>
    <phoneticPr fontId="2" type="noConversion"/>
  </si>
  <si>
    <t>nr</t>
    <phoneticPr fontId="2" type="noConversion"/>
  </si>
  <si>
    <t>D100㎜ 이하</t>
    <phoneticPr fontId="2" type="noConversion"/>
  </si>
  <si>
    <t>D150㎜</t>
    <phoneticPr fontId="2" type="noConversion"/>
  </si>
  <si>
    <t>D200㎜</t>
    <phoneticPr fontId="2" type="noConversion"/>
  </si>
  <si>
    <t>D250㎜</t>
    <phoneticPr fontId="2" type="noConversion"/>
  </si>
  <si>
    <t>D300㎜</t>
    <phoneticPr fontId="2" type="noConversion"/>
  </si>
  <si>
    <t>D350㎜</t>
    <phoneticPr fontId="2" type="noConversion"/>
  </si>
  <si>
    <t>D400㎜</t>
    <phoneticPr fontId="2" type="noConversion"/>
  </si>
  <si>
    <t>D450㎜</t>
    <phoneticPr fontId="2" type="noConversion"/>
  </si>
  <si>
    <t>D500㎜</t>
    <phoneticPr fontId="2" type="noConversion"/>
  </si>
  <si>
    <t>D600㎜</t>
    <phoneticPr fontId="2" type="noConversion"/>
  </si>
  <si>
    <t>D700㎜</t>
    <phoneticPr fontId="2" type="noConversion"/>
  </si>
  <si>
    <t>D800㎜</t>
    <phoneticPr fontId="2" type="noConversion"/>
  </si>
  <si>
    <t>D900㎜</t>
    <phoneticPr fontId="2" type="noConversion"/>
  </si>
  <si>
    <t>D1000㎜</t>
    <phoneticPr fontId="2" type="noConversion"/>
  </si>
  <si>
    <t>D1350㎜</t>
    <phoneticPr fontId="2" type="noConversion"/>
  </si>
  <si>
    <t>개소</t>
    <phoneticPr fontId="2" type="noConversion"/>
  </si>
  <si>
    <t>부설의 50%</t>
    <phoneticPr fontId="2" type="noConversion"/>
  </si>
  <si>
    <t>절단(철거)</t>
    <phoneticPr fontId="2" type="noConversion"/>
  </si>
  <si>
    <t>D2200㎜</t>
    <phoneticPr fontId="2" type="noConversion"/>
  </si>
  <si>
    <t>강관절단(철거, A종)</t>
    <phoneticPr fontId="2" type="noConversion"/>
  </si>
  <si>
    <t>강관절단(철거, B종)</t>
    <phoneticPr fontId="2" type="noConversion"/>
  </si>
  <si>
    <t>70% 적용</t>
    <phoneticPr fontId="2" type="noConversion"/>
  </si>
  <si>
    <t>D900×6.0m</t>
    <phoneticPr fontId="2" type="noConversion"/>
  </si>
  <si>
    <t>D900×3.0m</t>
    <phoneticPr fontId="2" type="noConversion"/>
  </si>
  <si>
    <t>D900×2.0m</t>
    <phoneticPr fontId="2" type="noConversion"/>
  </si>
  <si>
    <t>D900×90˚</t>
    <phoneticPr fontId="2" type="noConversion"/>
  </si>
  <si>
    <t>D900×45˚</t>
    <phoneticPr fontId="2" type="noConversion"/>
  </si>
  <si>
    <t>1. 가배관 부설(900A)</t>
    <phoneticPr fontId="2" type="noConversion"/>
  </si>
  <si>
    <t>593</t>
    <phoneticPr fontId="2" type="noConversion"/>
  </si>
  <si>
    <t>726</t>
    <phoneticPr fontId="2" type="noConversion"/>
  </si>
  <si>
    <t>599~</t>
    <phoneticPr fontId="2" type="noConversion"/>
  </si>
  <si>
    <t>588~</t>
    <phoneticPr fontId="2" type="noConversion"/>
  </si>
  <si>
    <t>2026년</t>
    <phoneticPr fontId="2" type="noConversion"/>
  </si>
  <si>
    <t>2026.02.26</t>
    <phoneticPr fontId="2" type="noConversion"/>
  </si>
  <si>
    <t>D80㎜(인력), 이탈방지압륜</t>
    <phoneticPr fontId="2" type="noConversion"/>
  </si>
  <si>
    <t>D80㎜, 이탈방지압륜</t>
    <phoneticPr fontId="2" type="noConversion"/>
  </si>
  <si>
    <t>D100㎜(인력), 이탈방지압륜</t>
    <phoneticPr fontId="2" type="noConversion"/>
  </si>
  <si>
    <t>D100㎜, 이탈방지압륜</t>
    <phoneticPr fontId="2" type="noConversion"/>
  </si>
  <si>
    <t>D150㎜(인력), 이탈방지압륜</t>
    <phoneticPr fontId="2" type="noConversion"/>
  </si>
  <si>
    <t>D150㎜, 이탈방지압륜</t>
    <phoneticPr fontId="2" type="noConversion"/>
  </si>
  <si>
    <t>D200㎜, 이탈방지압륜</t>
    <phoneticPr fontId="2" type="noConversion"/>
  </si>
  <si>
    <t>D250㎜, 이탈방지압륜</t>
    <phoneticPr fontId="2" type="noConversion"/>
  </si>
  <si>
    <t>D300㎜, 이탈방지압륜</t>
    <phoneticPr fontId="2" type="noConversion"/>
  </si>
  <si>
    <t>D350㎜, 이탈방지압륜</t>
    <phoneticPr fontId="2" type="noConversion"/>
  </si>
  <si>
    <t>D400㎜, 이탈방지압륜</t>
    <phoneticPr fontId="2" type="noConversion"/>
  </si>
  <si>
    <t>D450㎜, 이탈방지압륜</t>
    <phoneticPr fontId="2" type="noConversion"/>
  </si>
  <si>
    <t>D600㎜, 이탈방지압륜</t>
    <phoneticPr fontId="2" type="noConversion"/>
  </si>
  <si>
    <t>D700㎜, 이탈방지압륜</t>
    <phoneticPr fontId="2" type="noConversion"/>
  </si>
  <si>
    <t>D800㎜, 이탈방지압륜</t>
    <phoneticPr fontId="2" type="noConversion"/>
  </si>
  <si>
    <t>D900㎜, 이탈방지압륜</t>
    <phoneticPr fontId="2" type="noConversion"/>
  </si>
  <si>
    <t>D1000㎜, 이탈방지압륜</t>
    <phoneticPr fontId="2" type="noConversion"/>
  </si>
  <si>
    <t>D1100㎜, 이탈방지압륜</t>
    <phoneticPr fontId="2" type="noConversion"/>
  </si>
  <si>
    <t>D1200㎜, 이탈방지압륜</t>
    <phoneticPr fontId="2" type="noConversion"/>
  </si>
  <si>
    <t>플랜지접합부속</t>
  </si>
  <si>
    <t>플랜지접합부속</t>
    <phoneticPr fontId="2" type="noConversion"/>
  </si>
  <si>
    <t>D150㎜</t>
    <phoneticPr fontId="2" type="noConversion"/>
  </si>
  <si>
    <t>D500㎜</t>
    <phoneticPr fontId="2" type="noConversion"/>
  </si>
  <si>
    <t>D600㎜</t>
    <phoneticPr fontId="2" type="noConversion"/>
  </si>
  <si>
    <t>D200㎜</t>
    <phoneticPr fontId="2" type="noConversion"/>
  </si>
  <si>
    <t>D250㎜</t>
    <phoneticPr fontId="2" type="noConversion"/>
  </si>
  <si>
    <t>D300㎜</t>
    <phoneticPr fontId="2" type="noConversion"/>
  </si>
  <si>
    <t>D350㎜</t>
    <phoneticPr fontId="2" type="noConversion"/>
  </si>
  <si>
    <t>D400㎜</t>
    <phoneticPr fontId="2" type="noConversion"/>
  </si>
  <si>
    <t>D450㎜</t>
    <phoneticPr fontId="2" type="noConversion"/>
  </si>
  <si>
    <t>D700㎜</t>
    <phoneticPr fontId="2" type="noConversion"/>
  </si>
  <si>
    <t>D800㎜</t>
    <phoneticPr fontId="2" type="noConversion"/>
  </si>
  <si>
    <t>D900㎜</t>
    <phoneticPr fontId="2" type="noConversion"/>
  </si>
  <si>
    <t>D1000㎜</t>
    <phoneticPr fontId="2" type="noConversion"/>
  </si>
  <si>
    <t>D1100㎜</t>
    <phoneticPr fontId="2" type="noConversion"/>
  </si>
  <si>
    <t>D1200㎜</t>
    <phoneticPr fontId="2" type="noConversion"/>
  </si>
  <si>
    <t>조</t>
    <phoneticPr fontId="2" type="noConversion"/>
  </si>
  <si>
    <t>KP접합부속</t>
  </si>
  <si>
    <t>KP접합부속</t>
    <phoneticPr fontId="2" type="noConversion"/>
  </si>
  <si>
    <t>737</t>
    <phoneticPr fontId="2" type="noConversion"/>
  </si>
  <si>
    <t>787</t>
    <phoneticPr fontId="2" type="noConversion"/>
  </si>
  <si>
    <t xml:space="preserve"> 플랜지접합부속</t>
    <phoneticPr fontId="2" type="noConversion"/>
  </si>
  <si>
    <t xml:space="preserve"> 일 시공량 (12㎥ 이하)</t>
    <phoneticPr fontId="2" type="noConversion"/>
  </si>
  <si>
    <t>콘크리트 타설(무근)</t>
    <phoneticPr fontId="2" type="noConversion"/>
  </si>
  <si>
    <t>토목6-3-1</t>
    <phoneticPr fontId="2" type="noConversion"/>
  </si>
  <si>
    <t>건축8-3-1</t>
    <phoneticPr fontId="2" type="noConversion"/>
  </si>
  <si>
    <t>L=7.0m</t>
    <phoneticPr fontId="2" type="noConversion"/>
  </si>
  <si>
    <t>L=5.0m</t>
    <phoneticPr fontId="2" type="noConversion"/>
  </si>
  <si>
    <t>L=73.0m</t>
    <phoneticPr fontId="2" type="noConversion"/>
  </si>
  <si>
    <t>견   적   서</t>
    <phoneticPr fontId="7" type="noConversion"/>
  </si>
  <si>
    <t>문 서 번 호</t>
    <phoneticPr fontId="7" type="noConversion"/>
  </si>
  <si>
    <t>공 급 자</t>
    <phoneticPr fontId="7" type="noConversion"/>
  </si>
  <si>
    <t>등록번호</t>
    <phoneticPr fontId="7" type="noConversion"/>
  </si>
  <si>
    <t>140-81-34127</t>
    <phoneticPr fontId="7" type="noConversion"/>
  </si>
  <si>
    <t>수      신</t>
    <phoneticPr fontId="7" type="noConversion"/>
  </si>
  <si>
    <t>상      호</t>
    <phoneticPr fontId="7" type="noConversion"/>
  </si>
  <si>
    <t>(주)대호스토퍼</t>
    <phoneticPr fontId="7" type="noConversion"/>
  </si>
  <si>
    <t>대표</t>
    <phoneticPr fontId="7" type="noConversion"/>
  </si>
  <si>
    <t>이 영 호</t>
    <phoneticPr fontId="7" type="noConversion"/>
  </si>
  <si>
    <t>(인)</t>
    <phoneticPr fontId="7" type="noConversion"/>
  </si>
  <si>
    <t>소  재  지</t>
    <phoneticPr fontId="7" type="noConversion"/>
  </si>
  <si>
    <t>경기도 안산시 단원구 시우로 114(초지동)</t>
    <phoneticPr fontId="7" type="noConversion"/>
  </si>
  <si>
    <t>담  당  자</t>
    <phoneticPr fontId="7" type="noConversion"/>
  </si>
  <si>
    <t>귀중</t>
    <phoneticPr fontId="7" type="noConversion"/>
  </si>
  <si>
    <t>업      태</t>
    <phoneticPr fontId="7" type="noConversion"/>
  </si>
  <si>
    <t>제조업 외</t>
    <phoneticPr fontId="7" type="noConversion"/>
  </si>
  <si>
    <t>종목</t>
    <phoneticPr fontId="7" type="noConversion"/>
  </si>
  <si>
    <t>상하수도설비공사 외</t>
    <phoneticPr fontId="7" type="noConversion"/>
  </si>
  <si>
    <t>연  락  처</t>
    <phoneticPr fontId="7" type="noConversion"/>
  </si>
  <si>
    <t>회사전화</t>
    <phoneticPr fontId="7" type="noConversion"/>
  </si>
  <si>
    <t>031-496-9488</t>
    <phoneticPr fontId="7" type="noConversion"/>
  </si>
  <si>
    <t>회사팩스</t>
    <phoneticPr fontId="7" type="noConversion"/>
  </si>
  <si>
    <t>031-496-9349</t>
    <phoneticPr fontId="7" type="noConversion"/>
  </si>
  <si>
    <t>작   성   일</t>
    <phoneticPr fontId="7" type="noConversion"/>
  </si>
  <si>
    <t>담 당 자</t>
    <phoneticPr fontId="7" type="noConversion"/>
  </si>
  <si>
    <t>백승리 차장</t>
    <phoneticPr fontId="7" type="noConversion"/>
  </si>
  <si>
    <t>휴대전화</t>
    <phoneticPr fontId="7" type="noConversion"/>
  </si>
  <si>
    <t>010-5013-7776</t>
    <phoneticPr fontId="7" type="noConversion"/>
  </si>
  <si>
    <t>유 효 기 간</t>
    <phoneticPr fontId="7" type="noConversion"/>
  </si>
  <si>
    <t>E-Mail</t>
    <phoneticPr fontId="7" type="noConversion"/>
  </si>
  <si>
    <t>dhcstopper@hanmail.net</t>
    <phoneticPr fontId="7" type="noConversion"/>
  </si>
  <si>
    <t>견  적  명</t>
    <phoneticPr fontId="7" type="noConversion"/>
  </si>
  <si>
    <t>합 계 금 액</t>
    <phoneticPr fontId="7" type="noConversion"/>
  </si>
  <si>
    <t>일금</t>
    <phoneticPr fontId="7" type="noConversion"/>
  </si>
  <si>
    <t xml:space="preserve">원정 </t>
    <phoneticPr fontId="7" type="noConversion"/>
  </si>
  <si>
    <t>(</t>
    <phoneticPr fontId="7" type="noConversion"/>
  </si>
  <si>
    <t>)</t>
    <phoneticPr fontId="7" type="noConversion"/>
  </si>
  <si>
    <t>(VAT포함)</t>
    <phoneticPr fontId="7" type="noConversion"/>
  </si>
  <si>
    <t>아래와 같이 견적을 제출합니다.</t>
    <phoneticPr fontId="7" type="noConversion"/>
  </si>
  <si>
    <t>품       명</t>
    <phoneticPr fontId="7" type="noConversion"/>
  </si>
  <si>
    <t>규       격</t>
    <phoneticPr fontId="7" type="noConversion"/>
  </si>
  <si>
    <t>수량</t>
    <phoneticPr fontId="7" type="noConversion"/>
  </si>
  <si>
    <t>단
위</t>
    <phoneticPr fontId="7" type="noConversion"/>
  </si>
  <si>
    <t>재 료 비</t>
    <phoneticPr fontId="7" type="noConversion"/>
  </si>
  <si>
    <t>노 무 비</t>
    <phoneticPr fontId="7" type="noConversion"/>
  </si>
  <si>
    <t>경       비</t>
    <phoneticPr fontId="7" type="noConversion"/>
  </si>
  <si>
    <t>소       계</t>
    <phoneticPr fontId="7" type="noConversion"/>
  </si>
  <si>
    <t>금       액</t>
    <phoneticPr fontId="7" type="noConversion"/>
  </si>
  <si>
    <t>비고</t>
    <phoneticPr fontId="7" type="noConversion"/>
  </si>
  <si>
    <t>EA</t>
    <phoneticPr fontId="7" type="noConversion"/>
  </si>
  <si>
    <t>MEMO</t>
    <phoneticPr fontId="7" type="noConversion"/>
  </si>
  <si>
    <t>부단수 차단공사 설계서</t>
    <phoneticPr fontId="238" type="noConversion"/>
  </si>
  <si>
    <t>&lt;순공사비내역서&gt;</t>
    <phoneticPr fontId="238" type="noConversion"/>
  </si>
  <si>
    <t>금 액</t>
    <phoneticPr fontId="238" type="noConversion"/>
  </si>
  <si>
    <t>라인스토핑(강관제)</t>
    <phoneticPr fontId="238" type="noConversion"/>
  </si>
  <si>
    <t>바탕처리(강관제)</t>
  </si>
  <si>
    <t>nr</t>
    <phoneticPr fontId="238" type="noConversion"/>
  </si>
  <si>
    <t>부단수 할정자관 부설 및 접합(강관제)</t>
  </si>
  <si>
    <t>샌드위치 밸브 부설 및 접합</t>
  </si>
  <si>
    <t>부단수천공 분기점 분기/철거</t>
  </si>
  <si>
    <t>nr</t>
    <phoneticPr fontId="238" type="noConversion"/>
  </si>
  <si>
    <t>등압관 설치/철거</t>
  </si>
  <si>
    <t>부단수차단/철거</t>
  </si>
  <si>
    <t>nr</t>
    <phoneticPr fontId="238" type="noConversion"/>
  </si>
  <si>
    <t>플러깅/철거</t>
  </si>
  <si>
    <t>샌드위치 밸브 철거</t>
  </si>
  <si>
    <t>마개플랜지 부설 및 접합</t>
  </si>
  <si>
    <t>사전조사</t>
  </si>
  <si>
    <t>장비운반비</t>
  </si>
  <si>
    <t>set</t>
    <phoneticPr fontId="238" type="noConversion"/>
  </si>
  <si>
    <t>밸브개폐비</t>
  </si>
  <si>
    <t>&lt;일위대가표&gt;</t>
    <phoneticPr fontId="238" type="noConversion"/>
  </si>
  <si>
    <t>바탕처리(강관제)</t>
    <phoneticPr fontId="238" type="noConversion"/>
  </si>
  <si>
    <t>nr</t>
  </si>
  <si>
    <t>강관 도복장 제거</t>
  </si>
  <si>
    <t>표면정리</t>
  </si>
  <si>
    <t>#180</t>
    <phoneticPr fontId="238" type="noConversion"/>
  </si>
  <si>
    <t>계</t>
    <phoneticPr fontId="238" type="noConversion"/>
  </si>
  <si>
    <t>강관 도복장 제거</t>
    <phoneticPr fontId="238" type="noConversion"/>
  </si>
  <si>
    <t>인</t>
    <phoneticPr fontId="238" type="noConversion"/>
  </si>
  <si>
    <t>계</t>
    <phoneticPr fontId="238" type="noConversion"/>
  </si>
  <si>
    <t>표면정리</t>
    <phoneticPr fontId="238" type="noConversion"/>
  </si>
  <si>
    <t>도장공</t>
  </si>
  <si>
    <t>인</t>
    <phoneticPr fontId="238" type="noConversion"/>
  </si>
  <si>
    <t>연마지</t>
  </si>
  <si>
    <t>#180</t>
    <phoneticPr fontId="238" type="noConversion"/>
  </si>
  <si>
    <t>매</t>
    <phoneticPr fontId="238" type="noConversion"/>
  </si>
  <si>
    <t>공구손료</t>
  </si>
  <si>
    <t>도장공 인력품의</t>
    <phoneticPr fontId="238" type="noConversion"/>
  </si>
  <si>
    <t>부단수 할정자관 부설 및 접합(강관제)</t>
    <phoneticPr fontId="238" type="noConversion"/>
  </si>
  <si>
    <t>부단수 할정자관 부설(강관제)</t>
  </si>
  <si>
    <t>nr</t>
    <phoneticPr fontId="238" type="noConversion"/>
  </si>
  <si>
    <t>부단수 할정자관 접합(강관제)</t>
  </si>
  <si>
    <t>nr</t>
    <phoneticPr fontId="238" type="noConversion"/>
  </si>
  <si>
    <t>부단수 할정자관 접합부 도장</t>
  </si>
  <si>
    <t>부단수 할정자관</t>
    <phoneticPr fontId="238" type="noConversion"/>
  </si>
  <si>
    <t>nr</t>
    <phoneticPr fontId="238" type="noConversion"/>
  </si>
  <si>
    <t>계</t>
    <phoneticPr fontId="238" type="noConversion"/>
  </si>
  <si>
    <t>부단수 할정자관 부설(강관제)</t>
    <phoneticPr fontId="238" type="noConversion"/>
  </si>
  <si>
    <t>배관공(수도)</t>
  </si>
  <si>
    <t>인</t>
    <phoneticPr fontId="238" type="noConversion"/>
  </si>
  <si>
    <t>인</t>
    <phoneticPr fontId="238" type="noConversion"/>
  </si>
  <si>
    <t>트럭탑재형크레인</t>
    <phoneticPr fontId="238" type="noConversion"/>
  </si>
  <si>
    <t>hr</t>
    <phoneticPr fontId="238" type="noConversion"/>
  </si>
  <si>
    <t>부단수 할정자관 접합(강관제)</t>
    <phoneticPr fontId="238" type="noConversion"/>
  </si>
  <si>
    <t>용접공</t>
  </si>
  <si>
    <t>발전기(50KW)</t>
  </si>
  <si>
    <t>hr</t>
    <phoneticPr fontId="238" type="noConversion"/>
  </si>
  <si>
    <t>용접기(200AMP)</t>
  </si>
  <si>
    <t>hr</t>
    <phoneticPr fontId="238" type="noConversion"/>
  </si>
  <si>
    <t>용접봉(3.2㎜  KSE4301)</t>
  </si>
  <si>
    <t>kg</t>
    <phoneticPr fontId="238" type="noConversion"/>
  </si>
  <si>
    <t>부단수 할정자관 접합부 도장</t>
    <phoneticPr fontId="238" type="noConversion"/>
  </si>
  <si>
    <t>액상접착제</t>
  </si>
  <si>
    <t>(16.8kg/18.9ℓ) CAN</t>
    <phoneticPr fontId="238" type="noConversion"/>
  </si>
  <si>
    <t>3T x 40 x 6m</t>
    <phoneticPr fontId="238" type="noConversion"/>
  </si>
  <si>
    <t>m</t>
    <phoneticPr fontId="238" type="noConversion"/>
  </si>
  <si>
    <t>0.508㎜ x 100㎜ x 30m</t>
    <phoneticPr fontId="238" type="noConversion"/>
  </si>
  <si>
    <t>㎡</t>
    <phoneticPr fontId="238" type="noConversion"/>
  </si>
  <si>
    <t>0.381㎜ x 100㎜ x 30m</t>
    <phoneticPr fontId="238" type="noConversion"/>
  </si>
  <si>
    <t>㎡</t>
    <phoneticPr fontId="238" type="noConversion"/>
  </si>
  <si>
    <t>계</t>
    <phoneticPr fontId="238" type="noConversion"/>
  </si>
  <si>
    <t>샌드위치 밸브 부설 및 접합</t>
    <phoneticPr fontId="238" type="noConversion"/>
  </si>
  <si>
    <t>샌드위치 밸브 부설 및 접합(손료제외)</t>
  </si>
  <si>
    <t>nr</t>
    <phoneticPr fontId="238" type="noConversion"/>
  </si>
  <si>
    <t>샌드위치 밸브 손료</t>
    <phoneticPr fontId="238" type="noConversion"/>
  </si>
  <si>
    <t>hr</t>
    <phoneticPr fontId="238" type="noConversion"/>
  </si>
  <si>
    <t>플랜지접합부속</t>
    <phoneticPr fontId="238" type="noConversion"/>
  </si>
  <si>
    <t>샌드위치 밸브 부설 및 접합(손료제외)</t>
    <phoneticPr fontId="238" type="noConversion"/>
  </si>
  <si>
    <t>트럭탑재형크레인</t>
    <phoneticPr fontId="238" type="noConversion"/>
  </si>
  <si>
    <t>hr</t>
    <phoneticPr fontId="238" type="noConversion"/>
  </si>
  <si>
    <t>부단수천공 분기점 분기/철거</t>
    <phoneticPr fontId="238" type="noConversion"/>
  </si>
  <si>
    <t>부단수천공 분기점 분기(손료제외)</t>
  </si>
  <si>
    <t>부단수천공기 손료</t>
    <phoneticPr fontId="238" type="noConversion"/>
  </si>
  <si>
    <t>부단수천공기 운전경비</t>
  </si>
  <si>
    <t>기밀시험</t>
  </si>
  <si>
    <t>칩제거(손료제외)</t>
  </si>
  <si>
    <t>칩제거기 손료</t>
    <phoneticPr fontId="238" type="noConversion"/>
  </si>
  <si>
    <t>칩제거기 운전경비</t>
  </si>
  <si>
    <t>부단수천공기 철거</t>
  </si>
  <si>
    <t>칩제거기 철거</t>
  </si>
  <si>
    <t>컷터</t>
  </si>
  <si>
    <t>드릴</t>
  </si>
  <si>
    <t>부단수천공 분기점 분기(손료제외)</t>
    <phoneticPr fontId="238" type="noConversion"/>
  </si>
  <si>
    <t>부단수천공기 운전경비</t>
    <phoneticPr fontId="238" type="noConversion"/>
  </si>
  <si>
    <t>hr</t>
    <phoneticPr fontId="238" type="noConversion"/>
  </si>
  <si>
    <t>주연료</t>
  </si>
  <si>
    <t>경유</t>
    <phoneticPr fontId="238" type="noConversion"/>
  </si>
  <si>
    <t>ℓ</t>
    <phoneticPr fontId="238" type="noConversion"/>
  </si>
  <si>
    <t>잡재료</t>
  </si>
  <si>
    <t>주연료의</t>
    <phoneticPr fontId="238" type="noConversion"/>
  </si>
  <si>
    <t>기밀시험</t>
    <phoneticPr fontId="238" type="noConversion"/>
  </si>
  <si>
    <t>인</t>
    <phoneticPr fontId="238" type="noConversion"/>
  </si>
  <si>
    <t>잡재료 및 공구손료</t>
    <phoneticPr fontId="238" type="noConversion"/>
  </si>
  <si>
    <t>인건비의</t>
    <phoneticPr fontId="238" type="noConversion"/>
  </si>
  <si>
    <t>계</t>
    <phoneticPr fontId="238" type="noConversion"/>
  </si>
  <si>
    <t>칩제거(손료제외)</t>
    <phoneticPr fontId="238" type="noConversion"/>
  </si>
  <si>
    <t>트럭탑재형크레인</t>
  </si>
  <si>
    <t>칩제거기 운전경비</t>
    <phoneticPr fontId="238" type="noConversion"/>
  </si>
  <si>
    <t>경유</t>
    <phoneticPr fontId="238" type="noConversion"/>
  </si>
  <si>
    <t>ℓ</t>
    <phoneticPr fontId="238" type="noConversion"/>
  </si>
  <si>
    <t>주연료의</t>
    <phoneticPr fontId="238" type="noConversion"/>
  </si>
  <si>
    <t>부단수천공기 철거</t>
    <phoneticPr fontId="238" type="noConversion"/>
  </si>
  <si>
    <t>인</t>
    <phoneticPr fontId="238" type="noConversion"/>
  </si>
  <si>
    <t>트럭탑재형크레인</t>
    <phoneticPr fontId="238" type="noConversion"/>
  </si>
  <si>
    <t>hr</t>
    <phoneticPr fontId="238" type="noConversion"/>
  </si>
  <si>
    <t>칩제거기 철거</t>
    <phoneticPr fontId="238" type="noConversion"/>
  </si>
  <si>
    <t>인</t>
    <phoneticPr fontId="238" type="noConversion"/>
  </si>
  <si>
    <t>등압관 설치/철거</t>
    <phoneticPr fontId="238" type="noConversion"/>
  </si>
  <si>
    <t>등압관 부단수 천공</t>
  </si>
  <si>
    <t>nr</t>
    <phoneticPr fontId="238" type="noConversion"/>
  </si>
  <si>
    <t>등압관 피팅 접합</t>
  </si>
  <si>
    <t>등압관 플러깅</t>
  </si>
  <si>
    <t>등압관 피팅</t>
  </si>
  <si>
    <t>볼밸브</t>
  </si>
  <si>
    <t>nr</t>
    <phoneticPr fontId="238" type="noConversion"/>
  </si>
  <si>
    <t>플러그(등압관용)</t>
  </si>
  <si>
    <t>CAP(등압관용)</t>
  </si>
  <si>
    <t>등압관 부단수 천공</t>
    <phoneticPr fontId="238" type="noConversion"/>
  </si>
  <si>
    <t>인</t>
    <phoneticPr fontId="238" type="noConversion"/>
  </si>
  <si>
    <t>천공기</t>
  </si>
  <si>
    <t>등압관 피팅 접합</t>
    <phoneticPr fontId="238" type="noConversion"/>
  </si>
  <si>
    <t>인</t>
    <phoneticPr fontId="238" type="noConversion"/>
  </si>
  <si>
    <t>kg</t>
    <phoneticPr fontId="238" type="noConversion"/>
  </si>
  <si>
    <t>등압관 플러깅</t>
    <phoneticPr fontId="238" type="noConversion"/>
  </si>
  <si>
    <t>플러깅장비</t>
  </si>
  <si>
    <t>부단수차단/철거</t>
    <phoneticPr fontId="238" type="noConversion"/>
  </si>
  <si>
    <t>부단수차단(손료제외)</t>
  </si>
  <si>
    <t>부단수차단기 손료</t>
    <phoneticPr fontId="238" type="noConversion"/>
  </si>
  <si>
    <t>hr</t>
    <phoneticPr fontId="238" type="noConversion"/>
  </si>
  <si>
    <t>부단수차단기 운전경비</t>
  </si>
  <si>
    <t>현장대기</t>
  </si>
  <si>
    <t>부단수차단기 철거</t>
  </si>
  <si>
    <t>Sealing Element</t>
  </si>
  <si>
    <t>부단수차단(손료제외)</t>
    <phoneticPr fontId="238" type="noConversion"/>
  </si>
  <si>
    <t>트럭탑재형크레인</t>
    <phoneticPr fontId="238" type="noConversion"/>
  </si>
  <si>
    <t>부단수차단기 운전경비</t>
    <phoneticPr fontId="238" type="noConversion"/>
  </si>
  <si>
    <t>경유</t>
    <phoneticPr fontId="238" type="noConversion"/>
  </si>
  <si>
    <t>주연료의</t>
    <phoneticPr fontId="238" type="noConversion"/>
  </si>
  <si>
    <t>현장대기</t>
    <phoneticPr fontId="238" type="noConversion"/>
  </si>
  <si>
    <t>부단수차단기 철거</t>
    <phoneticPr fontId="238" type="noConversion"/>
  </si>
  <si>
    <t>플러깅/철거</t>
    <phoneticPr fontId="238" type="noConversion"/>
  </si>
  <si>
    <t>천공관 플러깅(손료제외)</t>
  </si>
  <si>
    <t>플러깅 손료</t>
    <phoneticPr fontId="238" type="noConversion"/>
  </si>
  <si>
    <t>플러깅장비 운전경비</t>
  </si>
  <si>
    <t>플러깅 장비 철거</t>
  </si>
  <si>
    <t>플러그(천공관용)</t>
  </si>
  <si>
    <t>천공관 플러깅(손료제외)</t>
    <phoneticPr fontId="238" type="noConversion"/>
  </si>
  <si>
    <t>플러깅장비 운전경비</t>
    <phoneticPr fontId="238" type="noConversion"/>
  </si>
  <si>
    <t>ℓ</t>
    <phoneticPr fontId="238" type="noConversion"/>
  </si>
  <si>
    <t>플러깅 장비 철거</t>
    <phoneticPr fontId="238" type="noConversion"/>
  </si>
  <si>
    <t>샌드위치 밸브 철거</t>
    <phoneticPr fontId="238" type="noConversion"/>
  </si>
  <si>
    <t>hr</t>
    <phoneticPr fontId="238" type="noConversion"/>
  </si>
  <si>
    <t>마개플랜지 부설 및 접합</t>
    <phoneticPr fontId="238" type="noConversion"/>
  </si>
  <si>
    <t>마개플랜지 부설</t>
  </si>
  <si>
    <t>플랜지조인트관 접합</t>
  </si>
  <si>
    <t>마개플랜지</t>
  </si>
  <si>
    <t>마개플랜지 부설</t>
    <phoneticPr fontId="238" type="noConversion"/>
  </si>
  <si>
    <t>플랜지조인트관 접합</t>
    <phoneticPr fontId="238" type="noConversion"/>
  </si>
  <si>
    <t>사전조사</t>
    <phoneticPr fontId="238" type="noConversion"/>
  </si>
  <si>
    <t>장비운반비</t>
    <phoneticPr fontId="238" type="noConversion"/>
  </si>
  <si>
    <t>운반비</t>
    <phoneticPr fontId="238" type="noConversion"/>
  </si>
  <si>
    <t>set</t>
    <phoneticPr fontId="238" type="noConversion"/>
  </si>
  <si>
    <t>밸브개폐비</t>
    <phoneticPr fontId="238" type="noConversion"/>
  </si>
  <si>
    <t>단위 밸브개폐비</t>
    <phoneticPr fontId="238" type="noConversion"/>
  </si>
  <si>
    <t>회</t>
    <phoneticPr fontId="238" type="noConversion"/>
  </si>
  <si>
    <t>단위 밸브개폐비</t>
    <phoneticPr fontId="238" type="noConversion"/>
  </si>
  <si>
    <t>2026년 동남로(서하남사거리) 장기사용 배수관 정비공사 부단수 차단</t>
    <phoneticPr fontId="7" type="noConversion"/>
  </si>
  <si>
    <t>서울특별시 강동수도사업소</t>
    <phoneticPr fontId="2" type="noConversion"/>
  </si>
  <si>
    <t>12개월</t>
    <phoneticPr fontId="7" type="noConversion"/>
  </si>
  <si>
    <t>가배관</t>
    <phoneticPr fontId="2" type="noConversion"/>
  </si>
  <si>
    <t>D900*7M</t>
    <phoneticPr fontId="2" type="noConversion"/>
  </si>
  <si>
    <t>부단수 차단</t>
    <phoneticPr fontId="7" type="noConversion"/>
  </si>
  <si>
    <t>D900*5M</t>
    <phoneticPr fontId="2" type="noConversion"/>
  </si>
  <si>
    <t>D900*73M</t>
    <phoneticPr fontId="2" type="noConversion"/>
  </si>
  <si>
    <t>식</t>
    <phoneticPr fontId="2" type="noConversion"/>
  </si>
  <si>
    <t>야간</t>
    <phoneticPr fontId="2" type="noConversion"/>
  </si>
  <si>
    <t>D900×0.5m</t>
    <phoneticPr fontId="2" type="noConversion"/>
  </si>
  <si>
    <t>D900×2.5m</t>
    <phoneticPr fontId="2" type="noConversion"/>
  </si>
  <si>
    <t>고급기술자</t>
    <phoneticPr fontId="2" type="noConversion"/>
  </si>
  <si>
    <r>
      <t>2026년 상반기</t>
    </r>
    <r>
      <rPr>
        <b/>
        <sz val="9"/>
        <color indexed="8"/>
        <rFont val="굴림체"/>
        <family val="3"/>
        <charset val="129"/>
      </rPr>
      <t>(야간)</t>
    </r>
    <phoneticPr fontId="2" type="noConversion"/>
  </si>
  <si>
    <t>2026년 상반기(주간)</t>
    <phoneticPr fontId="2" type="noConversion"/>
  </si>
  <si>
    <t>2026년단가(기계 설비,주간)</t>
    <phoneticPr fontId="2" type="noConversion"/>
  </si>
  <si>
    <r>
      <t xml:space="preserve">2026년단가(기계 설비, </t>
    </r>
    <r>
      <rPr>
        <b/>
        <sz val="9"/>
        <color indexed="8"/>
        <rFont val="굴림체"/>
        <family val="3"/>
        <charset val="129"/>
      </rPr>
      <t>야간</t>
    </r>
    <r>
      <rPr>
        <sz val="9"/>
        <color indexed="8"/>
        <rFont val="굴림체"/>
        <family val="3"/>
        <charset val="129"/>
      </rPr>
      <t>)</t>
    </r>
    <phoneticPr fontId="2" type="noConversion"/>
  </si>
  <si>
    <t>야간</t>
    <phoneticPr fontId="2" type="noConversion"/>
  </si>
  <si>
    <t>1. 토공, 가시설공, 피팅부 관보호공(H빔보강)등 부단수 차단 외 공종에 대한 공통 공사비 제외
2. '26년 기준 단가 적용(야간 시공비 적용)
3. 가배관 자재 및 보강 별도(단, 부설비 포함)
4. 납품방법 : 현장설치도
5. 설계가 견적 기준</t>
    <phoneticPr fontId="7" type="noConversion"/>
  </si>
  <si>
    <t>ⓐ 소  계</t>
    <phoneticPr fontId="2" type="noConversion"/>
  </si>
  <si>
    <t>ⓑ 소  계</t>
    <phoneticPr fontId="2" type="noConversion"/>
  </si>
  <si>
    <t>ⓒ 소  계</t>
    <phoneticPr fontId="2" type="noConversion"/>
  </si>
  <si>
    <t>ⓓ 소  계</t>
    <phoneticPr fontId="2" type="noConversion"/>
  </si>
  <si>
    <t>(ⓐ+ⓑ+ⓒ+ⓓ+ⓔ) 합                계(TOTAL)</t>
    <phoneticPr fontId="7" type="noConversion"/>
  </si>
  <si>
    <t>ⓔ 단수정리</t>
    <phoneticPr fontId="2" type="noConversion"/>
  </si>
  <si>
    <t>DH18-260323-01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</si>
</sst>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5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#;\-#,###;&quot;&quot;;@"/>
    <numFmt numFmtId="177" formatCode="General;\-General\,&quot;&quot;;@"/>
    <numFmt numFmtId="178" formatCode="#,###.0;\-#,###.0;&quot;&quot;;@"/>
    <numFmt numFmtId="179" formatCode="#,###.00;\-#,###.00;&quot;&quot;;@"/>
    <numFmt numFmtId="180" formatCode="#,###.000;\-#,###.000;&quot;&quot;;@"/>
    <numFmt numFmtId="181" formatCode="#,##0_ "/>
    <numFmt numFmtId="182" formatCode="0.000%"/>
    <numFmt numFmtId="183" formatCode="\ "/>
    <numFmt numFmtId="184" formatCode="_ * #,##0.00_ ;_ * \-#,##0.00_ ;_ * &quot;-&quot;??_ ;_ @_ "/>
    <numFmt numFmtId="185" formatCode="_ &quot;kr&quot;\ * #,##0.00_ ;_ &quot;kr&quot;\ * \-#,##0.00_ ;_ &quot;kr&quot;\ * &quot;-&quot;??_ ;_ @_ "/>
    <numFmt numFmtId="186" formatCode="0.00_ "/>
    <numFmt numFmtId="187" formatCode="_-* #,##0.0_-;\-* #,##0.0_-;_-* &quot;-&quot;_-;_-@_-"/>
    <numFmt numFmtId="188" formatCode="0.0"/>
    <numFmt numFmtId="189" formatCode="[Red]&quot;@ &quot;#,##0_ ;[Red]&quot;@ &quot;\-#,##0\ "/>
    <numFmt numFmtId="190" formatCode="#,###&quot; 부&quot;"/>
    <numFmt numFmtId="191" formatCode="_-* #,##0\ &quot;FB&quot;_-;\-* #,##0\ &quot;FB&quot;_-;_-* &quot;-&quot;\ &quot;FB&quot;_-;_-@_-"/>
    <numFmt numFmtId="192" formatCode="#."/>
    <numFmt numFmtId="193" formatCode="mm&quot;월&quot;\ dd&quot;일&quot;"/>
    <numFmt numFmtId="194" formatCode="_-* #,##0.0_-;\-* #,##0.0_-;_-* &quot;-&quot;??_-;_-@_-"/>
    <numFmt numFmtId="195" formatCode="_-* #,##0_-;\-* #,##0_-;_-* &quot;-&quot;??_-;_-@_-"/>
    <numFmt numFmtId="196" formatCode="0.0%"/>
    <numFmt numFmtId="197" formatCode="_ * #,##0_ ;_ * &quot;₩&quot;&quot;₩&quot;&quot;₩&quot;&quot;₩&quot;&quot;₩&quot;&quot;₩&quot;\-#,##0_ ;_ * &quot;-&quot;_ ;_ @_ "/>
    <numFmt numFmtId="198" formatCode="&quot;₩&quot;#,##0;&quot;₩&quot;&quot;₩&quot;&quot;₩&quot;&quot;₩&quot;&quot;₩&quot;\-#,##0"/>
    <numFmt numFmtId="199" formatCode="_ * #,##0_ ;_ * \-#,##0_ ;_ * &quot;-&quot;_ ;_ @_ "/>
    <numFmt numFmtId="200" formatCode="#,##0.00;[Red]&quot;-&quot;#,##0.00"/>
    <numFmt numFmtId="201" formatCode="#,##0;&quot;-&quot;#,##0"/>
    <numFmt numFmtId="202" formatCode="yyyy&quot;년&quot;\ m&quot;월&quot;\ d&quot;일&quot;"/>
    <numFmt numFmtId="203" formatCode="#,##0;[Red]&quot;-&quot;#,##0"/>
    <numFmt numFmtId="204" formatCode="#,##0.0;[Red]#,##0.0;&quot; &quot;"/>
    <numFmt numFmtId="205" formatCode="0.0000%"/>
    <numFmt numFmtId="206" formatCode="#,##0.0000"/>
    <numFmt numFmtId="207" formatCode="#,###&quot; 회&quot;"/>
    <numFmt numFmtId="208" formatCode="0.000"/>
    <numFmt numFmtId="209" formatCode="#,##0.00;[Red]#,##0.00;&quot; &quot;"/>
    <numFmt numFmtId="210" formatCode="#,##0.0"/>
    <numFmt numFmtId="211" formatCode="_ &quot;₩&quot;* #,##0_ ;_ &quot;₩&quot;* &quot;₩&quot;\!\-#,##0_ ;_ &quot;₩&quot;* &quot;-&quot;_ ;_ @_ "/>
    <numFmt numFmtId="212" formatCode="_ &quot;₩&quot;* #,##0_ ;_ &quot;₩&quot;* \-#,##0_ ;_ &quot;₩&quot;* &quot;-&quot;_ ;_ @_ "/>
    <numFmt numFmtId="213" formatCode="&quot;₩&quot;#,##0.00;[Red]&quot;₩&quot;\-#,##0.00"/>
    <numFmt numFmtId="214" formatCode="_ &quot;₩&quot;* #,##0_ ;_ &quot;₩&quot;* &quot;₩&quot;&quot;₩&quot;&quot;₩&quot;&quot;₩&quot;&quot;₩&quot;&quot;₩&quot;&quot;₩&quot;&quot;₩&quot;&quot;₩&quot;&quot;₩&quot;&quot;₩&quot;&quot;₩&quot;&quot;₩&quot;\-#,##0_ ;_ &quot;₩&quot;* &quot;-&quot;_ ;_ @_ "/>
    <numFmt numFmtId="215" formatCode="_(&quot;₩&quot;* #,##0_);_(&quot;₩&quot;* \(#,##0\);_(&quot;₩&quot;* &quot;-&quot;_);_(@_)"/>
    <numFmt numFmtId="216" formatCode="_(&quot;RM&quot;* #,##0_);_(&quot;RM&quot;* \(#,##0\);_(&quot;RM&quot;* &quot;-&quot;_);_(@_)"/>
    <numFmt numFmtId="217" formatCode="_ &quot;₩&quot;* #,##0.00_ ;_ &quot;₩&quot;* &quot;₩&quot;\!\-#,##0.00_ ;_ &quot;₩&quot;* &quot;-&quot;??_ ;_ @_ "/>
    <numFmt numFmtId="218" formatCode="_ &quot;₩&quot;* #,##0.00_ ;_ &quot;₩&quot;* \-#,##0.00_ ;_ &quot;₩&quot;* &quot;-&quot;??_ ;_ @_ "/>
    <numFmt numFmtId="219" formatCode="&quot;₩&quot;#,##0;[Red]&quot;₩&quot;\-#,##0"/>
    <numFmt numFmtId="220" formatCode="_ &quot;₩&quot;* #,##0.00_ ;_ &quot;₩&quot;* &quot;₩&quot;&quot;₩&quot;&quot;₩&quot;&quot;₩&quot;&quot;₩&quot;&quot;₩&quot;&quot;₩&quot;&quot;₩&quot;&quot;₩&quot;&quot;₩&quot;&quot;₩&quot;&quot;₩&quot;&quot;₩&quot;\-#,##0.00_ ;_ &quot;₩&quot;* &quot;-&quot;??_ ;_ @_ "/>
    <numFmt numFmtId="221" formatCode="_(&quot;₩&quot;* #,##0.00_);_(&quot;₩&quot;* \(#,##0.00\);_(&quot;₩&quot;* &quot;-&quot;??_);_(@_)"/>
    <numFmt numFmtId="222" formatCode="_(&quot;RM&quot;* #,##0.00_);_(&quot;RM&quot;* \(#,##0.00\);_(&quot;RM&quot;* &quot;-&quot;??_);_(@_)"/>
    <numFmt numFmtId="223" formatCode="_-* #,##0\ _F_B_-;\-* #,##0\ _F_B_-;_-* &quot;-&quot;\ _F_B_-;_-@_-"/>
    <numFmt numFmtId="224" formatCode="_-* #,##0.00_-;&quot;₩&quot;&quot;₩&quot;&quot;₩&quot;\-* #,##0.00_-;_-* &quot;-&quot;??_-;_-@_-"/>
    <numFmt numFmtId="225" formatCode="_ * #,##0_ ;_ * &quot;₩&quot;&quot;₩&quot;&quot;₩&quot;&quot;₩&quot;&quot;₩&quot;&quot;₩&quot;&quot;₩&quot;&quot;₩&quot;&quot;₩&quot;&quot;₩&quot;&quot;₩&quot;&quot;₩&quot;&quot;₩&quot;\-#,##0_ ;_ * &quot;-&quot;_ ;_ @_ "/>
    <numFmt numFmtId="226" formatCode="#,##0\ &quot;F&quot;;[Red]\-#,##0\ &quot;F&quot;"/>
    <numFmt numFmtId="227" formatCode="_ * #,##0.00_ ;_ * &quot;₩&quot;\!\-#,##0.00_ ;_ * &quot;-&quot;??_ ;_ @_ "/>
    <numFmt numFmtId="228" formatCode="_ * #,##0.00_ ;_ * &quot;₩&quot;&quot;₩&quot;&quot;₩&quot;&quot;₩&quot;&quot;₩&quot;&quot;₩&quot;&quot;₩&quot;&quot;₩&quot;&quot;₩&quot;&quot;₩&quot;&quot;₩&quot;&quot;₩&quot;&quot;₩&quot;\-#,##0.00_ ;_ * &quot;-&quot;??_ ;_ @_ "/>
    <numFmt numFmtId="229" formatCode="#,##0.00\ &quot;F&quot;;[Red]\-#,##0.00\ &quot;F&quot;"/>
    <numFmt numFmtId="230" formatCode="_-* #,##0.00\ _F_B_-;\-* #,##0.00\ _F_B_-;_-* &quot;-&quot;??\ _F_B_-;_-@_-"/>
    <numFmt numFmtId="231" formatCode="_ * #,##0.000000_ ;_ * \-#,##0.000000_ ;_ * &quot;-&quot;_ ;_ @_ "/>
    <numFmt numFmtId="232" formatCode="&quot;₩&quot;#,##0;[Red]&quot;₩&quot;&quot;₩&quot;&quot;₩&quot;&quot;₩&quot;&quot;₩&quot;\-#,##0"/>
    <numFmt numFmtId="233" formatCode="#,##0;\-#,##0;&quot;-&quot;"/>
    <numFmt numFmtId="234" formatCode="&quot;₩&quot;&quot;₩&quot;&quot;₩&quot;\$#,##0_);[Red]&quot;₩&quot;&quot;₩&quot;&quot;₩&quot;\(&quot;₩&quot;&quot;₩&quot;&quot;₩&quot;\$#,##0&quot;₩&quot;&quot;₩&quot;&quot;₩&quot;\)"/>
    <numFmt numFmtId="235" formatCode="#,##0.0_);\(#,##0.0\)"/>
    <numFmt numFmtId="236" formatCode="_(* #,##0.0000_);_(* \(#,##0.0000\);_(* &quot;-&quot;??_);_(@_)"/>
    <numFmt numFmtId="237" formatCode="dd&quot;₩&quot;\-mmm&quot;₩&quot;\-yy"/>
    <numFmt numFmtId="238" formatCode="dd&quot;₩&quot;\-mmm"/>
    <numFmt numFmtId="239" formatCode="_ * #,##0.00_ ;_ * &quot;₩&quot;\-#,##0.00_ ;_ * &quot;-&quot;??_ ;_ @_ "/>
    <numFmt numFmtId="240" formatCode="mm/dd/yyyy&quot;₩&quot;\ h:mm"/>
    <numFmt numFmtId="241" formatCode="0.0%;\(0.0%\)"/>
    <numFmt numFmtId="242" formatCode="0.00&quot; ㎠&quot;"/>
    <numFmt numFmtId="243" formatCode="#,##0.00_ "/>
    <numFmt numFmtId="244" formatCode="_-* #,##0.00\ _B_F_-;\-* #,##0.00\ _B_F_-;_-* &quot;-&quot;??\ _B_F_-;_-@_-"/>
    <numFmt numFmtId="245" formatCode="&quot;RM&quot;#,##0.00_);\(&quot;RM&quot;#,##0.00\)"/>
    <numFmt numFmtId="246" formatCode="yyyy\.mm\.dd"/>
    <numFmt numFmtId="247" formatCode="_-&quot;S&quot;&quot;₩&quot;\!\ * #,##0_-;&quot;₩&quot;\!\-&quot;S&quot;&quot;₩&quot;\!\ * #,##0_-;_-&quot;S&quot;&quot;₩&quot;\!\ * &quot;-&quot;_-;_-@_-"/>
    <numFmt numFmtId="248" formatCode="_ * #,##0_ ;_ * &quot;₩&quot;&quot;₩&quot;&quot;₩&quot;\-#,##0_ ;_ * &quot;-&quot;_ ;_ @_ "/>
    <numFmt numFmtId="249" formatCode="&quot;$&quot;#,##0.00_);[Red]\(&quot;$&quot;#,##0.00\)"/>
    <numFmt numFmtId="250" formatCode="&quot;$&quot;#,##0_);[Red]\(&quot;$&quot;#,##0\)"/>
    <numFmt numFmtId="251" formatCode="#,##0_);\(#,##0\)\ \ \ "/>
    <numFmt numFmtId="252" formatCode="_-* #,##0&quot;₩&quot;\ _D_M_-;&quot;₩&quot;\-* #,##0&quot;₩&quot;\ _D_M_-;_-* &quot;-&quot;&quot;₩&quot;\ _D_M_-;_-@_-"/>
    <numFmt numFmtId="253" formatCode="0.000000"/>
    <numFmt numFmtId="254" formatCode="_ &quot;₩&quot;* #,##0.00_ ;_ &quot;₩&quot;* &quot;₩&quot;&quot;₩&quot;&quot;₩&quot;&quot;₩&quot;\-#,##0.00_ ;_ &quot;₩&quot;* &quot;-&quot;??_ ;_ @_ "/>
    <numFmt numFmtId="255" formatCode="#,##0.00\ &quot;Pts&quot;;\-#,##0.00\ &quot;Pts&quot;"/>
    <numFmt numFmtId="256" formatCode="&quot;₩&quot;#\!\,##0;&quot;₩&quot;\!\-&quot;₩&quot;#\!\,##0"/>
    <numFmt numFmtId="257" formatCode="&quot;₩&quot;\!\$#,##0&quot;₩&quot;\!\ ;&quot;₩&quot;\!\(&quot;₩&quot;\!\$#,##0&quot;₩&quot;\!\)"/>
    <numFmt numFmtId="258" formatCode="_ * #,##0.00_ ;_ * &quot;₩&quot;&quot;₩&quot;&quot;₩&quot;&quot;₩&quot;&quot;₩&quot;&quot;₩&quot;&quot;₩&quot;&quot;₩&quot;&quot;₩&quot;\-#,##0.00_ ;_ * &quot;-&quot;??_ ;_ @_ "/>
    <numFmt numFmtId="259" formatCode="&quot;$&quot;#,##0.00;;"/>
    <numFmt numFmtId="260" formatCode="#,##0\ &quot;DM&quot;;\-#,##0\ &quot;DM&quot;"/>
    <numFmt numFmtId="261" formatCode="&quot;SFr.&quot;#,##0;&quot;SFr.&quot;\-#,##0"/>
    <numFmt numFmtId="262" formatCode="#,##0.00;[Red]#,##0.00"/>
    <numFmt numFmtId="263" formatCode="0\ &quot;EA&quot;"/>
    <numFmt numFmtId="264" formatCode="_ * #,##0_ ;_ * \-#,##0_ ;_ * &quot;-&quot;??_ ;_ @_ "/>
    <numFmt numFmtId="265" formatCode="_ * #,##0.0000_ ;_ * \-#,##0.0000_ ;_ * &quot;-&quot;_ ;_ @_ "/>
    <numFmt numFmtId="266" formatCode="_-&quot;₩&quot;* #,##0.00_-;&quot;₩&quot;&quot;₩&quot;&quot;₩&quot;\-&quot;₩&quot;* #,##0.00_-;_-&quot;₩&quot;* &quot;-&quot;??_-;_-@_-"/>
    <numFmt numFmtId="267" formatCode="0.0000000000000"/>
    <numFmt numFmtId="268" formatCode="_ * #,##0.00_ ;_ * &quot;₩&quot;&quot;₩&quot;&quot;₩&quot;&quot;₩&quot;&quot;₩&quot;&quot;₩&quot;\-#,##0.00_ ;_ * &quot;-&quot;??_ ;_ @_ "/>
    <numFmt numFmtId="269" formatCode="&quot;₩&quot;#,##0.00;&quot;₩&quot;&quot;₩&quot;&quot;₩&quot;&quot;₩&quot;&quot;₩&quot;\-#,##0.00"/>
    <numFmt numFmtId="270" formatCode="0.0%;[Red]&quot;△&quot;0.0%"/>
    <numFmt numFmtId="271" formatCode="0.00000000"/>
    <numFmt numFmtId="272" formatCode="_-[$€-2]* #,##0.00_-;\-[$€-2]* #,##0.00_-;_-[$€-2]* &quot;-&quot;??_-"/>
    <numFmt numFmtId="273" formatCode="_-[$€-2]* #,##0.00_-;&quot;₩&quot;\!\-[$€-2]* #,##0.00_-;_-[$€-2]* &quot;-&quot;??_-"/>
    <numFmt numFmtId="274" formatCode=";;"/>
    <numFmt numFmtId="275" formatCode="_ * #,##0_ ;_ * &quot;₩&quot;&quot;₩&quot;&quot;₩&quot;&quot;₩&quot;&quot;₩&quot;\-#,##0_ ;_ * &quot;-&quot;_ ;_ @_ "/>
    <numFmt numFmtId="276" formatCode="#,##0.000\ &quot;㎏ &quot;"/>
    <numFmt numFmtId="277" formatCode="###,###,"/>
    <numFmt numFmtId="278" formatCode="#,##0.000\ &quot;m  &quot;"/>
    <numFmt numFmtId="279" formatCode="#,##0.000\ &quot;㎡ &quot;"/>
    <numFmt numFmtId="280" formatCode="#,##0.000\ &quot;㎥ &quot;"/>
    <numFmt numFmtId="281" formatCode="General_)"/>
    <numFmt numFmtId="282" formatCode="&quot;Fr.&quot;\ #,##0;[Red]&quot;Fr.&quot;\ \-#,##0"/>
    <numFmt numFmtId="283" formatCode="&quot;Fr.&quot;\ #,##0.00;[Red]&quot;Fr.&quot;\ \-#,##0.00"/>
    <numFmt numFmtId="284" formatCode="&quot;₩&quot;#,##0;&quot;₩&quot;&quot;₩&quot;&quot;₩&quot;&quot;₩&quot;&quot;₩&quot;&quot;₩&quot;&quot;₩&quot;&quot;₩&quot;&quot;₩&quot;&quot;₩&quot;&quot;₩&quot;&quot;₩&quot;\-&quot;₩&quot;#,##0"/>
    <numFmt numFmtId="285" formatCode="hh:mm:ss&quot;₩&quot;&quot;₩&quot;&quot;₩&quot;&quot;₩&quot;&quot;₩&quot;&quot;₩&quot;&quot;₩&quot;&quot;₩&quot;\ AM/PM_)"/>
    <numFmt numFmtId="286" formatCode="#,000"/>
    <numFmt numFmtId="287" formatCode="&quot;$&quot;#,##0.00"/>
    <numFmt numFmtId="288" formatCode="_ * #,##0_ ;_ * &quot;₩&quot;\-#,##0_ ;_ * &quot;-&quot;??_ ;_ @_ "/>
    <numFmt numFmtId="289" formatCode="0.00000%"/>
    <numFmt numFmtId="290" formatCode="#,##0.0000_);\(#,##0.0000\)"/>
    <numFmt numFmtId="291" formatCode="0.00_);[Red]\(0.00\)"/>
    <numFmt numFmtId="292" formatCode="_*\ ??_-"/>
    <numFmt numFmtId="293" formatCode="0.0_)"/>
    <numFmt numFmtId="294" formatCode="_ &quot;₩&quot;* #,##0.0000000_ ;_ &quot;₩&quot;* &quot;₩&quot;\-#,##0.0000000_ ;_ &quot;₩&quot;* &quot;-&quot;??_ ;_ @_ "/>
    <numFmt numFmtId="295" formatCode="#,##0;[Red]&quot;△&quot;#,##0"/>
    <numFmt numFmtId="296" formatCode="0\ &quot;t&quot;"/>
    <numFmt numFmtId="297" formatCode="_ * #,##0.000000_ ;_ * &quot;₩&quot;\-#,##0.000000_ ;_ * &quot;-&quot;??_ ;_ @_ "/>
    <numFmt numFmtId="298" formatCode=";;;"/>
    <numFmt numFmtId="299" formatCode="&quot;₩&quot;#,##0;&quot;₩&quot;&quot;₩&quot;&quot;₩&quot;&quot;₩&quot;\-#,##0"/>
    <numFmt numFmtId="300" formatCode="#,##0.000&quot; ton&quot;"/>
    <numFmt numFmtId="301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302" formatCode="_ * #,##0.0000000000_ ;_ * \-#,##0.0000000000_ ;_ * &quot;-&quot;_ ;_ @_ "/>
    <numFmt numFmtId="303" formatCode="#,##0;[Red]#,##0"/>
    <numFmt numFmtId="304" formatCode="0.0_);[Red]\(0.0\)"/>
    <numFmt numFmtId="305" formatCode="_-* #,##0.000_-;\-* #,##0.000_-;_-* &quot;-&quot;_-;_-@_-"/>
    <numFmt numFmtId="306" formatCode="_-* #,##0.00_-;\-* #,##0.00_-;_-* &quot;-&quot;_-;_-@_-"/>
    <numFmt numFmtId="307" formatCode="@&quot; LINE&quot;"/>
    <numFmt numFmtId="308" formatCode="&quot;₩&quot;#,##0_);\(&quot;₩&quot;#,##0\)"/>
    <numFmt numFmtId="309" formatCode="m&quot;/&quot;d"/>
    <numFmt numFmtId="310" formatCode="m&quot;월&quot;\ d&quot;일&quot;"/>
    <numFmt numFmtId="311" formatCode="&quot;US$&quot;#,##0_);\(&quot;US$&quot;#,##0\)"/>
    <numFmt numFmtId="312" formatCode="0_);\(0\)"/>
    <numFmt numFmtId="313" formatCode="?/?#"/>
    <numFmt numFmtId="314" formatCode="0.000_ "/>
    <numFmt numFmtId="315" formatCode="0_ "/>
    <numFmt numFmtId="316" formatCode="0.0%;[Red]\-0.0%"/>
    <numFmt numFmtId="317" formatCode="0.0000"/>
    <numFmt numFmtId="318" formatCode="[Red]#,##0.000;[Red]&quot;-&quot;#,##0.000"/>
    <numFmt numFmtId="319" formatCode="#,###&quot; 통&quot;"/>
    <numFmt numFmtId="320" formatCode="_-* #,##0;\-* #,##0;_-* &quot;-&quot;;_-@"/>
    <numFmt numFmtId="321" formatCode="0.00000"/>
    <numFmt numFmtId="322" formatCode="0.000\ "/>
    <numFmt numFmtId="323" formatCode="#,##0.00_);[Red]\(#,##0.00\)"/>
    <numFmt numFmtId="324" formatCode="_(* #,##0.00_);_(* \(#,##0.00\);_(* &quot;-&quot;??_);_(@_)"/>
    <numFmt numFmtId="325" formatCode="_(* #,##0_);_(* \(#,##0\);_(* &quot;-&quot;_);_(@_)"/>
    <numFmt numFmtId="326" formatCode="&quot;  &quot;@"/>
    <numFmt numFmtId="327" formatCode="0.00\ &quot;)&quot;"/>
    <numFmt numFmtId="328" formatCode="0.00\ &quot;)]&quot;"/>
    <numFmt numFmtId="329" formatCode="#.00"/>
    <numFmt numFmtId="330" formatCode="&quot;₩&quot;#,##0;[Red]&quot;₩&quot;&quot;₩&quot;&quot;₩&quot;&quot;₩&quot;\-#,##0"/>
    <numFmt numFmtId="331" formatCode="0.000\ &quot;²&quot;"/>
    <numFmt numFmtId="332" formatCode="&quot;(&quot;\ 0.00"/>
    <numFmt numFmtId="333" formatCode="&quot;[(&quot;\ 0.00"/>
    <numFmt numFmtId="334" formatCode="_-#,##0;\-#,##0;&quot;-&quot;_-;_-@_-"/>
    <numFmt numFmtId="335" formatCode="0.0_ "/>
    <numFmt numFmtId="336" formatCode="&quot;US$&quot;#,##0_);[Red]\(&quot;US$&quot;#,##0\)"/>
    <numFmt numFmtId="337" formatCode="#,##0\ \ \ \ "/>
    <numFmt numFmtId="338" formatCode="_-* #,##0_-;&quot;₩&quot;\!\!\-* #,##0_-;_-* &quot;-&quot;_-;_-@_-"/>
    <numFmt numFmtId="339" formatCode="_ * #,##0_ ;_ * &quot;₩&quot;&quot;₩&quot;&quot;₩&quot;&quot;₩&quot;\-#,##0_ ;_ * &quot;-&quot;_ ;_ @_ "/>
    <numFmt numFmtId="340" formatCode="&quot;₩&quot;#,##0;[Red]&quot;₩&quot;&quot;₩&quot;&quot;₩&quot;\-#,##0"/>
    <numFmt numFmtId="341" formatCode="_ * #,##0_ ;_ * &quot;₩&quot;\!\-#,##0_ ;_ * &quot;-&quot;_ ;_ @_ "/>
    <numFmt numFmtId="342" formatCode="#,##0_ ;\-#,##0.0_ ;"/>
    <numFmt numFmtId="343" formatCode="#,##0&quot; &quot;;[Red]&quot;△&quot;#,##0&quot; &quot;"/>
    <numFmt numFmtId="344" formatCode="* #,##0&quot; &quot;;[Red]* &quot;△&quot;#,##0&quot; &quot;;* @"/>
    <numFmt numFmtId="345" formatCode="#,##0.####;[Red]&quot;△&quot;#,##0.####"/>
    <numFmt numFmtId="346" formatCode="#,##0.00##;[Red]&quot;△&quot;#,##0.00##"/>
    <numFmt numFmtId="347" formatCode="_-* #,##0.00_-;&quot;₩&quot;&quot;₩&quot;\-* #,##0.00_-;_-* &quot;-&quot;??_-;_-@_-"/>
    <numFmt numFmtId="348" formatCode="#,##0.000&quot; KG&quot;"/>
    <numFmt numFmtId="349" formatCode="&quot;$&quot;#,##0_);\(&quot;$&quot;#,##0\)"/>
    <numFmt numFmtId="350" formatCode="_-&quot;$&quot;* #,##0_-;\-&quot;$&quot;* #,##0_-;_-&quot;$&quot;* &quot;-&quot;_-;_-@_-"/>
    <numFmt numFmtId="351" formatCode="_-&quot;₩&quot;* #,##0.00_-;&quot;₩&quot;&quot;₩&quot;\-&quot;₩&quot;* #,##0.00_-;_-&quot;₩&quot;* &quot;-&quot;??_-;_-@_-"/>
    <numFmt numFmtId="352" formatCode="0.00&quot; M &quot;"/>
    <numFmt numFmtId="353" formatCode="&quot;₩&quot;#,##0.00;&quot;₩&quot;&quot;₩&quot;&quot;₩&quot;&quot;₩&quot;\-#,##0.00"/>
    <numFmt numFmtId="354" formatCode="0.000&quot;M&quot;"/>
    <numFmt numFmtId="355" formatCode="0_);[Red]\(0\)"/>
    <numFmt numFmtId="356" formatCode="&quot;No.&quot;0"/>
    <numFmt numFmtId="357" formatCode="#,##0&quot; 천원&quot;"/>
    <numFmt numFmtId="358" formatCode="0.0&quot; 본 / 일&quot;"/>
    <numFmt numFmtId="359" formatCode="0.0&quot; 개소 / 일&quot;"/>
    <numFmt numFmtId="360" formatCode="0.0&quot; ㎥ / 일&quot;"/>
    <numFmt numFmtId="361" formatCode="[$-F800]dddd\,\ mmmm\ dd\,\ yyyy"/>
    <numFmt numFmtId="362" formatCode="yyyy&quot;년&quot;\ m&quot;월&quot;\ d&quot;일&quot;;@"/>
    <numFmt numFmtId="363" formatCode="[DBNum4][$-412]General"/>
    <numFmt numFmtId="364" formatCode="#,###\ "/>
    <numFmt numFmtId="365" formatCode="&quot;D&quot;###&quot;mm&quot;"/>
    <numFmt numFmtId="366" formatCode="&quot;차단관경, D&quot;#,###&quot;㎜&quot;"/>
    <numFmt numFmtId="367" formatCode="&quot;NO.&quot;##"/>
    <numFmt numFmtId="368" formatCode="&quot;천공관경, D&quot;#,###&quot;㎜&quot;"/>
    <numFmt numFmtId="369" formatCode="&quot;등압관경, D&quot;#,###&quot;㎜&quot;"/>
    <numFmt numFmtId="370" formatCode="&quot;강관제, D&quot;#,###&quot;㎜&quot;"/>
    <numFmt numFmtId="371" formatCode="##&quot;ton&quot;"/>
    <numFmt numFmtId="372" formatCode="_-* #,##0.0000_-;\-* #,##0.0000_-;_-* &quot;-&quot;_-;_-@_-"/>
    <numFmt numFmtId="373" formatCode="_-* #,##0.00000_-;\-* #,##0.00000_-;_-* &quot;-&quot;??_-;_-@_-"/>
  </numFmts>
  <fonts count="244">
    <font>
      <sz val="9"/>
      <color indexed="8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굴림체"/>
      <family val="3"/>
      <charset val="129"/>
    </font>
    <font>
      <sz val="9"/>
      <color rgb="FFFF0000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1"/>
      <color indexed="8"/>
      <name val="돋움"/>
      <family val="3"/>
      <charset val="129"/>
    </font>
    <font>
      <b/>
      <sz val="10"/>
      <name val="굴림체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10"/>
      <name val="Times New Roman"/>
      <family val="1"/>
    </font>
    <font>
      <sz val="12"/>
      <name val="굴림체"/>
      <family val="3"/>
      <charset val="129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1"/>
      <name val="돋움"/>
      <family val="3"/>
      <charset val="129"/>
    </font>
    <font>
      <i/>
      <sz val="12"/>
      <name val="굴림체"/>
      <family val="3"/>
      <charset val="129"/>
    </font>
    <font>
      <sz val="14"/>
      <name val="뼻뮝"/>
      <family val="3"/>
      <charset val="129"/>
    </font>
    <font>
      <sz val="10"/>
      <name val="Helv"/>
      <family val="2"/>
    </font>
    <font>
      <sz val="8"/>
      <name val="바탕체"/>
      <family val="1"/>
      <charset val="129"/>
    </font>
    <font>
      <sz val="10"/>
      <name val="Arial Narrow"/>
      <family val="2"/>
    </font>
    <font>
      <sz val="12"/>
      <name val="뼻뮝"/>
      <family val="3"/>
      <charset val="129"/>
    </font>
    <font>
      <sz val="11"/>
      <name val="Arial"/>
      <family val="2"/>
    </font>
    <font>
      <sz val="10"/>
      <name val="Geneva"/>
      <family val="2"/>
    </font>
    <font>
      <sz val="11"/>
      <name val="￥i￠￢￠?o"/>
      <family val="3"/>
      <charset val="129"/>
    </font>
    <font>
      <sz val="1"/>
      <color indexed="16"/>
      <name val="Courier"/>
      <family val="3"/>
    </font>
    <font>
      <sz val="1"/>
      <color indexed="8"/>
      <name val="Courier"/>
      <family val="3"/>
    </font>
    <font>
      <sz val="12"/>
      <name val="Times New Roman"/>
      <family val="1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b/>
      <sz val="1"/>
      <color indexed="8"/>
      <name val="Courier"/>
      <family val="3"/>
    </font>
    <font>
      <sz val="11"/>
      <name val="바탕체"/>
      <family val="1"/>
      <charset val="129"/>
    </font>
    <font>
      <b/>
      <sz val="10"/>
      <name val="MS Sans Serif"/>
      <family val="2"/>
    </font>
    <font>
      <sz val="9"/>
      <name val="돋움체"/>
      <family val="3"/>
      <charset val="129"/>
    </font>
    <font>
      <b/>
      <sz val="12"/>
      <color indexed="16"/>
      <name val="±¼¸²A¼"/>
      <family val="1"/>
      <charset val="129"/>
    </font>
    <font>
      <sz val="10"/>
      <name val="¸iA¶"/>
      <family val="3"/>
      <charset val="129"/>
    </font>
    <font>
      <sz val="10"/>
      <name val="¸íÁ¶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"/>
      <color indexed="0"/>
      <name val="Courier"/>
      <family val="3"/>
    </font>
    <font>
      <b/>
      <sz val="12"/>
      <name val="바탕체"/>
      <family val="1"/>
      <charset val="129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color indexed="9"/>
      <name val="돋움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1"/>
      <name val="μ¸¿o"/>
      <family val="1"/>
      <charset val="129"/>
    </font>
    <font>
      <sz val="12"/>
      <name val="¸íÁ¶"/>
      <family val="3"/>
      <charset val="129"/>
    </font>
    <font>
      <sz val="10"/>
      <name val="±¼¸²A¼"/>
      <family val="3"/>
      <charset val="129"/>
    </font>
    <font>
      <sz val="12"/>
      <name val="¹UAAA¼"/>
      <family val="3"/>
    </font>
    <font>
      <sz val="12"/>
      <name val="¹UAAA¼"/>
      <family val="1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b/>
      <sz val="11"/>
      <name val="돋움"/>
      <family val="3"/>
      <charset val="129"/>
    </font>
    <font>
      <sz val="11"/>
      <color indexed="20"/>
      <name val="맑은 고딕"/>
      <family val="3"/>
    </font>
    <font>
      <b/>
      <sz val="12"/>
      <name val="Arial MT"/>
      <family val="2"/>
    </font>
    <font>
      <sz val="9"/>
      <name val="Arial"/>
      <family val="2"/>
    </font>
    <font>
      <b/>
      <sz val="8"/>
      <name val="Arial"/>
      <family val="2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0"/>
      <name val="±¼¸²Ã¼"/>
      <family val="3"/>
      <charset val="129"/>
    </font>
    <font>
      <sz val="11"/>
      <name val="¹ÙÅÁÃ¼"/>
      <family val="3"/>
      <charset val="129"/>
    </font>
    <font>
      <sz val="8"/>
      <name val="¹UAAA¼"/>
      <family val="3"/>
      <charset val="129"/>
    </font>
    <font>
      <sz val="8"/>
      <name val="¹ÙÅÁÃ¼"/>
      <family val="1"/>
      <charset val="129"/>
    </font>
    <font>
      <sz val="10"/>
      <name val="µ¸¿ò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11"/>
      <name val="±¼¸²Ã¼"/>
      <family val="3"/>
      <charset val="129"/>
    </font>
    <font>
      <sz val="11"/>
      <name val="±¼¸²A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μ¸¿oA¼"/>
      <family val="1"/>
      <charset val="129"/>
    </font>
    <font>
      <sz val="10"/>
      <name val="¹ÙÅÁÃ¼"/>
      <family val="1"/>
      <charset val="129"/>
    </font>
    <font>
      <sz val="10"/>
      <color indexed="8"/>
      <name val="Arial"/>
      <family val="2"/>
    </font>
    <font>
      <sz val="9"/>
      <name val="Times New Roman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0"/>
      <color indexed="8"/>
      <name val="Impact"/>
      <family val="2"/>
    </font>
    <font>
      <sz val="10"/>
      <color indexed="9"/>
      <name val="Arial"/>
      <family val="2"/>
    </font>
    <font>
      <sz val="12"/>
      <name val="Arial MT"/>
      <family val="2"/>
    </font>
    <font>
      <sz val="10"/>
      <color indexed="24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sz val="10"/>
      <name val="MS Serif"/>
      <family val="1"/>
    </font>
    <font>
      <b/>
      <i/>
      <sz val="14"/>
      <name val="Times New Roman"/>
      <family val="1"/>
    </font>
    <font>
      <sz val="8"/>
      <name val="Arial"/>
      <family val="2"/>
    </font>
    <font>
      <b/>
      <sz val="11"/>
      <color indexed="8"/>
      <name val="돋움"/>
      <family val="3"/>
      <charset val="129"/>
    </font>
    <font>
      <sz val="10"/>
      <color indexed="16"/>
      <name val="MS Serif"/>
      <family val="1"/>
    </font>
    <font>
      <i/>
      <sz val="11"/>
      <color indexed="23"/>
      <name val="맑은 고딕"/>
      <family val="3"/>
    </font>
    <font>
      <sz val="12"/>
      <color indexed="24"/>
      <name val="Arial"/>
      <family val="2"/>
    </font>
    <font>
      <i/>
      <sz val="1"/>
      <color indexed="8"/>
      <name val="Courier"/>
      <family val="3"/>
    </font>
    <font>
      <u/>
      <sz val="12"/>
      <color indexed="36"/>
      <name val="바탕체"/>
      <family val="1"/>
      <charset val="129"/>
    </font>
    <font>
      <sz val="11"/>
      <color indexed="17"/>
      <name val="맑은 고딕"/>
      <family val="3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9"/>
      <color indexed="9"/>
      <name val="Arial"/>
      <family val="2"/>
    </font>
    <font>
      <b/>
      <sz val="18"/>
      <color indexed="24"/>
      <name val="Arial"/>
      <family val="2"/>
    </font>
    <font>
      <b/>
      <sz val="18"/>
      <name val="Arial"/>
      <family val="2"/>
    </font>
    <font>
      <b/>
      <sz val="12"/>
      <color indexed="24"/>
      <name val="Arial"/>
      <family val="2"/>
    </font>
    <font>
      <b/>
      <i/>
      <sz val="12"/>
      <color indexed="16"/>
      <name val="Times New Roman"/>
      <family val="1"/>
    </font>
    <font>
      <sz val="10"/>
      <name val="Univers (WN)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i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sz val="12"/>
      <name val="Helv"/>
      <family val="2"/>
    </font>
    <font>
      <sz val="12"/>
      <name val="굴림"/>
      <family val="3"/>
      <charset val="129"/>
    </font>
    <font>
      <sz val="1"/>
      <color indexed="18"/>
      <name val="Courier"/>
      <family val="3"/>
    </font>
    <font>
      <b/>
      <sz val="11"/>
      <color indexed="63"/>
      <name val="맑은 고딕"/>
      <family val="3"/>
    </font>
    <font>
      <b/>
      <sz val="12"/>
      <name val="Book Antiqua"/>
      <family val="1"/>
    </font>
    <font>
      <b/>
      <sz val="16"/>
      <name val="Times New Roman"/>
      <family val="1"/>
    </font>
    <font>
      <sz val="8"/>
      <name val="Helv"/>
      <family val="2"/>
    </font>
    <font>
      <b/>
      <sz val="12"/>
      <color indexed="16"/>
      <name val="Arial"/>
      <family val="2"/>
    </font>
    <font>
      <b/>
      <sz val="18"/>
      <color indexed="56"/>
      <name val="맑은 고딕"/>
      <family val="3"/>
      <charset val="129"/>
    </font>
    <font>
      <sz val="9"/>
      <name val="돋움"/>
      <family val="3"/>
      <charset val="129"/>
    </font>
    <font>
      <b/>
      <sz val="16"/>
      <name val="돋움"/>
      <family val="3"/>
      <charset val="129"/>
    </font>
    <font>
      <b/>
      <sz val="8"/>
      <name val="Times New Roman"/>
      <family val="1"/>
    </font>
    <font>
      <b/>
      <i/>
      <sz val="14"/>
      <name val="Arial"/>
      <family val="2"/>
    </font>
    <font>
      <b/>
      <i/>
      <sz val="18"/>
      <color indexed="16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sz val="18"/>
      <color indexed="56"/>
      <name val="맑은 고딕"/>
      <family val="3"/>
    </font>
    <font>
      <b/>
      <sz val="24"/>
      <name val="Arial"/>
      <family val="2"/>
    </font>
    <font>
      <b/>
      <sz val="14"/>
      <name val="Arial"/>
      <family val="2"/>
    </font>
    <font>
      <b/>
      <sz val="8"/>
      <color indexed="32"/>
      <name val="Arial"/>
      <family val="2"/>
    </font>
    <font>
      <sz val="11"/>
      <color indexed="10"/>
      <name val="맑은 고딕"/>
      <family val="3"/>
    </font>
    <font>
      <sz val="10"/>
      <name val="굴림"/>
      <family val="3"/>
      <charset val="129"/>
    </font>
    <font>
      <u/>
      <sz val="10"/>
      <color indexed="36"/>
      <name val="Arial"/>
      <family val="2"/>
    </font>
    <font>
      <u/>
      <sz val="11"/>
      <color indexed="12"/>
      <name val="ＭＳ Ｐゴシック"/>
      <family val="2"/>
      <charset val="129"/>
    </font>
    <font>
      <i/>
      <outline/>
      <shadow/>
      <u/>
      <sz val="1"/>
      <color indexed="24"/>
      <name val="Courier"/>
      <family val="3"/>
    </font>
    <font>
      <sz val="10"/>
      <name val="바탕"/>
      <family val="1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name val="명조"/>
      <family val="3"/>
      <charset val="129"/>
    </font>
    <font>
      <sz val="11"/>
      <name val="돋움체"/>
      <family val="3"/>
      <charset val="129"/>
    </font>
    <font>
      <sz val="11"/>
      <name val="HY신명조"/>
      <family val="1"/>
      <charset val="129"/>
    </font>
    <font>
      <sz val="12"/>
      <name val="Courier"/>
      <family val="3"/>
    </font>
    <font>
      <sz val="9.5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name val="굴림"/>
      <family val="3"/>
      <charset val="129"/>
    </font>
    <font>
      <b/>
      <sz val="14"/>
      <color indexed="12"/>
      <name val="바탕체"/>
      <family val="1"/>
      <charset val="129"/>
    </font>
    <font>
      <sz val="14"/>
      <name val="뼥?ⓒ"/>
      <family val="3"/>
      <charset val="129"/>
    </font>
    <font>
      <sz val="10"/>
      <color indexed="12"/>
      <name val="돋움"/>
      <family val="3"/>
      <charset val="129"/>
    </font>
    <font>
      <sz val="11"/>
      <name val="뼻뮝"/>
      <family val="1"/>
      <charset val="129"/>
    </font>
    <font>
      <sz val="11"/>
      <color indexed="60"/>
      <name val="맑은 고딕"/>
      <family val="3"/>
      <charset val="129"/>
    </font>
    <font>
      <sz val="9"/>
      <name val="MS Sans Serif"/>
      <family val="2"/>
    </font>
    <font>
      <sz val="10"/>
      <name val="굃굍 굊긕긘긞긏"/>
      <family val="1"/>
      <charset val="129"/>
    </font>
    <font>
      <sz val="10"/>
      <color indexed="10"/>
      <name val="돋움체"/>
      <family val="3"/>
      <charset val="129"/>
    </font>
    <font>
      <sz val="12"/>
      <name val="宋体"/>
      <family val="3"/>
      <charset val="129"/>
    </font>
    <font>
      <sz val="9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name val="돋움체"/>
      <family val="3"/>
      <charset val="129"/>
    </font>
    <font>
      <b/>
      <sz val="11"/>
      <color indexed="10"/>
      <name val="굴림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돋움"/>
      <family val="3"/>
      <charset val="129"/>
    </font>
    <font>
      <sz val="10"/>
      <name val="HY견고딕"/>
      <family val="1"/>
      <charset val="129"/>
    </font>
    <font>
      <b/>
      <sz val="12"/>
      <color indexed="16"/>
      <name val="굴림체"/>
      <family val="3"/>
      <charset val="129"/>
    </font>
    <font>
      <sz val="10"/>
      <color indexed="8"/>
      <name val="맑은 고딕"/>
      <family val="3"/>
      <charset val="129"/>
    </font>
    <font>
      <sz val="9"/>
      <color indexed="8"/>
      <name val="Arial"/>
      <family val="2"/>
    </font>
    <font>
      <sz val="10"/>
      <color indexed="8"/>
      <name val="돋움체"/>
      <family val="3"/>
      <charset val="129"/>
    </font>
    <font>
      <sz val="9"/>
      <color indexed="8"/>
      <name val="맑은 고딕"/>
      <family val="3"/>
      <charset val="129"/>
    </font>
    <font>
      <sz val="11"/>
      <name val="새굴림"/>
      <family val="1"/>
      <charset val="129"/>
    </font>
    <font>
      <sz val="7"/>
      <color indexed="8"/>
      <name val="굴림체"/>
      <family val="2"/>
      <charset val="1"/>
    </font>
    <font>
      <sz val="10"/>
      <name val="명조"/>
      <family val="3"/>
      <charset val="129"/>
    </font>
    <font>
      <b/>
      <sz val="12"/>
      <color indexed="12"/>
      <name val="돋움체"/>
      <family val="3"/>
      <charset val="129"/>
    </font>
    <font>
      <sz val="11"/>
      <color indexed="52"/>
      <name val="맑은 고딕"/>
      <family val="3"/>
      <charset val="129"/>
    </font>
    <font>
      <u/>
      <sz val="7.2"/>
      <color indexed="36"/>
      <name val="바탕체"/>
      <family val="1"/>
      <charset val="129"/>
    </font>
    <font>
      <u/>
      <sz val="11"/>
      <color indexed="20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2"/>
      <name val="明朝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name val="새굴림"/>
      <family val="1"/>
      <charset val="129"/>
    </font>
    <font>
      <sz val="8"/>
      <color indexed="10"/>
      <name val="돋움체"/>
      <family val="3"/>
      <charset val="129"/>
    </font>
    <font>
      <b/>
      <u/>
      <sz val="14"/>
      <name val="굴림체"/>
      <family val="3"/>
      <charset val="129"/>
    </font>
    <font>
      <b/>
      <sz val="12"/>
      <name val="돋움"/>
      <family val="3"/>
      <charset val="129"/>
    </font>
    <font>
      <sz val="11"/>
      <name val="明朝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color indexed="8"/>
      <name val="굴림체"/>
      <family val="3"/>
      <charset val="129"/>
    </font>
    <font>
      <sz val="7"/>
      <color indexed="8"/>
      <name val="굴림체"/>
      <family val="3"/>
      <charset val="129"/>
    </font>
    <font>
      <sz val="9"/>
      <color indexed="8"/>
      <name val="굴림체"/>
      <family val="2"/>
      <charset val="129"/>
    </font>
    <font>
      <sz val="9"/>
      <color theme="1"/>
      <name val="Arial"/>
      <family val="2"/>
    </font>
    <font>
      <sz val="11"/>
      <color theme="1"/>
      <name val="돋움"/>
      <family val="3"/>
      <charset val="129"/>
    </font>
    <font>
      <sz val="11"/>
      <name val="맑은 고딕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가는으뜸체"/>
      <family val="1"/>
      <charset val="129"/>
    </font>
    <font>
      <sz val="9"/>
      <color theme="1"/>
      <name val="맑은 고딕"/>
      <family val="3"/>
      <charset val="129"/>
    </font>
    <font>
      <sz val="12"/>
      <name val="ＭＳ ゴシック"/>
      <family val="3"/>
      <charset val="129"/>
    </font>
    <font>
      <u/>
      <sz val="11"/>
      <color indexed="12"/>
      <name val="돋움"/>
      <family val="3"/>
      <charset val="129"/>
    </font>
    <font>
      <b/>
      <sz val="12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9"/>
      <color indexed="81"/>
      <name val="Tahoma"/>
      <family val="2"/>
    </font>
    <font>
      <b/>
      <sz val="9"/>
      <color indexed="8"/>
      <name val="굴림체"/>
      <family val="3"/>
      <charset val="129"/>
    </font>
    <font>
      <b/>
      <sz val="9"/>
      <name val="굴림체"/>
      <family val="3"/>
      <charset val="129"/>
    </font>
    <font>
      <b/>
      <sz val="9"/>
      <color indexed="81"/>
      <name val="돋움"/>
      <family val="3"/>
      <charset val="129"/>
    </font>
    <font>
      <b/>
      <sz val="14"/>
      <color indexed="8"/>
      <name val="굴림체"/>
      <family val="3"/>
      <charset val="129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b/>
      <sz val="18"/>
      <color theme="1"/>
      <name val="맑은 고딕"/>
      <family val="3"/>
      <charset val="129"/>
      <scheme val="major"/>
    </font>
    <font>
      <b/>
      <sz val="18"/>
      <color theme="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</fonts>
  <fills count="6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30"/>
        <bgColor indexed="30"/>
      </patternFill>
    </fill>
    <fill>
      <patternFill patternType="solid">
        <fgColor indexed="10"/>
      </patternFill>
    </fill>
    <fill>
      <patternFill patternType="solid">
        <fgColor indexed="45"/>
        <bgColor indexed="45"/>
      </patternFill>
    </fill>
    <fill>
      <patternFill patternType="solid">
        <fgColor indexed="29"/>
        <bgColor indexed="29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11"/>
        <bgColor indexed="11"/>
      </patternFill>
    </fill>
    <fill>
      <patternFill patternType="solid">
        <fgColor indexed="46"/>
        <bgColor indexed="46"/>
      </patternFill>
    </fill>
    <fill>
      <patternFill patternType="solid">
        <fgColor indexed="36"/>
        <bgColor indexed="36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7"/>
        <bgColor indexed="64"/>
      </patternFill>
    </fill>
    <fill>
      <patternFill patternType="lightUp">
        <fgColor indexed="9"/>
        <bgColor indexed="49"/>
      </patternFill>
    </fill>
    <fill>
      <patternFill patternType="lightUp">
        <fgColor indexed="9"/>
        <bgColor indexed="10"/>
      </patternFill>
    </fill>
    <fill>
      <patternFill patternType="lightUp">
        <fgColor indexed="9"/>
        <bgColor indexed="57"/>
      </patternFill>
    </fill>
    <fill>
      <patternFill patternType="solid">
        <fgColor indexed="16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41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8"/>
      </patternFill>
    </fill>
    <fill>
      <patternFill patternType="solid">
        <fgColor indexed="2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0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039">
    <xf numFmtId="0" fontId="0" fillId="0" borderId="0"/>
    <xf numFmtId="0" fontId="6" fillId="0" borderId="0"/>
    <xf numFmtId="0" fontId="11" fillId="0" borderId="0"/>
    <xf numFmtId="0" fontId="12" fillId="0" borderId="0">
      <protection locked="0"/>
    </xf>
    <xf numFmtId="183" fontId="12" fillId="0" borderId="0" applyFill="0" applyBorder="0" applyProtection="0"/>
    <xf numFmtId="0" fontId="13" fillId="0" borderId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6" fillId="0" borderId="0" applyFont="0" applyFill="0" applyBorder="0" applyAlignment="0" applyProtection="0"/>
    <xf numFmtId="0" fontId="15" fillId="0" borderId="0"/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6" fillId="0" borderId="10">
      <alignment horizontal="center"/>
    </xf>
    <xf numFmtId="0" fontId="17" fillId="0" borderId="0">
      <alignment vertical="center"/>
    </xf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24" fontId="16" fillId="0" borderId="0" applyFont="0" applyFill="0" applyBorder="0" applyAlignment="0" applyProtection="0"/>
    <xf numFmtId="185" fontId="12" fillId="0" borderId="0" applyNumberFormat="0" applyFont="0" applyFill="0" applyBorder="0" applyAlignment="0" applyProtection="0"/>
    <xf numFmtId="186" fontId="12" fillId="0" borderId="0" applyNumberFormat="0" applyFont="0" applyFill="0" applyBorder="0" applyAlignment="0" applyProtection="0"/>
    <xf numFmtId="185" fontId="12" fillId="0" borderId="0" applyNumberFormat="0" applyFont="0" applyFill="0" applyBorder="0" applyAlignment="0" applyProtection="0"/>
    <xf numFmtId="186" fontId="12" fillId="0" borderId="0" applyNumberFormat="0" applyFont="0" applyFill="0" applyBorder="0" applyAlignment="0" applyProtection="0"/>
    <xf numFmtId="187" fontId="6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188" fontId="1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0" fontId="20" fillId="0" borderId="0">
      <alignment vertical="center"/>
    </xf>
    <xf numFmtId="0" fontId="15" fillId="0" borderId="0">
      <alignment vertical="center"/>
    </xf>
    <xf numFmtId="38" fontId="21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21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38" fontId="12" fillId="0" borderId="11">
      <alignment horizontal="righ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15" fillId="0" borderId="0"/>
    <xf numFmtId="189" fontId="14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190" fontId="19" fillId="0" borderId="0" applyFill="0" applyBorder="0" applyProtection="0">
      <alignment vertical="center"/>
    </xf>
    <xf numFmtId="0" fontId="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6" fillId="0" borderId="0"/>
    <xf numFmtId="0" fontId="19" fillId="0" borderId="0"/>
    <xf numFmtId="0" fontId="22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2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184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1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12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24" fillId="0" borderId="0" applyFont="0" applyFill="0" applyBorder="0" applyAlignment="0" applyProtection="0"/>
    <xf numFmtId="0" fontId="19" fillId="0" borderId="0"/>
    <xf numFmtId="0" fontId="1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12" fillId="0" borderId="0"/>
    <xf numFmtId="0" fontId="19" fillId="0" borderId="0"/>
    <xf numFmtId="0" fontId="19" fillId="0" borderId="0"/>
    <xf numFmtId="0" fontId="6" fillId="0" borderId="0"/>
    <xf numFmtId="0" fontId="2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6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22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2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2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0" fontId="12" fillId="0" borderId="0"/>
    <xf numFmtId="0" fontId="6" fillId="0" borderId="0" applyFont="0" applyFill="0" applyBorder="0" applyAlignment="0" applyProtection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19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22" fillId="0" borderId="0"/>
    <xf numFmtId="0" fontId="19" fillId="0" borderId="0"/>
    <xf numFmtId="0" fontId="6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22" fillId="0" borderId="0"/>
    <xf numFmtId="0" fontId="14" fillId="0" borderId="0"/>
    <xf numFmtId="0" fontId="12" fillId="0" borderId="0"/>
    <xf numFmtId="0" fontId="21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4" fillId="0" borderId="0"/>
    <xf numFmtId="0" fontId="8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8" fillId="0" borderId="0" applyFont="0" applyFill="0" applyBorder="0" applyAlignment="0" applyProtection="0"/>
    <xf numFmtId="0" fontId="21" fillId="0" borderId="0"/>
    <xf numFmtId="0" fontId="12" fillId="0" borderId="0"/>
    <xf numFmtId="0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6" fillId="0" borderId="0"/>
    <xf numFmtId="0" fontId="8" fillId="0" borderId="0" applyFont="0" applyFill="0" applyBorder="0" applyAlignment="0" applyProtection="0"/>
    <xf numFmtId="0" fontId="22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19" fillId="0" borderId="0"/>
    <xf numFmtId="0" fontId="14" fillId="0" borderId="0"/>
    <xf numFmtId="0" fontId="19" fillId="0" borderId="0"/>
    <xf numFmtId="0" fontId="14" fillId="0" borderId="0"/>
    <xf numFmtId="0" fontId="1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2" fillId="0" borderId="0"/>
    <xf numFmtId="0" fontId="21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1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19" fillId="0" borderId="0"/>
    <xf numFmtId="0" fontId="6" fillId="0" borderId="0"/>
    <xf numFmtId="0" fontId="6" fillId="0" borderId="0"/>
    <xf numFmtId="9" fontId="24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4" fillId="0" borderId="0"/>
    <xf numFmtId="0" fontId="14" fillId="0" borderId="0"/>
    <xf numFmtId="0" fontId="21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19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2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1" fillId="0" borderId="0"/>
    <xf numFmtId="0" fontId="12" fillId="0" borderId="0"/>
    <xf numFmtId="0" fontId="6" fillId="0" borderId="0"/>
    <xf numFmtId="0" fontId="23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22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0" fillId="0" borderId="0" applyFont="0" applyFill="0" applyBorder="0" applyAlignment="0" applyProtection="0"/>
    <xf numFmtId="0" fontId="12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0"/>
    <xf numFmtId="0" fontId="22" fillId="0" borderId="0"/>
    <xf numFmtId="0" fontId="6" fillId="0" borderId="0"/>
    <xf numFmtId="0" fontId="8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12" fillId="0" borderId="0"/>
    <xf numFmtId="0" fontId="6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0" fontId="16" fillId="0" borderId="0" applyFont="0" applyFill="0" applyBorder="0" applyAlignment="0" applyProtection="0"/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0" fontId="16" fillId="0" borderId="0" applyFont="0" applyFill="0" applyBorder="0" applyAlignment="0" applyProtection="0"/>
    <xf numFmtId="184" fontId="6" fillId="0" borderId="0" applyFont="0" applyFill="0" applyBorder="0" applyAlignment="0" applyProtection="0"/>
    <xf numFmtId="40" fontId="16" fillId="0" borderId="0" applyFont="0" applyFill="0" applyBorder="0" applyAlignment="0" applyProtection="0"/>
    <xf numFmtId="184" fontId="6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6" fillId="0" borderId="0"/>
    <xf numFmtId="0" fontId="2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24" fillId="0" borderId="0" applyFont="0" applyFill="0" applyBorder="0" applyAlignment="0" applyProtection="0"/>
    <xf numFmtId="0" fontId="12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1" fillId="0" borderId="0"/>
    <xf numFmtId="0" fontId="12" fillId="0" borderId="0"/>
    <xf numFmtId="0" fontId="6" fillId="0" borderId="0"/>
    <xf numFmtId="0" fontId="16" fillId="0" borderId="0"/>
    <xf numFmtId="0" fontId="14" fillId="0" borderId="0"/>
    <xf numFmtId="0" fontId="22" fillId="0" borderId="0"/>
    <xf numFmtId="0" fontId="12" fillId="0" borderId="0"/>
    <xf numFmtId="0" fontId="6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22" fillId="0" borderId="0"/>
    <xf numFmtId="0" fontId="12" fillId="0" borderId="0"/>
    <xf numFmtId="0" fontId="12" fillId="0" borderId="0"/>
    <xf numFmtId="0" fontId="6" fillId="0" borderId="0"/>
    <xf numFmtId="0" fontId="14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25" fillId="0" borderId="0"/>
    <xf numFmtId="0" fontId="11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21" fillId="0" borderId="0"/>
    <xf numFmtId="0" fontId="12" fillId="0" borderId="0"/>
    <xf numFmtId="0" fontId="22" fillId="0" borderId="0"/>
    <xf numFmtId="0" fontId="1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0" fontId="6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21" fillId="0" borderId="0"/>
    <xf numFmtId="0" fontId="12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8" fillId="0" borderId="0" applyFont="0" applyFill="0" applyBorder="0" applyAlignment="0" applyProtection="0"/>
    <xf numFmtId="0" fontId="2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6" fillId="0" borderId="0"/>
    <xf numFmtId="0" fontId="16" fillId="0" borderId="0"/>
    <xf numFmtId="0" fontId="14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8" fillId="0" borderId="0" applyFont="0" applyFill="0" applyBorder="0" applyAlignment="0" applyProtection="0"/>
    <xf numFmtId="0" fontId="12" fillId="0" borderId="0"/>
    <xf numFmtId="0" fontId="12" fillId="0" borderId="0"/>
    <xf numFmtId="0" fontId="25" fillId="0" borderId="0"/>
    <xf numFmtId="0" fontId="11" fillId="0" borderId="0"/>
    <xf numFmtId="0" fontId="6" fillId="0" borderId="0"/>
    <xf numFmtId="0" fontId="6" fillId="0" borderId="0"/>
    <xf numFmtId="0" fontId="8" fillId="0" borderId="0"/>
    <xf numFmtId="0" fontId="14" fillId="0" borderId="0"/>
    <xf numFmtId="0" fontId="6" fillId="0" borderId="0"/>
    <xf numFmtId="0" fontId="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22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6" fillId="0" borderId="0"/>
    <xf numFmtId="0" fontId="12" fillId="0" borderId="0"/>
    <xf numFmtId="0" fontId="19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6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6" fillId="0" borderId="0"/>
    <xf numFmtId="0" fontId="14" fillId="0" borderId="0"/>
    <xf numFmtId="0" fontId="19" fillId="0" borderId="0"/>
    <xf numFmtId="0" fontId="19" fillId="0" borderId="0"/>
    <xf numFmtId="0" fontId="22" fillId="0" borderId="0"/>
    <xf numFmtId="0" fontId="12" fillId="0" borderId="0"/>
    <xf numFmtId="0" fontId="14" fillId="0" borderId="0"/>
    <xf numFmtId="0" fontId="14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12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0" fontId="8" fillId="0" borderId="0"/>
    <xf numFmtId="0" fontId="12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 applyFont="0" applyFill="0" applyBorder="0" applyAlignment="0" applyProtection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191" fontId="19" fillId="0" borderId="0">
      <protection locked="0"/>
    </xf>
    <xf numFmtId="192" fontId="2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1" fillId="0" borderId="0"/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193" fontId="19" fillId="0" borderId="0" applyFont="0" applyFill="0" applyBorder="0" applyProtection="0">
      <alignment vertical="center"/>
    </xf>
    <xf numFmtId="9" fontId="6" fillId="8" borderId="0"/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4" fontId="19" fillId="0" borderId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195" fontId="1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91" fontId="19" fillId="0" borderId="0">
      <protection locked="0"/>
    </xf>
    <xf numFmtId="196" fontId="32" fillId="0" borderId="0">
      <protection locked="0"/>
    </xf>
    <xf numFmtId="197" fontId="19" fillId="0" borderId="0">
      <protection locked="0"/>
    </xf>
    <xf numFmtId="198" fontId="32" fillId="0" borderId="0">
      <protection locked="0"/>
    </xf>
    <xf numFmtId="196" fontId="32" fillId="0" borderId="0">
      <protection locked="0"/>
    </xf>
    <xf numFmtId="196" fontId="33" fillId="0" borderId="0">
      <protection locked="0"/>
    </xf>
    <xf numFmtId="191" fontId="19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199" fontId="35" fillId="0" borderId="1">
      <alignment vertic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200" fontId="36" fillId="0" borderId="12" applyFill="0" applyProtection="0">
      <alignment horizontal="center"/>
    </xf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3" fontId="18" fillId="0" borderId="1"/>
    <xf numFmtId="0" fontId="27" fillId="0" borderId="0" applyFont="0" applyFill="0" applyBorder="0" applyAlignment="0" applyProtection="0"/>
    <xf numFmtId="199" fontId="37" fillId="0" borderId="13" applyBorder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2" fontId="19" fillId="0" borderId="0">
      <alignment vertical="center"/>
    </xf>
    <xf numFmtId="199" fontId="37" fillId="0" borderId="13" applyBorder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1" fontId="12" fillId="0" borderId="0">
      <alignment vertical="center"/>
    </xf>
    <xf numFmtId="203" fontId="38" fillId="0" borderId="0">
      <alignment vertical="center"/>
    </xf>
    <xf numFmtId="0" fontId="39" fillId="0" borderId="14"/>
    <xf numFmtId="0" fontId="40" fillId="0" borderId="14"/>
    <xf numFmtId="204" fontId="41" fillId="0" borderId="0">
      <alignment vertical="center"/>
    </xf>
    <xf numFmtId="3" fontId="42" fillId="0" borderId="15">
      <alignment horizontal="right" vertical="center"/>
    </xf>
    <xf numFmtId="204" fontId="41" fillId="0" borderId="0">
      <alignment vertical="center"/>
    </xf>
    <xf numFmtId="0" fontId="15" fillId="0" borderId="0"/>
    <xf numFmtId="3" fontId="42" fillId="0" borderId="15">
      <alignment horizontal="right" vertical="center"/>
    </xf>
    <xf numFmtId="3" fontId="42" fillId="0" borderId="15">
      <alignment horizontal="right"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5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206" fontId="19" fillId="0" borderId="0">
      <alignment vertical="center"/>
    </xf>
    <xf numFmtId="3" fontId="42" fillId="0" borderId="15">
      <alignment horizontal="right" vertical="center"/>
    </xf>
    <xf numFmtId="0" fontId="43" fillId="0" borderId="0">
      <alignment horizontal="center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0" fontId="43" fillId="0" borderId="0">
      <alignment horizontal="center" vertical="center"/>
    </xf>
    <xf numFmtId="0" fontId="43" fillId="0" borderId="0">
      <alignment horizontal="center" vertical="center"/>
    </xf>
    <xf numFmtId="3" fontId="42" fillId="0" borderId="15">
      <alignment horizontal="right" vertical="center"/>
    </xf>
    <xf numFmtId="41" fontId="12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7" fontId="19" fillId="0" borderId="0">
      <alignment horizontal="center" vertical="center"/>
    </xf>
    <xf numFmtId="208" fontId="44" fillId="0" borderId="0">
      <alignment horizontal="center" vertical="center"/>
    </xf>
    <xf numFmtId="0" fontId="15" fillId="0" borderId="0"/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0" fontId="15" fillId="0" borderId="0"/>
    <xf numFmtId="0" fontId="15" fillId="0" borderId="0"/>
    <xf numFmtId="3" fontId="42" fillId="0" borderId="15">
      <alignment horizontal="right" vertical="center"/>
    </xf>
    <xf numFmtId="3" fontId="42" fillId="0" borderId="15">
      <alignment horizontal="right" vertical="center"/>
    </xf>
    <xf numFmtId="3" fontId="42" fillId="0" borderId="15">
      <alignment horizontal="right" vertical="center"/>
    </xf>
    <xf numFmtId="209" fontId="45" fillId="0" borderId="0">
      <alignment vertical="center"/>
    </xf>
    <xf numFmtId="0" fontId="19" fillId="0" borderId="0"/>
    <xf numFmtId="0" fontId="6" fillId="0" borderId="0" applyNumberFormat="0" applyFill="0" applyBorder="0" applyAlignment="0" applyProtection="0"/>
    <xf numFmtId="210" fontId="12" fillId="0" borderId="0">
      <protection locked="0"/>
    </xf>
    <xf numFmtId="192" fontId="46" fillId="0" borderId="0">
      <protection locked="0"/>
    </xf>
    <xf numFmtId="199" fontId="47" fillId="0" borderId="0" applyFont="0" applyFill="0" applyBorder="0" applyAlignment="0" applyProtection="0"/>
    <xf numFmtId="2" fontId="42" fillId="0" borderId="15">
      <alignment horizontal="right" vertical="center"/>
    </xf>
    <xf numFmtId="0" fontId="12" fillId="0" borderId="16">
      <alignment horizont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2" fontId="42" fillId="0" borderId="15">
      <alignment horizontal="right" vertical="center"/>
    </xf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209" fontId="45" fillId="0" borderId="0">
      <alignment vertical="center"/>
    </xf>
    <xf numFmtId="191" fontId="19" fillId="0" borderId="0">
      <protection locked="0"/>
    </xf>
    <xf numFmtId="192" fontId="29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43" fillId="0" borderId="0" applyFont="0" applyFill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9" fontId="12" fillId="0" borderId="0">
      <protection locked="0"/>
    </xf>
    <xf numFmtId="0" fontId="51" fillId="19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12" fillId="0" borderId="0"/>
    <xf numFmtId="0" fontId="6" fillId="0" borderId="0" applyFont="0" applyFill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45" fillId="0" borderId="0" applyNumberFormat="0" applyFont="0" applyBorder="0" applyAlignment="0">
      <alignment vertical="center"/>
    </xf>
    <xf numFmtId="0" fontId="43" fillId="0" borderId="17" applyProtection="0">
      <alignment horizontal="left" vertical="center" wrapText="1"/>
    </xf>
    <xf numFmtId="0" fontId="51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56" fillId="26" borderId="0" applyNumberFormat="0" applyBorder="0" applyAlignment="0" applyProtection="0"/>
    <xf numFmtId="0" fontId="51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56" fillId="29" borderId="0" applyNumberFormat="0" applyBorder="0" applyAlignment="0" applyProtection="0"/>
    <xf numFmtId="0" fontId="51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56" fillId="32" borderId="0" applyNumberFormat="0" applyBorder="0" applyAlignment="0" applyProtection="0"/>
    <xf numFmtId="0" fontId="51" fillId="20" borderId="0" applyNumberFormat="0" applyBorder="0" applyAlignment="0" applyProtection="0">
      <alignment vertical="center"/>
    </xf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56" fillId="34" borderId="0" applyNumberFormat="0" applyBorder="0" applyAlignment="0" applyProtection="0"/>
    <xf numFmtId="0" fontId="51" fillId="21" borderId="0" applyNumberFormat="0" applyBorder="0" applyAlignment="0" applyProtection="0">
      <alignment vertical="center"/>
    </xf>
    <xf numFmtId="0" fontId="9" fillId="35" borderId="0" applyNumberFormat="0" applyBorder="0" applyAlignment="0" applyProtection="0"/>
    <xf numFmtId="0" fontId="9" fillId="25" borderId="0" applyNumberFormat="0" applyBorder="0" applyAlignment="0" applyProtection="0"/>
    <xf numFmtId="0" fontId="56" fillId="36" borderId="0" applyNumberFormat="0" applyBorder="0" applyAlignment="0" applyProtection="0"/>
    <xf numFmtId="0" fontId="51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56" fillId="40" borderId="0" applyNumberFormat="0" applyBorder="0" applyAlignment="0" applyProtection="0"/>
    <xf numFmtId="210" fontId="12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210" fontId="12" fillId="0" borderId="0">
      <protection locked="0"/>
    </xf>
    <xf numFmtId="192" fontId="46" fillId="0" borderId="0">
      <protection locked="0"/>
    </xf>
    <xf numFmtId="211" fontId="32" fillId="0" borderId="0" applyFont="0" applyFill="0" applyBorder="0" applyAlignment="0" applyProtection="0"/>
    <xf numFmtId="42" fontId="57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9" fillId="0" borderId="0" applyFont="0" applyFill="0" applyBorder="0" applyAlignment="0" applyProtection="0"/>
    <xf numFmtId="213" fontId="60" fillId="0" borderId="0" applyFont="0" applyFill="0" applyBorder="0" applyAlignment="0" applyProtection="0"/>
    <xf numFmtId="212" fontId="61" fillId="0" borderId="0" applyFont="0" applyFill="0" applyBorder="0" applyAlignment="0" applyProtection="0"/>
    <xf numFmtId="212" fontId="33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14" fontId="33" fillId="0" borderId="0" applyFont="0" applyFill="0" applyBorder="0" applyAlignment="0" applyProtection="0"/>
    <xf numFmtId="208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212" fontId="57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3" fillId="0" borderId="0" applyFont="0" applyFill="0" applyBorder="0" applyAlignment="0" applyProtection="0"/>
    <xf numFmtId="0" fontId="63" fillId="0" borderId="0" applyFont="0" applyFill="0" applyBorder="0" applyAlignment="0" applyProtection="0"/>
    <xf numFmtId="192" fontId="46" fillId="0" borderId="0">
      <protection locked="0"/>
    </xf>
    <xf numFmtId="215" fontId="32" fillId="0" borderId="0" applyFont="0" applyFill="0" applyBorder="0" applyAlignment="0" applyProtection="0"/>
    <xf numFmtId="215" fontId="33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37" fontId="32" fillId="0" borderId="0" applyFont="0" applyFill="0" applyBorder="0" applyAlignment="0" applyProtection="0"/>
    <xf numFmtId="42" fontId="57" fillId="0" borderId="0" applyFont="0" applyFill="0" applyBorder="0" applyAlignment="0" applyProtection="0"/>
    <xf numFmtId="0" fontId="19" fillId="0" borderId="0">
      <protection locked="0"/>
    </xf>
    <xf numFmtId="217" fontId="32" fillId="0" borderId="0" applyFont="0" applyFill="0" applyBorder="0" applyAlignment="0" applyProtection="0"/>
    <xf numFmtId="44" fontId="57" fillId="0" borderId="0" applyFont="0" applyFill="0" applyBorder="0" applyAlignment="0" applyProtection="0"/>
    <xf numFmtId="218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9" fillId="0" borderId="0" applyFont="0" applyFill="0" applyBorder="0" applyAlignment="0" applyProtection="0"/>
    <xf numFmtId="219" fontId="60" fillId="0" borderId="0" applyFont="0" applyFill="0" applyBorder="0" applyAlignment="0" applyProtection="0"/>
    <xf numFmtId="218" fontId="61" fillId="0" borderId="0" applyFont="0" applyFill="0" applyBorder="0" applyAlignment="0" applyProtection="0"/>
    <xf numFmtId="218" fontId="33" fillId="0" borderId="0" applyFont="0" applyFill="0" applyBorder="0" applyAlignment="0" applyProtection="0"/>
    <xf numFmtId="218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20" fontId="33" fillId="0" borderId="0" applyFont="0" applyFill="0" applyBorder="0" applyAlignment="0" applyProtection="0"/>
    <xf numFmtId="182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218" fontId="57" fillId="0" borderId="0" applyFont="0" applyFill="0" applyBorder="0" applyAlignment="0" applyProtection="0"/>
    <xf numFmtId="218" fontId="32" fillId="0" borderId="0" applyFont="0" applyFill="0" applyBorder="0" applyAlignment="0" applyProtection="0"/>
    <xf numFmtId="218" fontId="33" fillId="0" borderId="0" applyFont="0" applyFill="0" applyBorder="0" applyAlignment="0" applyProtection="0"/>
    <xf numFmtId="0" fontId="63" fillId="0" borderId="0" applyFont="0" applyFill="0" applyBorder="0" applyAlignment="0" applyProtection="0"/>
    <xf numFmtId="192" fontId="46" fillId="0" borderId="0">
      <protection locked="0"/>
    </xf>
    <xf numFmtId="221" fontId="32" fillId="0" borderId="0" applyFont="0" applyFill="0" applyBorder="0" applyAlignment="0" applyProtection="0"/>
    <xf numFmtId="221" fontId="33" fillId="0" borderId="0" applyFont="0" applyFill="0" applyBorder="0" applyAlignment="0" applyProtection="0"/>
    <xf numFmtId="222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37" fontId="32" fillId="0" borderId="0" applyFont="0" applyFill="0" applyBorder="0" applyAlignment="0" applyProtection="0"/>
    <xf numFmtId="44" fontId="57" fillId="0" borderId="0" applyFont="0" applyFill="0" applyBorder="0" applyAlignment="0" applyProtection="0"/>
    <xf numFmtId="192" fontId="30" fillId="0" borderId="0">
      <protection locked="0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91" fontId="19" fillId="0" borderId="0">
      <protection locked="0"/>
    </xf>
    <xf numFmtId="223" fontId="19" fillId="0" borderId="0">
      <protection locked="0"/>
    </xf>
    <xf numFmtId="188" fontId="32" fillId="0" borderId="0">
      <protection locked="0"/>
    </xf>
    <xf numFmtId="224" fontId="32" fillId="0" borderId="0">
      <protection locked="0"/>
    </xf>
    <xf numFmtId="0" fontId="16" fillId="0" borderId="0"/>
    <xf numFmtId="0" fontId="32" fillId="0" borderId="0"/>
    <xf numFmtId="0" fontId="64" fillId="0" borderId="0">
      <alignment horizontal="center" wrapText="1"/>
      <protection locked="0"/>
    </xf>
    <xf numFmtId="210" fontId="12" fillId="0" borderId="0">
      <protection locked="0"/>
    </xf>
    <xf numFmtId="192" fontId="46" fillId="0" borderId="0">
      <protection locked="0"/>
    </xf>
    <xf numFmtId="210" fontId="12" fillId="0" borderId="0">
      <protection locked="0"/>
    </xf>
    <xf numFmtId="192" fontId="46" fillId="0" borderId="0">
      <protection locked="0"/>
    </xf>
    <xf numFmtId="217" fontId="65" fillId="0" borderId="0" applyFont="0" applyFill="0" applyBorder="0" applyAlignment="0" applyProtection="0"/>
    <xf numFmtId="41" fontId="57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7" fillId="0" borderId="0" applyFont="0" applyFill="0" applyBorder="0" applyAlignment="0" applyProtection="0"/>
    <xf numFmtId="41" fontId="59" fillId="0" borderId="0" applyFont="0" applyFill="0" applyBorder="0" applyAlignment="0" applyProtection="0"/>
    <xf numFmtId="38" fontId="60" fillId="0" borderId="0" applyFont="0" applyFill="0" applyBorder="0" applyAlignment="0" applyProtection="0"/>
    <xf numFmtId="199" fontId="61" fillId="0" borderId="0" applyFont="0" applyFill="0" applyBorder="0" applyAlignment="0" applyProtection="0"/>
    <xf numFmtId="199" fontId="33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25" fontId="33" fillId="0" borderId="0" applyFont="0" applyFill="0" applyBorder="0" applyAlignment="0" applyProtection="0"/>
    <xf numFmtId="226" fontId="1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199" fontId="57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92" fontId="46" fillId="0" borderId="0">
      <protection locked="0"/>
    </xf>
    <xf numFmtId="37" fontId="32" fillId="0" borderId="0" applyFont="0" applyFill="0" applyBorder="0" applyAlignment="0" applyProtection="0"/>
    <xf numFmtId="41" fontId="57" fillId="0" borderId="0" applyFont="0" applyFill="0" applyBorder="0" applyAlignment="0" applyProtection="0"/>
    <xf numFmtId="227" fontId="32" fillId="0" borderId="0" applyFont="0" applyFill="0" applyBorder="0" applyAlignment="0" applyProtection="0"/>
    <xf numFmtId="43" fontId="57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9" fillId="0" borderId="0" applyFont="0" applyFill="0" applyBorder="0" applyAlignment="0" applyProtection="0"/>
    <xf numFmtId="40" fontId="60" fillId="0" borderId="0" applyFont="0" applyFill="0" applyBorder="0" applyAlignment="0" applyProtection="0"/>
    <xf numFmtId="184" fontId="61" fillId="0" borderId="0" applyFont="0" applyFill="0" applyBorder="0" applyAlignment="0" applyProtection="0"/>
    <xf numFmtId="184" fontId="33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228" fontId="33" fillId="0" borderId="0" applyFont="0" applyFill="0" applyBorder="0" applyAlignment="0" applyProtection="0"/>
    <xf numFmtId="229" fontId="1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62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3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46" fillId="0" borderId="0">
      <protection locked="0"/>
    </xf>
    <xf numFmtId="37" fontId="32" fillId="0" borderId="0" applyFont="0" applyFill="0" applyBorder="0" applyAlignment="0" applyProtection="0"/>
    <xf numFmtId="43" fontId="57" fillId="0" borderId="0" applyFont="0" applyFill="0" applyBorder="0" applyAlignment="0" applyProtection="0"/>
    <xf numFmtId="4" fontId="30" fillId="0" borderId="0">
      <protection locked="0"/>
    </xf>
    <xf numFmtId="23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2" fontId="29" fillId="0" borderId="0">
      <protection locked="0"/>
    </xf>
    <xf numFmtId="4" fontId="30" fillId="0" borderId="0">
      <protection locked="0"/>
    </xf>
    <xf numFmtId="231" fontId="32" fillId="0" borderId="0">
      <protection locked="0"/>
    </xf>
    <xf numFmtId="232" fontId="32" fillId="0" borderId="0">
      <protection locked="0"/>
    </xf>
    <xf numFmtId="0" fontId="19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" fillId="41" borderId="0" applyBorder="0" applyAlignment="0" applyProtection="0"/>
    <xf numFmtId="0" fontId="67" fillId="10" borderId="0" applyNumberFormat="0" applyBorder="0" applyAlignment="0" applyProtection="0">
      <alignment vertical="center"/>
    </xf>
    <xf numFmtId="0" fontId="19" fillId="0" borderId="0" applyFont="0" applyFill="0" applyBorder="0" applyAlignment="0" applyProtection="0">
      <alignment horizontal="right"/>
    </xf>
    <xf numFmtId="0" fontId="68" fillId="0" borderId="0"/>
    <xf numFmtId="0" fontId="69" fillId="0" borderId="0"/>
    <xf numFmtId="49" fontId="70" fillId="42" borderId="0" applyBorder="0">
      <alignment horizontal="right"/>
    </xf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1" fillId="0" borderId="0"/>
    <xf numFmtId="210" fontId="12" fillId="0" borderId="0">
      <protection locked="0"/>
    </xf>
    <xf numFmtId="192" fontId="46" fillId="0" borderId="0">
      <protection locked="0"/>
    </xf>
    <xf numFmtId="0" fontId="72" fillId="0" borderId="0"/>
    <xf numFmtId="0" fontId="33" fillId="0" borderId="0"/>
    <xf numFmtId="0" fontId="32" fillId="0" borderId="0"/>
    <xf numFmtId="0" fontId="33" fillId="0" borderId="0"/>
    <xf numFmtId="37" fontId="32" fillId="0" borderId="0"/>
    <xf numFmtId="37" fontId="33" fillId="0" borderId="0"/>
    <xf numFmtId="37" fontId="32" fillId="0" borderId="0"/>
    <xf numFmtId="0" fontId="57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57" fillId="0" borderId="0"/>
    <xf numFmtId="0" fontId="59" fillId="0" borderId="0"/>
    <xf numFmtId="0" fontId="33" fillId="0" borderId="0"/>
    <xf numFmtId="0" fontId="63" fillId="0" borderId="0" applyFont="0" applyFill="0" applyBorder="0" applyAlignment="0" applyProtection="0"/>
    <xf numFmtId="37" fontId="33" fillId="0" borderId="0"/>
    <xf numFmtId="37" fontId="32" fillId="0" borderId="0"/>
    <xf numFmtId="37" fontId="33" fillId="0" borderId="0"/>
    <xf numFmtId="37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71" fillId="0" borderId="0"/>
    <xf numFmtId="0" fontId="71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2" fontId="32" fillId="0" borderId="0"/>
    <xf numFmtId="2" fontId="33" fillId="0" borderId="0"/>
    <xf numFmtId="2" fontId="32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0" fontId="16" fillId="0" borderId="0"/>
    <xf numFmtId="49" fontId="63" fillId="0" borderId="0" applyBorder="0"/>
    <xf numFmtId="37" fontId="33" fillId="0" borderId="0"/>
    <xf numFmtId="37" fontId="32" fillId="0" borderId="0"/>
    <xf numFmtId="0" fontId="73" fillId="0" borderId="0"/>
    <xf numFmtId="0" fontId="32" fillId="0" borderId="0"/>
    <xf numFmtId="0" fontId="74" fillId="0" borderId="0"/>
    <xf numFmtId="37" fontId="32" fillId="0" borderId="0"/>
    <xf numFmtId="37" fontId="33" fillId="0" borderId="0"/>
    <xf numFmtId="0" fontId="75" fillId="0" borderId="0"/>
    <xf numFmtId="0" fontId="76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0" fontId="32" fillId="0" borderId="0"/>
    <xf numFmtId="0" fontId="33" fillId="0" borderId="0"/>
    <xf numFmtId="0" fontId="32" fillId="0" borderId="0"/>
    <xf numFmtId="0" fontId="57" fillId="0" borderId="0"/>
    <xf numFmtId="0" fontId="58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0" fontId="32" fillId="0" borderId="0"/>
    <xf numFmtId="37" fontId="33" fillId="0" borderId="0"/>
    <xf numFmtId="37" fontId="32" fillId="0" borderId="0"/>
    <xf numFmtId="0" fontId="33" fillId="0" borderId="0"/>
    <xf numFmtId="0" fontId="58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33" fillId="0" borderId="0"/>
    <xf numFmtId="0" fontId="32" fillId="0" borderId="0"/>
    <xf numFmtId="0" fontId="54" fillId="0" borderId="0"/>
    <xf numFmtId="0" fontId="32" fillId="0" borderId="0"/>
    <xf numFmtId="0" fontId="77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76" fillId="0" borderId="0"/>
    <xf numFmtId="0" fontId="75" fillId="0" borderId="0"/>
    <xf numFmtId="0" fontId="76" fillId="0" borderId="0"/>
    <xf numFmtId="0" fontId="75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78" fillId="0" borderId="0"/>
    <xf numFmtId="0" fontId="32" fillId="0" borderId="0"/>
    <xf numFmtId="0" fontId="33" fillId="0" borderId="0"/>
    <xf numFmtId="0" fontId="79" fillId="0" borderId="0"/>
    <xf numFmtId="0" fontId="78" fillId="0" borderId="0"/>
    <xf numFmtId="0" fontId="79" fillId="0" borderId="0"/>
    <xf numFmtId="0" fontId="78" fillId="0" borderId="0"/>
    <xf numFmtId="0" fontId="79" fillId="0" borderId="0"/>
    <xf numFmtId="0" fontId="57" fillId="0" borderId="0"/>
    <xf numFmtId="0" fontId="58" fillId="0" borderId="0"/>
    <xf numFmtId="0" fontId="80" fillId="0" borderId="0"/>
    <xf numFmtId="0" fontId="81" fillId="0" borderId="0"/>
    <xf numFmtId="0" fontId="6" fillId="0" borderId="0"/>
    <xf numFmtId="0" fontId="82" fillId="0" borderId="0"/>
    <xf numFmtId="0" fontId="83" fillId="0" borderId="0"/>
    <xf numFmtId="0" fontId="84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37" fontId="33" fillId="0" borderId="0"/>
    <xf numFmtId="37" fontId="32" fillId="0" borderId="0"/>
    <xf numFmtId="0" fontId="85" fillId="0" borderId="0"/>
    <xf numFmtId="0" fontId="75" fillId="0" borderId="0"/>
    <xf numFmtId="0" fontId="76" fillId="0" borderId="0"/>
    <xf numFmtId="0" fontId="75" fillId="0" borderId="0"/>
    <xf numFmtId="0" fontId="33" fillId="0" borderId="0"/>
    <xf numFmtId="0" fontId="32" fillId="0" borderId="0"/>
    <xf numFmtId="0" fontId="57" fillId="0" borderId="0"/>
    <xf numFmtId="0" fontId="61" fillId="0" borderId="0"/>
    <xf numFmtId="233" fontId="86" fillId="0" borderId="0" applyFill="0" applyBorder="0" applyAlignment="0"/>
    <xf numFmtId="0" fontId="19" fillId="0" borderId="0" applyFill="0" applyBorder="0" applyAlignment="0"/>
    <xf numFmtId="233" fontId="86" fillId="0" borderId="0" applyFill="0" applyBorder="0" applyAlignment="0"/>
    <xf numFmtId="234" fontId="12" fillId="0" borderId="0" applyFill="0" applyBorder="0" applyAlignment="0"/>
    <xf numFmtId="235" fontId="22" fillId="0" borderId="0" applyFill="0" applyBorder="0" applyAlignment="0"/>
    <xf numFmtId="234" fontId="12" fillId="0" borderId="0" applyFill="0" applyBorder="0" applyAlignment="0"/>
    <xf numFmtId="208" fontId="87" fillId="0" borderId="0" applyFill="0" applyBorder="0" applyAlignment="0"/>
    <xf numFmtId="236" fontId="22" fillId="0" borderId="0" applyFill="0" applyBorder="0" applyAlignment="0"/>
    <xf numFmtId="208" fontId="87" fillId="0" borderId="0" applyFill="0" applyBorder="0" applyAlignment="0"/>
    <xf numFmtId="237" fontId="12" fillId="0" borderId="0" applyFill="0" applyBorder="0" applyAlignment="0"/>
    <xf numFmtId="0" fontId="19" fillId="0" borderId="0" applyFill="0" applyBorder="0" applyAlignment="0"/>
    <xf numFmtId="237" fontId="12" fillId="0" borderId="0" applyFill="0" applyBorder="0" applyAlignment="0"/>
    <xf numFmtId="238" fontId="12" fillId="0" borderId="0" applyFill="0" applyBorder="0" applyAlignment="0"/>
    <xf numFmtId="0" fontId="19" fillId="0" borderId="0" applyFill="0" applyBorder="0" applyAlignment="0"/>
    <xf numFmtId="238" fontId="12" fillId="0" borderId="0" applyFill="0" applyBorder="0" applyAlignment="0"/>
    <xf numFmtId="239" fontId="12" fillId="0" borderId="0" applyFill="0" applyBorder="0" applyAlignment="0"/>
    <xf numFmtId="182" fontId="19" fillId="0" borderId="0" applyFill="0" applyBorder="0" applyAlignment="0"/>
    <xf numFmtId="239" fontId="12" fillId="0" borderId="0" applyFill="0" applyBorder="0" applyAlignment="0"/>
    <xf numFmtId="240" fontId="12" fillId="0" borderId="0" applyFill="0" applyBorder="0" applyAlignment="0"/>
    <xf numFmtId="241" fontId="22" fillId="0" borderId="0" applyFill="0" applyBorder="0" applyAlignment="0"/>
    <xf numFmtId="240" fontId="12" fillId="0" borderId="0" applyFill="0" applyBorder="0" applyAlignment="0"/>
    <xf numFmtId="234" fontId="12" fillId="0" borderId="0" applyFill="0" applyBorder="0" applyAlignment="0"/>
    <xf numFmtId="235" fontId="22" fillId="0" borderId="0" applyFill="0" applyBorder="0" applyAlignment="0"/>
    <xf numFmtId="234" fontId="12" fillId="0" borderId="0" applyFill="0" applyBorder="0" applyAlignment="0"/>
    <xf numFmtId="0" fontId="88" fillId="43" borderId="18" applyNumberFormat="0" applyAlignment="0" applyProtection="0">
      <alignment vertical="center"/>
    </xf>
    <xf numFmtId="0" fontId="88" fillId="43" borderId="18" applyNumberFormat="0" applyAlignment="0" applyProtection="0">
      <alignment vertical="center"/>
    </xf>
    <xf numFmtId="0" fontId="89" fillId="0" borderId="0"/>
    <xf numFmtId="0" fontId="6" fillId="0" borderId="0" applyFont="0" applyFill="0" applyBorder="0" applyAlignment="0" applyProtection="0"/>
    <xf numFmtId="0" fontId="90" fillId="44" borderId="19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top"/>
      <protection locked="0"/>
    </xf>
    <xf numFmtId="0" fontId="30" fillId="0" borderId="4">
      <protection locked="0"/>
    </xf>
    <xf numFmtId="191" fontId="19" fillId="0" borderId="4">
      <protection locked="0"/>
    </xf>
    <xf numFmtId="192" fontId="29" fillId="0" borderId="4">
      <protection locked="0"/>
    </xf>
    <xf numFmtId="0" fontId="30" fillId="0" borderId="4">
      <protection locked="0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70" fillId="45" borderId="1">
      <alignment horizontal="center"/>
    </xf>
    <xf numFmtId="0" fontId="92" fillId="46" borderId="10">
      <alignment horizontal="center" wrapText="1"/>
    </xf>
    <xf numFmtId="0" fontId="93" fillId="47" borderId="20" applyNumberFormat="0" applyBorder="0" applyAlignment="0">
      <alignment horizontal="left" wrapText="1"/>
    </xf>
    <xf numFmtId="199" fontId="47" fillId="0" borderId="0" applyFont="0" applyFill="0" applyBorder="0" applyAlignment="0" applyProtection="0"/>
    <xf numFmtId="0" fontId="12" fillId="0" borderId="0">
      <protection locked="0"/>
    </xf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38" fontId="6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38" fontId="6" fillId="0" borderId="0" applyFont="0" applyFill="0" applyBorder="0" applyAlignment="0" applyProtection="0"/>
    <xf numFmtId="3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6" fillId="0" borderId="0" applyFont="0" applyFill="0" applyBorder="0" applyAlignment="0" applyProtection="0"/>
    <xf numFmtId="3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0" fontId="6" fillId="0" borderId="0" applyFont="0" applyFill="0" applyBorder="0" applyAlignment="0" applyProtection="0"/>
    <xf numFmtId="239" fontId="12" fillId="0" borderId="0" applyFont="0" applyFill="0" applyBorder="0" applyAlignment="0" applyProtection="0"/>
    <xf numFmtId="182" fontId="19" fillId="0" borderId="0" applyFont="0" applyFill="0" applyBorder="0" applyAlignment="0" applyProtection="0"/>
    <xf numFmtId="239" fontId="12" fillId="0" borderId="0" applyFont="0" applyFill="0" applyBorder="0" applyAlignment="0" applyProtection="0"/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192" fontId="2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4" fontId="19" fillId="0" borderId="0"/>
    <xf numFmtId="245" fontId="12" fillId="0" borderId="0"/>
    <xf numFmtId="246" fontId="19" fillId="0" borderId="0"/>
    <xf numFmtId="246" fontId="19" fillId="0" borderId="0"/>
    <xf numFmtId="244" fontId="19" fillId="0" borderId="0"/>
    <xf numFmtId="247" fontId="19" fillId="0" borderId="0" applyFont="0" applyFill="0" applyBorder="0" applyAlignment="0" applyProtection="0"/>
    <xf numFmtId="43" fontId="6" fillId="0" borderId="0" applyFont="0" applyFill="0" applyBorder="0" applyAlignment="0" applyProtection="0"/>
    <xf numFmtId="3" fontId="95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95" fillId="0" borderId="0" applyFont="0" applyFill="0" applyBorder="0" applyAlignment="0" applyProtection="0"/>
    <xf numFmtId="248" fontId="15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69" fillId="42" borderId="0"/>
    <xf numFmtId="0" fontId="96" fillId="42" borderId="0" applyNumberFormat="0" applyFill="0" applyBorder="0"/>
    <xf numFmtId="0" fontId="97" fillId="42" borderId="0" applyNumberFormat="0" applyFill="0" applyBorder="0"/>
    <xf numFmtId="0" fontId="98" fillId="42" borderId="0" applyNumberFormat="0" applyFill="0" applyBorder="0"/>
    <xf numFmtId="0" fontId="99" fillId="0" borderId="0" applyNumberFormat="0" applyAlignment="0">
      <alignment horizontal="left"/>
    </xf>
    <xf numFmtId="0" fontId="100" fillId="45" borderId="21" applyFont="0" applyBorder="0">
      <alignment horizontal="centerContinuous" vertical="center"/>
    </xf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249" fontId="101" fillId="42" borderId="12" applyBorder="0"/>
    <xf numFmtId="0" fontId="1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0">
      <protection locked="0"/>
    </xf>
    <xf numFmtId="0" fontId="1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250" fontId="6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6" fillId="0" borderId="0" applyFont="0" applyFill="0" applyBorder="0" applyAlignment="0" applyProtection="0"/>
    <xf numFmtId="219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6" fillId="0" borderId="0" applyFont="0" applyFill="0" applyBorder="0" applyAlignment="0" applyProtection="0"/>
    <xf numFmtId="219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250" fontId="1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251" fontId="19" fillId="0" borderId="0" applyFont="0" applyFill="0" applyBorder="0" applyAlignment="0" applyProtection="0"/>
    <xf numFmtId="252" fontId="2" fillId="0" borderId="0" applyFont="0" applyFill="0" applyBorder="0" applyAlignment="0" applyProtection="0"/>
    <xf numFmtId="0" fontId="19" fillId="0" borderId="0" applyFont="0" applyFill="0" applyBorder="0" applyAlignment="0" applyProtection="0"/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53" fontId="12" fillId="0" borderId="1" applyFill="0" applyBorder="0" applyAlignment="0"/>
    <xf numFmtId="254" fontId="19" fillId="0" borderId="0"/>
    <xf numFmtId="0" fontId="12" fillId="0" borderId="0" applyFont="0" applyFill="0" applyBorder="0" applyAlignment="0" applyProtection="0"/>
    <xf numFmtId="255" fontId="19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184" fontId="19" fillId="0" borderId="0" applyFont="0" applyFill="0" applyBorder="0" applyAlignment="0" applyProtection="0"/>
    <xf numFmtId="256" fontId="6" fillId="0" borderId="0" applyFont="0" applyFill="0" applyBorder="0" applyAlignment="0" applyProtection="0"/>
    <xf numFmtId="255" fontId="19" fillId="0" borderId="0" applyFont="0" applyFill="0" applyBorder="0" applyAlignment="0" applyProtection="0"/>
    <xf numFmtId="0" fontId="6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257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5" fontId="95" fillId="0" borderId="0" applyFont="0" applyFill="0" applyBorder="0" applyAlignment="0" applyProtection="0"/>
    <xf numFmtId="0" fontId="14" fillId="0" borderId="0"/>
    <xf numFmtId="0" fontId="12" fillId="0" borderId="0"/>
    <xf numFmtId="0" fontId="14" fillId="0" borderId="0"/>
    <xf numFmtId="0" fontId="12" fillId="0" borderId="0"/>
    <xf numFmtId="258" fontId="19" fillId="0" borderId="0"/>
    <xf numFmtId="0" fontId="14" fillId="0" borderId="0"/>
    <xf numFmtId="0" fontId="19" fillId="0" borderId="0"/>
    <xf numFmtId="0" fontId="13" fillId="0" borderId="0"/>
    <xf numFmtId="0" fontId="14" fillId="0" borderId="0"/>
    <xf numFmtId="0" fontId="6" fillId="0" borderId="0"/>
    <xf numFmtId="243" fontId="19" fillId="0" borderId="0">
      <protection locked="0"/>
    </xf>
    <xf numFmtId="0" fontId="6" fillId="0" borderId="0" applyFont="0" applyFill="0" applyBorder="0" applyAlignment="0" applyProtection="0"/>
    <xf numFmtId="243" fontId="19" fillId="0" borderId="0">
      <protection locked="0"/>
    </xf>
    <xf numFmtId="14" fontId="54" fillId="0" borderId="0" applyFill="0" applyBorder="0" applyAlignment="0"/>
    <xf numFmtId="0" fontId="54" fillId="0" borderId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0" fontId="6" fillId="46" borderId="22" applyBorder="0"/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59" fontId="6" fillId="46" borderId="23" applyBorder="0">
      <alignment horizontal="center"/>
    </xf>
    <xf numFmtId="260" fontId="19" fillId="0" borderId="0"/>
    <xf numFmtId="261" fontId="12" fillId="0" borderId="0"/>
    <xf numFmtId="262" fontId="19" fillId="0" borderId="0"/>
    <xf numFmtId="262" fontId="19" fillId="0" borderId="0"/>
    <xf numFmtId="260" fontId="19" fillId="0" borderId="0"/>
    <xf numFmtId="263" fontId="69" fillId="0" borderId="0" applyFill="0" applyBorder="0">
      <alignment horizontal="centerContinuous"/>
    </xf>
    <xf numFmtId="191" fontId="19" fillId="0" borderId="0">
      <protection locked="0"/>
    </xf>
    <xf numFmtId="192" fontId="29" fillId="0" borderId="0">
      <protection locked="0"/>
    </xf>
    <xf numFmtId="191" fontId="19" fillId="0" borderId="0">
      <protection locked="0"/>
    </xf>
    <xf numFmtId="192" fontId="29" fillId="0" borderId="0">
      <protection locked="0"/>
    </xf>
    <xf numFmtId="264" fontId="32" fillId="0" borderId="0">
      <protection locked="0"/>
    </xf>
    <xf numFmtId="265" fontId="19" fillId="0" borderId="0">
      <protection locked="0"/>
    </xf>
    <xf numFmtId="266" fontId="32" fillId="0" borderId="0">
      <protection locked="0"/>
    </xf>
    <xf numFmtId="264" fontId="32" fillId="0" borderId="0">
      <protection locked="0"/>
    </xf>
    <xf numFmtId="264" fontId="33" fillId="0" borderId="0">
      <protection locked="0"/>
    </xf>
    <xf numFmtId="267" fontId="32" fillId="0" borderId="0">
      <protection locked="0"/>
    </xf>
    <xf numFmtId="268" fontId="19" fillId="0" borderId="0">
      <protection locked="0"/>
    </xf>
    <xf numFmtId="269" fontId="32" fillId="0" borderId="0">
      <protection locked="0"/>
    </xf>
    <xf numFmtId="267" fontId="32" fillId="0" borderId="0">
      <protection locked="0"/>
    </xf>
    <xf numFmtId="267" fontId="33" fillId="0" borderId="0">
      <protection locked="0"/>
    </xf>
    <xf numFmtId="0" fontId="6" fillId="0" borderId="0" applyFont="0" applyFill="0" applyBorder="0" applyAlignment="0" applyProtection="0"/>
    <xf numFmtId="0" fontId="102" fillId="48" borderId="0" applyNumberFormat="0" applyBorder="0" applyAlignment="0" applyProtection="0"/>
    <xf numFmtId="0" fontId="102" fillId="49" borderId="0" applyNumberFormat="0" applyBorder="0" applyAlignment="0" applyProtection="0"/>
    <xf numFmtId="0" fontId="102" fillId="50" borderId="0" applyNumberFormat="0" applyBorder="0" applyAlignment="0" applyProtection="0"/>
    <xf numFmtId="270" fontId="2" fillId="0" borderId="0" applyFill="0" applyBorder="0" applyAlignment="0"/>
    <xf numFmtId="252" fontId="2" fillId="0" borderId="0" applyFill="0" applyBorder="0" applyAlignment="0"/>
    <xf numFmtId="270" fontId="2" fillId="0" borderId="0" applyFill="0" applyBorder="0" applyAlignment="0"/>
    <xf numFmtId="271" fontId="2" fillId="0" borderId="0" applyFill="0" applyBorder="0" applyAlignment="0"/>
    <xf numFmtId="252" fontId="2" fillId="0" borderId="0" applyFill="0" applyBorder="0" applyAlignment="0"/>
    <xf numFmtId="0" fontId="103" fillId="0" borderId="0" applyNumberFormat="0" applyAlignment="0">
      <alignment horizontal="left"/>
    </xf>
    <xf numFmtId="272" fontId="19" fillId="0" borderId="0" applyFont="0" applyFill="0" applyBorder="0" applyAlignment="0" applyProtection="0">
      <alignment vertical="center"/>
    </xf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3" fillId="0" borderId="0" applyFont="0" applyFill="0" applyBorder="0" applyAlignment="0" applyProtection="0">
      <alignment vertical="center"/>
    </xf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>
      <alignment vertical="center"/>
    </xf>
    <xf numFmtId="273" fontId="45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106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30" fillId="0" borderId="0">
      <protection locked="0"/>
    </xf>
    <xf numFmtId="0" fontId="106" fillId="0" borderId="0">
      <protection locked="0"/>
    </xf>
    <xf numFmtId="274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1" fillId="42" borderId="0"/>
    <xf numFmtId="243" fontId="19" fillId="0" borderId="0">
      <protection locked="0"/>
    </xf>
    <xf numFmtId="2" fontId="6" fillId="0" borderId="0" applyFont="0" applyFill="0" applyBorder="0" applyAlignment="0" applyProtection="0"/>
    <xf numFmtId="243" fontId="19" fillId="0" borderId="0"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275" fontId="12" fillId="0" borderId="0"/>
    <xf numFmtId="0" fontId="12" fillId="0" borderId="0"/>
    <xf numFmtId="0" fontId="12" fillId="0" borderId="0"/>
    <xf numFmtId="0" fontId="108" fillId="11" borderId="0" applyNumberFormat="0" applyBorder="0" applyAlignment="0" applyProtection="0">
      <alignment vertical="center"/>
    </xf>
    <xf numFmtId="38" fontId="101" fillId="42" borderId="0" applyNumberFormat="0" applyBorder="0" applyAlignment="0" applyProtection="0"/>
    <xf numFmtId="38" fontId="101" fillId="41" borderId="0" applyNumberFormat="0" applyBorder="0" applyAlignment="0" applyProtection="0"/>
    <xf numFmtId="3" fontId="13" fillId="0" borderId="24">
      <alignment horizontal="right" vertical="center"/>
    </xf>
    <xf numFmtId="4" fontId="13" fillId="0" borderId="24">
      <alignment horizontal="right" vertical="center"/>
    </xf>
    <xf numFmtId="0" fontId="109" fillId="0" borderId="0" applyAlignment="0">
      <alignment horizontal="right"/>
    </xf>
    <xf numFmtId="0" fontId="110" fillId="0" borderId="0"/>
    <xf numFmtId="0" fontId="111" fillId="0" borderId="0"/>
    <xf numFmtId="0" fontId="112" fillId="0" borderId="0">
      <alignment horizontal="left"/>
    </xf>
    <xf numFmtId="0" fontId="113" fillId="0" borderId="25" applyNumberFormat="0" applyAlignment="0" applyProtection="0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3" fillId="0" borderId="5">
      <alignment horizontal="left" vertical="center"/>
    </xf>
    <xf numFmtId="0" fontId="114" fillId="51" borderId="26" applyBorder="0" applyAlignment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42" borderId="0" applyNumberFormat="0" applyFill="0" applyBorder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0" fontId="114" fillId="51" borderId="26" applyBorder="0" applyAlignment="0"/>
    <xf numFmtId="243" fontId="19" fillId="0" borderId="0">
      <protection locked="0"/>
    </xf>
    <xf numFmtId="0" fontId="12" fillId="0" borderId="0">
      <protection locked="0"/>
    </xf>
    <xf numFmtId="243" fontId="19" fillId="0" borderId="0">
      <protection locked="0"/>
    </xf>
    <xf numFmtId="243" fontId="19" fillId="0" borderId="0">
      <protection locked="0"/>
    </xf>
    <xf numFmtId="0" fontId="12" fillId="0" borderId="0">
      <protection locked="0"/>
    </xf>
    <xf numFmtId="243" fontId="19" fillId="0" borderId="0">
      <protection locked="0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12" fontId="6" fillId="41" borderId="27" applyNumberFormat="0" applyBorder="0" applyAlignment="0" applyProtection="0">
      <alignment horizontal="center"/>
    </xf>
    <xf numFmtId="0" fontId="12" fillId="0" borderId="0" applyFont="0" applyFill="0" applyBorder="0" applyAlignment="0" applyProtection="0"/>
    <xf numFmtId="0" fontId="6" fillId="52" borderId="28"/>
    <xf numFmtId="0" fontId="119" fillId="0" borderId="0" applyNumberFormat="0" applyFill="0" applyBorder="0" applyAlignment="0" applyProtection="0"/>
    <xf numFmtId="0" fontId="116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/>
    <xf numFmtId="0" fontId="14" fillId="0" borderId="0" applyFont="0" applyFill="0" applyBorder="0" applyAlignment="0" applyProtection="0"/>
    <xf numFmtId="0" fontId="6" fillId="53" borderId="29" applyBorder="0">
      <protection locked="0"/>
    </xf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10" fontId="101" fillId="46" borderId="1" applyNumberFormat="0" applyBorder="0" applyAlignment="0" applyProtection="0"/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0" fontId="6" fillId="53" borderId="29" applyBorder="0">
      <protection locked="0"/>
    </xf>
    <xf numFmtId="259" fontId="6" fillId="53" borderId="30" applyBorder="0">
      <alignment horizontal="center"/>
      <protection locked="0"/>
    </xf>
    <xf numFmtId="259" fontId="6" fillId="53" borderId="30" applyBorder="0">
      <alignment horizontal="center"/>
      <protection locked="0"/>
    </xf>
    <xf numFmtId="259" fontId="6" fillId="53" borderId="30" applyBorder="0">
      <alignment horizontal="center"/>
      <protection locked="0"/>
    </xf>
    <xf numFmtId="259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12" fontId="6" fillId="53" borderId="30" applyBorder="0">
      <alignment horizont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10" fillId="53" borderId="31">
      <alignment horizontal="center" vertical="center"/>
      <protection locked="0"/>
    </xf>
    <xf numFmtId="0" fontId="122" fillId="14" borderId="18" applyNumberFormat="0" applyAlignment="0" applyProtection="0">
      <alignment vertical="center"/>
    </xf>
    <xf numFmtId="249" fontId="101" fillId="46" borderId="0" applyBorder="0">
      <protection locked="0"/>
    </xf>
    <xf numFmtId="15" fontId="101" fillId="46" borderId="0" applyBorder="0">
      <protection locked="0"/>
    </xf>
    <xf numFmtId="49" fontId="101" fillId="46" borderId="0" applyBorder="0">
      <protection locked="0"/>
    </xf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49" fontId="101" fillId="46" borderId="6" applyNumberFormat="0" applyBorder="0"/>
    <xf numFmtId="0" fontId="69" fillId="46" borderId="30" applyBorder="0">
      <alignment horizontal="left"/>
    </xf>
    <xf numFmtId="0" fontId="69" fillId="46" borderId="30" applyBorder="0">
      <alignment horizontal="left"/>
    </xf>
    <xf numFmtId="0" fontId="69" fillId="46" borderId="30" applyBorder="0">
      <alignment horizontal="left"/>
    </xf>
    <xf numFmtId="0" fontId="69" fillId="46" borderId="30" applyBorder="0">
      <alignment horizontal="left"/>
    </xf>
    <xf numFmtId="0" fontId="69" fillId="53" borderId="0">
      <alignment horizontal="left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6" fontId="13" fillId="0" borderId="1">
      <alignment vertical="center"/>
    </xf>
    <xf numFmtId="27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9" fillId="0" borderId="32">
      <protection locked="0"/>
    </xf>
    <xf numFmtId="0" fontId="14" fillId="0" borderId="0" applyNumberFormat="0" applyFont="0" applyFill="0" applyBorder="0" applyProtection="0">
      <alignment horizontal="left" vertical="center"/>
    </xf>
    <xf numFmtId="270" fontId="2" fillId="0" borderId="0" applyFill="0" applyBorder="0" applyAlignment="0"/>
    <xf numFmtId="252" fontId="2" fillId="0" borderId="0" applyFill="0" applyBorder="0" applyAlignment="0"/>
    <xf numFmtId="270" fontId="2" fillId="0" borderId="0" applyFill="0" applyBorder="0" applyAlignment="0"/>
    <xf numFmtId="271" fontId="2" fillId="0" borderId="0" applyFill="0" applyBorder="0" applyAlignment="0"/>
    <xf numFmtId="252" fontId="2" fillId="0" borderId="0" applyFill="0" applyBorder="0" applyAlignment="0"/>
    <xf numFmtId="0" fontId="123" fillId="0" borderId="33" applyNumberFormat="0" applyFill="0" applyAlignment="0" applyProtection="0">
      <alignment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8" fontId="13" fillId="0" borderId="1">
      <alignment horizontal="right"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79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0" fontId="13" fillId="0" borderId="1">
      <alignment vertical="center"/>
    </xf>
    <xf numFmtId="281" fontId="124" fillId="0" borderId="0">
      <alignment horizontal="left"/>
    </xf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5" fillId="0" borderId="32"/>
    <xf numFmtId="282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208" fontId="37" fillId="0" borderId="0">
      <alignment horizontal="centerContinuous" vertical="center"/>
    </xf>
    <xf numFmtId="199" fontId="47" fillId="0" borderId="0" applyFont="0" applyFill="0" applyBorder="0" applyAlignment="0" applyProtection="0"/>
    <xf numFmtId="0" fontId="14" fillId="0" borderId="0"/>
    <xf numFmtId="0" fontId="126" fillId="54" borderId="0" applyNumberFormat="0" applyBorder="0" applyAlignment="0" applyProtection="0">
      <alignment vertical="center"/>
    </xf>
    <xf numFmtId="37" fontId="127" fillId="0" borderId="0"/>
    <xf numFmtId="0" fontId="6" fillId="0" borderId="0" applyNumberFormat="0" applyFill="0" applyBorder="0" applyAlignment="0" applyProtection="0"/>
    <xf numFmtId="284" fontId="19" fillId="0" borderId="0"/>
    <xf numFmtId="0" fontId="128" fillId="0" borderId="0"/>
    <xf numFmtId="0" fontId="12" fillId="0" borderId="0"/>
    <xf numFmtId="285" fontId="129" fillId="0" borderId="0"/>
    <xf numFmtId="286" fontId="12" fillId="0" borderId="0"/>
    <xf numFmtId="284" fontId="19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8" fillId="0" borderId="0"/>
    <xf numFmtId="0" fontId="1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0" fillId="0" borderId="0"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19" fillId="55" borderId="29" applyNumberFormat="0" applyFont="0" applyAlignment="0" applyProtection="0">
      <alignment vertical="center"/>
    </xf>
    <xf numFmtId="0" fontId="14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34"/>
    <xf numFmtId="0" fontId="6" fillId="0" borderId="0"/>
    <xf numFmtId="184" fontId="45" fillId="0" borderId="0">
      <alignment vertical="center"/>
    </xf>
    <xf numFmtId="0" fontId="131" fillId="43" borderId="35" applyNumberFormat="0" applyAlignment="0" applyProtection="0">
      <alignment vertic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287" fontId="110" fillId="46" borderId="31">
      <alignment horizontal="center"/>
    </xf>
    <xf numFmtId="0" fontId="101" fillId="56" borderId="0" applyFill="0" applyBorder="0" applyProtection="0">
      <alignment horizontal="center"/>
    </xf>
    <xf numFmtId="0" fontId="6" fillId="42" borderId="30" applyBorder="0">
      <alignment horizontal="center"/>
      <protection locked="0"/>
    </xf>
    <xf numFmtId="0" fontId="6" fillId="42" borderId="30" applyBorder="0">
      <alignment horizontal="center"/>
      <protection locked="0"/>
    </xf>
    <xf numFmtId="0" fontId="6" fillId="42" borderId="30" applyBorder="0">
      <alignment horizontal="center"/>
      <protection locked="0"/>
    </xf>
    <xf numFmtId="0" fontId="6" fillId="42" borderId="30" applyBorder="0">
      <alignment horizontal="center"/>
      <protection locked="0"/>
    </xf>
    <xf numFmtId="0" fontId="12" fillId="0" borderId="0">
      <protection locked="0"/>
    </xf>
    <xf numFmtId="288" fontId="2" fillId="0" borderId="0" applyFont="0" applyFill="0" applyBorder="0" applyAlignment="0" applyProtection="0"/>
    <xf numFmtId="289" fontId="2" fillId="0" borderId="0" applyFont="0" applyFill="0" applyBorder="0" applyAlignment="0" applyProtection="0"/>
    <xf numFmtId="10" fontId="6" fillId="0" borderId="0" applyFont="0" applyFill="0" applyBorder="0" applyAlignment="0" applyProtection="0"/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0" fontId="13" fillId="0" borderId="0">
      <protection locked="0"/>
    </xf>
    <xf numFmtId="243" fontId="19" fillId="0" borderId="0">
      <protection locked="0"/>
    </xf>
    <xf numFmtId="0" fontId="13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3" fontId="19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42" fontId="8" fillId="0" borderId="0">
      <protection locked="0"/>
    </xf>
    <xf numFmtId="290" fontId="12" fillId="0" borderId="0">
      <protection locked="0"/>
    </xf>
    <xf numFmtId="270" fontId="2" fillId="0" borderId="0" applyFill="0" applyBorder="0" applyAlignment="0"/>
    <xf numFmtId="252" fontId="2" fillId="0" borderId="0" applyFill="0" applyBorder="0" applyAlignment="0"/>
    <xf numFmtId="270" fontId="2" fillId="0" borderId="0" applyFill="0" applyBorder="0" applyAlignment="0"/>
    <xf numFmtId="271" fontId="2" fillId="0" borderId="0" applyFill="0" applyBorder="0" applyAlignment="0"/>
    <xf numFmtId="252" fontId="2" fillId="0" borderId="0" applyFill="0" applyBorder="0" applyAlignment="0"/>
    <xf numFmtId="0" fontId="132" fillId="42" borderId="0" applyNumberFormat="0">
      <alignment vertical="center"/>
    </xf>
    <xf numFmtId="0" fontId="124" fillId="42" borderId="0"/>
    <xf numFmtId="9" fontId="127" fillId="0" borderId="0" applyFont="0" applyFill="0" applyProtection="0"/>
    <xf numFmtId="0" fontId="6" fillId="0" borderId="0"/>
    <xf numFmtId="0" fontId="14" fillId="0" borderId="0"/>
    <xf numFmtId="0" fontId="133" fillId="42" borderId="0"/>
    <xf numFmtId="0" fontId="14" fillId="0" borderId="0"/>
    <xf numFmtId="287" fontId="6" fillId="0" borderId="0"/>
    <xf numFmtId="30" fontId="134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30" fontId="134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213" fontId="19" fillId="0" borderId="0" applyNumberFormat="0" applyFill="0" applyBorder="0" applyAlignment="0" applyProtection="0">
      <alignment horizontal="left"/>
    </xf>
    <xf numFmtId="38" fontId="16" fillId="0" borderId="0" applyFont="0" applyFill="0" applyBorder="0" applyAlignment="0" applyProtection="0"/>
    <xf numFmtId="49" fontId="135" fillId="42" borderId="0" applyBorder="0">
      <alignment horizontal="centerContinuous"/>
    </xf>
    <xf numFmtId="184" fontId="6" fillId="0" borderId="0" applyFont="0" applyFill="0" applyBorder="0" applyAlignment="0" applyProtection="0"/>
    <xf numFmtId="291" fontId="45" fillId="0" borderId="0">
      <alignment vertical="center"/>
    </xf>
    <xf numFmtId="0" fontId="136" fillId="0" borderId="0" applyNumberFormat="0" applyFill="0" applyBorder="0" applyAlignment="0" applyProtection="0"/>
    <xf numFmtId="292" fontId="137" fillId="0" borderId="36" applyFont="0" applyFill="0" applyBorder="0" applyAlignment="0" applyProtection="0">
      <alignment horizontal="center" vertical="center"/>
    </xf>
    <xf numFmtId="0" fontId="138" fillId="0" borderId="0">
      <alignment horizontal="centerContinuous"/>
    </xf>
    <xf numFmtId="291" fontId="45" fillId="0" borderId="0">
      <alignment vertical="distributed"/>
    </xf>
    <xf numFmtId="0" fontId="127" fillId="0" borderId="0"/>
    <xf numFmtId="0" fontId="16" fillId="0" borderId="0"/>
    <xf numFmtId="0" fontId="139" fillId="0" borderId="0">
      <alignment horizontal="center" vertical="center"/>
    </xf>
    <xf numFmtId="0" fontId="140" fillId="0" borderId="0"/>
    <xf numFmtId="0" fontId="125" fillId="0" borderId="0"/>
    <xf numFmtId="0" fontId="141" fillId="42" borderId="0" applyProtection="0">
      <alignment horizontal="centerContinuous" vertical="center"/>
      <protection hidden="1"/>
    </xf>
    <xf numFmtId="40" fontId="142" fillId="0" borderId="0" applyBorder="0">
      <alignment horizontal="right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0" fontId="6" fillId="42" borderId="30" applyBorder="0">
      <alignment horizontal="center"/>
    </xf>
    <xf numFmtId="42" fontId="19" fillId="0" borderId="0" applyFont="0" applyFill="0" applyBorder="0" applyAlignment="0" applyProtection="0"/>
    <xf numFmtId="293" fontId="143" fillId="0" borderId="0">
      <alignment horizontal="center"/>
    </xf>
    <xf numFmtId="49" fontId="54" fillId="0" borderId="0" applyFill="0" applyBorder="0" applyAlignment="0"/>
    <xf numFmtId="294" fontId="2" fillId="0" borderId="0" applyFill="0" applyBorder="0" applyAlignment="0"/>
    <xf numFmtId="295" fontId="2" fillId="0" borderId="0" applyFill="0" applyBorder="0" applyAlignment="0"/>
    <xf numFmtId="0" fontId="144" fillId="42" borderId="0">
      <alignment horizontal="centerContinuous"/>
    </xf>
    <xf numFmtId="0" fontId="145" fillId="0" borderId="0" applyFill="0" applyBorder="0" applyProtection="0">
      <alignment horizontal="centerContinuous" vertical="center"/>
    </xf>
    <xf numFmtId="0" fontId="15" fillId="41" borderId="0" applyFill="0" applyBorder="0" applyProtection="0">
      <alignment horizontal="center"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4" fillId="42" borderId="0">
      <alignment horizontal="centerContinuous"/>
    </xf>
    <xf numFmtId="0" fontId="144" fillId="42" borderId="0">
      <alignment horizontal="centerContinuous"/>
    </xf>
    <xf numFmtId="0" fontId="144" fillId="42" borderId="0">
      <alignment horizontal="centerContinuous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7" fillId="42" borderId="5">
      <alignment vertical="center"/>
    </xf>
    <xf numFmtId="0" fontId="148" fillId="0" borderId="0"/>
    <xf numFmtId="296" fontId="69" fillId="0" borderId="0" applyFill="0" applyBorder="0">
      <alignment horizontal="centerContinuous"/>
    </xf>
    <xf numFmtId="243" fontId="19" fillId="0" borderId="37">
      <protection locked="0"/>
    </xf>
    <xf numFmtId="243" fontId="19" fillId="0" borderId="37">
      <protection locked="0"/>
    </xf>
    <xf numFmtId="243" fontId="19" fillId="0" borderId="37">
      <protection locked="0"/>
    </xf>
    <xf numFmtId="249" fontId="70" fillId="42" borderId="0"/>
    <xf numFmtId="49" fontId="149" fillId="42" borderId="0" applyBorder="0">
      <alignment horizontal="right"/>
    </xf>
    <xf numFmtId="0" fontId="23" fillId="0" borderId="16">
      <alignment horizontal="left"/>
    </xf>
    <xf numFmtId="297" fontId="2" fillId="0" borderId="0" applyFont="0" applyFill="0" applyBorder="0" applyAlignment="0" applyProtection="0"/>
    <xf numFmtId="210" fontId="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center"/>
    </xf>
    <xf numFmtId="0" fontId="27" fillId="0" borderId="0" applyNumberFormat="0" applyFont="0" applyFill="0" applyBorder="0" applyProtection="0">
      <alignment horizontal="center" vertical="center" wrapText="1"/>
    </xf>
    <xf numFmtId="0" fontId="151" fillId="0" borderId="0">
      <alignment horizontal="center" vertical="center"/>
    </xf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154" fillId="0" borderId="0">
      <protection locked="0"/>
    </xf>
    <xf numFmtId="0" fontId="47" fillId="0" borderId="0" applyNumberFormat="0" applyFill="0" applyBorder="0" applyAlignment="0" applyProtection="0"/>
    <xf numFmtId="298" fontId="155" fillId="0" borderId="0" applyFont="0" applyFill="0" applyBorder="0" applyAlignment="0" applyProtection="0">
      <alignment horizontal="right"/>
    </xf>
    <xf numFmtId="0" fontId="52" fillId="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0" fontId="157" fillId="43" borderId="18" applyNumberFormat="0" applyAlignment="0" applyProtection="0">
      <alignment vertical="center"/>
    </xf>
    <xf numFmtId="299" fontId="12" fillId="0" borderId="0">
      <protection locked="0"/>
    </xf>
    <xf numFmtId="300" fontId="37" fillId="0" borderId="0">
      <protection locked="0"/>
    </xf>
    <xf numFmtId="299" fontId="12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158" fillId="0" borderId="0"/>
    <xf numFmtId="0" fontId="158" fillId="0" borderId="0"/>
    <xf numFmtId="0" fontId="158" fillId="0" borderId="0"/>
    <xf numFmtId="0" fontId="158" fillId="0" borderId="0"/>
    <xf numFmtId="0" fontId="45" fillId="0" borderId="0">
      <alignment vertical="center"/>
    </xf>
    <xf numFmtId="0" fontId="159" fillId="0" borderId="38" applyBorder="0">
      <alignment horizontal="distributed"/>
      <protection locked="0"/>
    </xf>
    <xf numFmtId="0" fontId="159" fillId="0" borderId="38" applyBorder="0">
      <alignment horizontal="distributed"/>
      <protection locked="0"/>
    </xf>
    <xf numFmtId="0" fontId="159" fillId="0" borderId="38" applyBorder="0">
      <alignment horizontal="distributed"/>
      <protection locked="0"/>
    </xf>
    <xf numFmtId="0" fontId="159" fillId="0" borderId="38" applyBorder="0">
      <alignment horizontal="distributed"/>
      <protection locked="0"/>
    </xf>
    <xf numFmtId="0" fontId="160" fillId="0" borderId="0" applyFill="0" applyBorder="0" applyProtection="0">
      <alignment horizontal="left" shrinkToFit="1"/>
    </xf>
    <xf numFmtId="37" fontId="18" fillId="0" borderId="39">
      <alignment horizontal="center" vertical="center"/>
    </xf>
    <xf numFmtId="37" fontId="18" fillId="0" borderId="15" applyAlignment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281" fontId="161" fillId="0" borderId="0"/>
    <xf numFmtId="301" fontId="19" fillId="0" borderId="0"/>
    <xf numFmtId="281" fontId="161" fillId="0" borderId="0"/>
    <xf numFmtId="0" fontId="2" fillId="0" borderId="0"/>
    <xf numFmtId="302" fontId="12" fillId="0" borderId="17">
      <alignment horizontal="right" vertical="center"/>
    </xf>
    <xf numFmtId="303" fontId="162" fillId="0" borderId="17">
      <alignment horizontal="right" vertical="center"/>
    </xf>
    <xf numFmtId="302" fontId="12" fillId="0" borderId="17">
      <alignment horizontal="right" vertical="center"/>
    </xf>
    <xf numFmtId="0" fontId="19" fillId="0" borderId="0"/>
    <xf numFmtId="0" fontId="19" fillId="0" borderId="0">
      <protection locked="0"/>
    </xf>
    <xf numFmtId="0" fontId="163" fillId="10" borderId="0" applyNumberFormat="0" applyBorder="0" applyAlignment="0" applyProtection="0">
      <alignment vertical="center"/>
    </xf>
    <xf numFmtId="0" fontId="30" fillId="0" borderId="0">
      <protection locked="0"/>
    </xf>
    <xf numFmtId="0" fontId="129" fillId="0" borderId="0">
      <alignment vertical="center"/>
    </xf>
    <xf numFmtId="3" fontId="16" fillId="0" borderId="40">
      <alignment horizont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0" fontId="66" fillId="0" borderId="41">
      <alignment vertical="center"/>
    </xf>
    <xf numFmtId="1" fontId="43" fillId="0" borderId="1" applyFill="0" applyBorder="0">
      <alignment horizont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181" fontId="37" fillId="0" borderId="7" applyFont="0" applyFill="0" applyBorder="0" applyAlignment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0" fontId="164" fillId="0" borderId="17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" fontId="7" fillId="0" borderId="9" applyNumberFormat="0" applyFill="0" applyBorder="0" applyProtection="0">
      <alignment horizontal="center" vertical="center"/>
    </xf>
    <xf numFmtId="304" fontId="19" fillId="0" borderId="0" applyFill="0" applyBorder="0">
      <alignment horizontal="center" vertical="center"/>
    </xf>
    <xf numFmtId="181" fontId="19" fillId="0" borderId="42" applyFill="0" applyBorder="0">
      <alignment horizontal="center" vertical="center"/>
      <protection locked="0"/>
    </xf>
    <xf numFmtId="181" fontId="19" fillId="0" borderId="42" applyFill="0" applyBorder="0">
      <alignment horizontal="center" vertical="center"/>
      <protection locked="0"/>
    </xf>
    <xf numFmtId="181" fontId="19" fillId="0" borderId="42" applyFill="0" applyBorder="0">
      <alignment horizontal="center" vertical="center"/>
      <protection locked="0"/>
    </xf>
    <xf numFmtId="181" fontId="19" fillId="0" borderId="42" applyFill="0" applyBorder="0">
      <alignment horizontal="center" vertical="center"/>
      <protection locked="0"/>
    </xf>
    <xf numFmtId="208" fontId="19" fillId="0" borderId="43" applyFill="0" applyBorder="0">
      <alignment horizontal="center"/>
      <protection locked="0"/>
    </xf>
    <xf numFmtId="208" fontId="19" fillId="0" borderId="43" applyFill="0" applyBorder="0">
      <alignment horizontal="center"/>
      <protection locked="0"/>
    </xf>
    <xf numFmtId="208" fontId="19" fillId="0" borderId="43" applyFill="0" applyBorder="0">
      <alignment horizontal="center"/>
      <protection locked="0"/>
    </xf>
    <xf numFmtId="208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5" fontId="19" fillId="0" borderId="43" applyFill="0" applyBorder="0">
      <alignment horizontal="center"/>
      <protection locked="0"/>
    </xf>
    <xf numFmtId="306" fontId="19" fillId="0" borderId="44">
      <alignment horizontal="center"/>
      <protection locked="0"/>
    </xf>
    <xf numFmtId="187" fontId="19" fillId="0" borderId="44">
      <alignment horizontal="center"/>
      <protection locked="0"/>
    </xf>
    <xf numFmtId="306" fontId="19" fillId="0" borderId="44">
      <alignment horizontal="center"/>
      <protection locked="0"/>
    </xf>
    <xf numFmtId="243" fontId="19" fillId="0" borderId="44">
      <alignment horizont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188" fontId="19" fillId="0" borderId="6" applyFill="0" applyBorder="0">
      <alignment horizontal="center" vertical="center"/>
      <protection locked="0"/>
    </xf>
    <xf numFmtId="0" fontId="30" fillId="0" borderId="0">
      <protection locked="0"/>
    </xf>
    <xf numFmtId="0" fontId="165" fillId="0" borderId="0" applyProtection="0"/>
    <xf numFmtId="0" fontId="107" fillId="0" borderId="0" applyNumberFormat="0" applyFill="0" applyBorder="0" applyAlignment="0" applyProtection="0">
      <alignment vertical="top"/>
      <protection locked="0"/>
    </xf>
    <xf numFmtId="40" fontId="166" fillId="0" borderId="0" applyFont="0" applyFill="0" applyBorder="0" applyAlignment="0" applyProtection="0"/>
    <xf numFmtId="38" fontId="16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07" fontId="167" fillId="0" borderId="45">
      <alignment horizontal="center" vertical="center"/>
    </xf>
    <xf numFmtId="199" fontId="8" fillId="0" borderId="24">
      <alignment vertical="center"/>
    </xf>
    <xf numFmtId="0" fontId="5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19" fillId="55" borderId="29" applyNumberFormat="0" applyFont="0" applyAlignment="0" applyProtection="0">
      <alignment vertical="center"/>
    </xf>
    <xf numFmtId="0" fontId="5" fillId="55" borderId="29" applyNumberFormat="0" applyFont="0" applyAlignment="0" applyProtection="0">
      <alignment vertical="center"/>
    </xf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1" fontId="45" fillId="0" borderId="1" applyNumberFormat="0" applyFont="0" applyFill="0" applyBorder="0" applyProtection="0">
      <alignment horizontal="distributed" vertical="center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0" fontId="45" fillId="0" borderId="0" applyNumberFormat="0" applyFont="0" applyFill="0" applyBorder="0" applyProtection="0">
      <alignment horizontal="distributed" vertical="center" justifyLastLine="1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41" fontId="45" fillId="0" borderId="1" applyNumberFormat="0" applyFont="0" applyFill="0" applyBorder="0" applyProtection="0">
      <alignment horizontal="distributed" vertical="center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0" fontId="45" fillId="0" borderId="0" applyNumberFormat="0" applyFont="0" applyFill="0" applyBorder="0" applyProtection="0">
      <alignment horizontal="distributed" vertical="center" justifyLastLine="1"/>
    </xf>
    <xf numFmtId="10" fontId="37" fillId="0" borderId="0">
      <alignment vertical="center"/>
    </xf>
    <xf numFmtId="37" fontId="30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6" fontId="19" fillId="0" borderId="0">
      <protection locked="0"/>
    </xf>
    <xf numFmtId="37" fontId="30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9" fontId="19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222" fontId="12" fillId="0" borderId="0" applyFont="0" applyFill="0" applyBorder="0" applyProtection="0">
      <alignment horizontal="center" vertical="center"/>
    </xf>
    <xf numFmtId="310" fontId="19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311" fontId="12" fillId="0" borderId="0" applyFont="0" applyFill="0" applyBorder="0" applyProtection="0">
      <alignment horizontal="center" vertical="center"/>
    </xf>
    <xf numFmtId="9" fontId="43" fillId="41" borderId="0" applyFill="0" applyBorder="0" applyProtection="0">
      <alignment horizontal="right"/>
    </xf>
    <xf numFmtId="10" fontId="4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9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13" fontId="6" fillId="0" borderId="0" applyFont="0" applyFill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 applyFont="0" applyFill="0" applyBorder="0" applyAlignment="0" applyProtection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/>
    <xf numFmtId="9" fontId="19" fillId="0" borderId="0" applyFont="0" applyFill="0" applyBorder="0" applyAlignment="0" applyProtection="0">
      <alignment vertical="center"/>
    </xf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312" fontId="19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0" fontId="12" fillId="0" borderId="46"/>
    <xf numFmtId="0" fontId="168" fillId="0" borderId="0"/>
    <xf numFmtId="0" fontId="169" fillId="54" borderId="0" applyNumberFormat="0" applyBorder="0" applyAlignment="0" applyProtection="0">
      <alignment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0" fontId="19" fillId="0" borderId="9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313" fontId="170" fillId="0" borderId="9" applyFont="0" applyFill="0" applyAlignment="0" applyProtection="0">
      <alignment horizontal="center" vertical="center"/>
    </xf>
    <xf numFmtId="0" fontId="11" fillId="0" borderId="0"/>
    <xf numFmtId="0" fontId="11" fillId="0" borderId="0"/>
    <xf numFmtId="0" fontId="171" fillId="0" borderId="0"/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199" fontId="172" fillId="0" borderId="2">
      <alignment vertical="center"/>
    </xf>
    <xf numFmtId="0" fontId="19" fillId="0" borderId="3" applyBorder="0"/>
    <xf numFmtId="49" fontId="19" fillId="0" borderId="0" applyFont="0" applyFill="0" applyBorder="0" applyProtection="0">
      <alignment vertical="center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49" fontId="159" fillId="0" borderId="47" applyFill="0" applyBorder="0">
      <alignment horizontal="center" vertical="center"/>
      <protection locked="0"/>
    </xf>
    <xf numFmtId="0" fontId="173" fillId="0" borderId="0"/>
    <xf numFmtId="0" fontId="5" fillId="0" borderId="0" applyNumberFormat="0" applyFont="0" applyFill="0" applyBorder="0" applyProtection="0">
      <alignment horizontal="centerContinuous" vertical="center"/>
    </xf>
    <xf numFmtId="0" fontId="174" fillId="0" borderId="0" applyNumberFormat="0" applyFont="0" applyFill="0" applyBorder="0" applyProtection="0">
      <alignment horizontal="centerContinuous" vertical="center"/>
    </xf>
    <xf numFmtId="0" fontId="174" fillId="0" borderId="0" applyNumberFormat="0" applyFont="0" applyFill="0" applyBorder="0" applyProtection="0">
      <alignment horizontal="centerContinuous" vertical="center"/>
    </xf>
    <xf numFmtId="314" fontId="174" fillId="0" borderId="0" applyFill="0" applyBorder="0" applyProtection="0">
      <alignment horizontal="centerContinuous" vertical="center"/>
    </xf>
    <xf numFmtId="315" fontId="174" fillId="0" borderId="0" applyNumberFormat="0" applyFont="0" applyFill="0" applyBorder="0" applyProtection="0">
      <alignment horizontal="centerContinuous"/>
    </xf>
    <xf numFmtId="0" fontId="174" fillId="0" borderId="0" applyNumberFormat="0" applyFont="0" applyFill="0" applyBorder="0" applyProtection="0">
      <alignment horizontal="centerContinuous" vertical="center"/>
    </xf>
    <xf numFmtId="0" fontId="13" fillId="0" borderId="0" applyNumberFormat="0" applyFont="0" applyFill="0" applyBorder="0" applyProtection="0">
      <alignment horizontal="centerContinuous" vertical="center"/>
    </xf>
    <xf numFmtId="316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317" fontId="19" fillId="0" borderId="0" applyNumberFormat="0" applyFont="0" applyFill="0" applyBorder="0" applyProtection="0">
      <alignment horizontal="centerContinuous" vertical="center"/>
    </xf>
    <xf numFmtId="316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0" fontId="45" fillId="0" borderId="0" applyNumberFormat="0" applyFont="0" applyFill="0" applyBorder="0" applyProtection="0">
      <alignment horizontal="centerContinuous" vertical="center"/>
    </xf>
    <xf numFmtId="315" fontId="174" fillId="0" borderId="0" applyNumberFormat="0" applyFont="0" applyFill="0" applyBorder="0" applyProtection="0">
      <alignment horizontal="centerContinuous" vertical="center"/>
    </xf>
    <xf numFmtId="318" fontId="12" fillId="0" borderId="7" applyNumberFormat="0" applyBorder="0" applyAlignment="0"/>
    <xf numFmtId="181" fontId="155" fillId="0" borderId="17">
      <alignment vertical="center"/>
    </xf>
    <xf numFmtId="38" fontId="35" fillId="0" borderId="0">
      <alignment vertical="center" wrapText="1"/>
    </xf>
    <xf numFmtId="181" fontId="155" fillId="0" borderId="17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44" borderId="19" applyNumberFormat="0" applyAlignment="0" applyProtection="0">
      <alignment vertical="center"/>
    </xf>
    <xf numFmtId="0" fontId="177" fillId="0" borderId="0" applyProtection="0">
      <alignment vertical="center"/>
      <protection locked="0"/>
    </xf>
    <xf numFmtId="0" fontId="158" fillId="0" borderId="48"/>
    <xf numFmtId="4" fontId="158" fillId="0" borderId="3"/>
    <xf numFmtId="319" fontId="19" fillId="0" borderId="3"/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9" fillId="0" borderId="1" applyBorder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49" fontId="178" fillId="0" borderId="49" applyFont="0" applyFill="0" applyBorder="0" applyProtection="0">
      <alignment horizontal="right" vertical="center"/>
    </xf>
    <xf numFmtId="315" fontId="5" fillId="0" borderId="50" applyFont="0" applyFill="0" applyBorder="0" applyAlignment="0" applyProtection="0">
      <alignment vertical="center"/>
    </xf>
    <xf numFmtId="314" fontId="5" fillId="0" borderId="50" applyFont="0" applyFill="0" applyBorder="0" applyAlignment="0" applyProtection="0">
      <alignment vertical="center"/>
    </xf>
    <xf numFmtId="49" fontId="19" fillId="0" borderId="0" applyFont="0" applyFill="0" applyBorder="0" applyAlignment="0" applyProtection="0"/>
    <xf numFmtId="3" fontId="179" fillId="0" borderId="0">
      <alignment vertical="center" wrapText="1"/>
    </xf>
    <xf numFmtId="3" fontId="180" fillId="0" borderId="0">
      <alignment vertical="center" wrapText="1"/>
    </xf>
    <xf numFmtId="0" fontId="164" fillId="0" borderId="17">
      <alignment horizontal="center" vertical="center"/>
    </xf>
    <xf numFmtId="0" fontId="37" fillId="0" borderId="1" applyNumberFormat="0">
      <alignment horizontal="center" vertical="center"/>
    </xf>
    <xf numFmtId="0" fontId="164" fillId="0" borderId="17">
      <alignment horizontal="center" vertical="center"/>
    </xf>
    <xf numFmtId="320" fontId="37" fillId="0" borderId="0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199" fontId="181" fillId="0" borderId="2">
      <alignment vertical="center"/>
    </xf>
    <xf numFmtId="321" fontId="182" fillId="0" borderId="0" applyFont="0" applyFill="0" applyBorder="0" applyAlignment="0" applyProtection="0"/>
    <xf numFmtId="1" fontId="174" fillId="0" borderId="0" applyFont="0" applyFill="0" applyBorder="0" applyProtection="0">
      <alignment horizontal="centerContinuous" vertical="center"/>
    </xf>
    <xf numFmtId="315" fontId="174" fillId="0" borderId="0" applyFont="0" applyFill="0" applyBorder="0" applyProtection="0">
      <alignment horizontal="centerContinuous" vertical="center"/>
    </xf>
    <xf numFmtId="203" fontId="183" fillId="0" borderId="0">
      <alignment vertical="center"/>
    </xf>
    <xf numFmtId="0" fontId="6" fillId="0" borderId="0">
      <alignment vertical="center"/>
    </xf>
    <xf numFmtId="203" fontId="183" fillId="0" borderId="0">
      <alignment vertical="center"/>
    </xf>
    <xf numFmtId="315" fontId="174" fillId="0" borderId="0" applyFont="0" applyFill="0" applyBorder="0" applyProtection="0">
      <alignment horizontal="centerContinuous" vertical="center"/>
    </xf>
    <xf numFmtId="0" fontId="174" fillId="0" borderId="0" applyFont="0" applyFill="0" applyBorder="0" applyProtection="0">
      <alignment horizontal="centerContinuous" vertical="center"/>
    </xf>
    <xf numFmtId="188" fontId="174" fillId="0" borderId="0" applyFont="0" applyFill="0" applyBorder="0" applyProtection="0">
      <alignment horizontal="centerContinuous" vertical="center"/>
    </xf>
    <xf numFmtId="208" fontId="174" fillId="0" borderId="0" applyFont="0" applyFill="0" applyBorder="0" applyProtection="0">
      <alignment horizontal="centerContinuous" vertical="center"/>
    </xf>
    <xf numFmtId="322" fontId="174" fillId="0" borderId="17" applyFont="0" applyFill="0" applyBorder="0" applyProtection="0">
      <alignment horizontal="right" vertical="center"/>
      <protection locked="0"/>
    </xf>
    <xf numFmtId="322" fontId="8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199" fontId="13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85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/>
    <xf numFmtId="41" fontId="186" fillId="0" borderId="0" applyFont="0" applyFill="0" applyBorder="0" applyAlignment="0" applyProtection="0">
      <alignment vertical="center"/>
    </xf>
    <xf numFmtId="244" fontId="12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244" fontId="1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51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9" fillId="0" borderId="0" applyFont="0" applyFill="0" applyBorder="0" applyAlignment="0" applyProtection="0"/>
    <xf numFmtId="188" fontId="12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99" fontId="1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0" fontId="8" fillId="0" borderId="0" applyFont="0" applyFill="0" applyBorder="0" applyAlignment="0" applyProtection="0"/>
    <xf numFmtId="324" fontId="4" fillId="0" borderId="0"/>
    <xf numFmtId="324" fontId="4" fillId="0" borderId="0"/>
    <xf numFmtId="41" fontId="8" fillId="0" borderId="0" applyFont="0" applyFill="0" applyBorder="0" applyAlignment="0" applyProtection="0"/>
    <xf numFmtId="41" fontId="19" fillId="0" borderId="0" applyFont="0" applyFill="0" applyBorder="0" applyAlignment="0" applyProtection="0"/>
    <xf numFmtId="6" fontId="6" fillId="0" borderId="0" applyFont="0" applyFill="0" applyProtection="0"/>
    <xf numFmtId="41" fontId="19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188" fontId="12" fillId="0" borderId="0" applyFont="0" applyFill="0" applyBorder="0" applyAlignment="0" applyProtection="0"/>
    <xf numFmtId="323" fontId="18" fillId="0" borderId="0" applyFont="0" applyFill="0" applyBorder="0" applyAlignment="0" applyProtection="0"/>
    <xf numFmtId="323" fontId="18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184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99" fontId="12" fillId="0" borderId="0" applyFont="0" applyFill="0" applyBorder="0" applyAlignment="0" applyProtection="0"/>
    <xf numFmtId="41" fontId="188" fillId="0" borderId="0" applyFont="0" applyFill="0" applyBorder="0" applyAlignment="0" applyProtection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4" fontId="4" fillId="0" borderId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324" fontId="4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189" fillId="0" borderId="0"/>
    <xf numFmtId="324" fontId="4" fillId="0" borderId="0"/>
    <xf numFmtId="41" fontId="1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324" fontId="4" fillId="0" borderId="0"/>
    <xf numFmtId="324" fontId="4" fillId="0" borderId="0"/>
    <xf numFmtId="41" fontId="1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6" fontId="6" fillId="0" borderId="0" applyFont="0" applyFill="0" applyProtection="0"/>
    <xf numFmtId="43" fontId="31" fillId="0" borderId="0" applyFont="0" applyFill="0" applyBorder="0" applyAlignment="0" applyProtection="0">
      <alignment vertical="center"/>
    </xf>
    <xf numFmtId="0" fontId="6" fillId="0" borderId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65" fillId="0" borderId="0" applyFont="0" applyFill="0" applyBorder="0" applyAlignment="0" applyProtection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55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55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55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40" fontId="16" fillId="0" borderId="0" applyFont="0" applyFill="0" applyBorder="0" applyAlignment="0" applyProtection="0"/>
    <xf numFmtId="0" fontId="19" fillId="0" borderId="0"/>
    <xf numFmtId="0" fontId="6" fillId="0" borderId="0" applyFont="0" applyFill="0" applyBorder="0" applyAlignment="0" applyProtection="0"/>
    <xf numFmtId="0" fontId="19" fillId="0" borderId="0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0" fillId="0" borderId="14"/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1" fillId="0" borderId="47" applyBorder="0">
      <alignment horizontal="distributed" vertical="center"/>
      <protection locked="0"/>
    </xf>
    <xf numFmtId="0" fontId="192" fillId="0" borderId="33" applyNumberFormat="0" applyFill="0" applyAlignment="0" applyProtection="0">
      <alignment vertical="center"/>
    </xf>
    <xf numFmtId="0" fontId="193" fillId="0" borderId="0" applyNumberFormat="0" applyFill="0" applyBorder="0" applyAlignment="0" applyProtection="0">
      <alignment vertical="top"/>
      <protection locked="0"/>
    </xf>
    <xf numFmtId="0" fontId="194" fillId="0" borderId="0" applyNumberFormat="0" applyFill="0" applyBorder="0" applyAlignment="0" applyProtection="0">
      <alignment vertical="top"/>
      <protection locked="0"/>
    </xf>
    <xf numFmtId="0" fontId="193" fillId="0" borderId="0" applyNumberFormat="0" applyFill="0" applyBorder="0" applyAlignment="0" applyProtection="0">
      <alignment vertical="top"/>
      <protection locked="0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326" fontId="13" fillId="0" borderId="1" applyBorder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0" fontId="195" fillId="0" borderId="51" applyNumberFormat="0" applyFill="0" applyAlignment="0" applyProtection="0">
      <alignment vertical="center"/>
    </xf>
    <xf numFmtId="327" fontId="137" fillId="0" borderId="0" applyFill="0" applyBorder="0">
      <alignment horizontal="centerContinuous"/>
    </xf>
    <xf numFmtId="328" fontId="137" fillId="0" borderId="0" applyFill="0" applyBorder="0">
      <alignment horizontal="centerContinuous"/>
    </xf>
    <xf numFmtId="329" fontId="19" fillId="0" borderId="0" applyFont="0" applyFill="0" applyBorder="0" applyAlignment="0" applyProtection="0"/>
    <xf numFmtId="329" fontId="19" fillId="0" borderId="0" applyFont="0" applyFill="0" applyBorder="0" applyAlignment="0" applyProtection="0"/>
    <xf numFmtId="329" fontId="19" fillId="0" borderId="0" applyFont="0" applyFill="0" applyBorder="0" applyAlignment="0" applyProtection="0"/>
    <xf numFmtId="329" fontId="19" fillId="0" borderId="0" applyFont="0" applyFill="0" applyBorder="0" applyAlignment="0" applyProtection="0"/>
    <xf numFmtId="202" fontId="19" fillId="0" borderId="0" applyFont="0" applyFill="0" applyBorder="0" applyAlignment="0" applyProtection="0"/>
    <xf numFmtId="202" fontId="19" fillId="0" borderId="0" applyFont="0" applyFill="0" applyBorder="0" applyAlignment="0" applyProtection="0"/>
    <xf numFmtId="0" fontId="196" fillId="0" borderId="0">
      <alignment vertical="center"/>
    </xf>
    <xf numFmtId="0" fontId="197" fillId="0" borderId="0">
      <alignment horizontal="center" vertical="center"/>
    </xf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49" fontId="43" fillId="0" borderId="52" applyNumberFormat="0" applyAlignment="0"/>
    <xf numFmtId="2" fontId="137" fillId="0" borderId="0" applyFill="0" applyBorder="0" applyProtection="0">
      <alignment horizontal="centerContinuous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315" fontId="174" fillId="0" borderId="0" applyNumberFormat="0" applyFont="0" applyFill="0" applyBorder="0" applyProtection="0">
      <alignment vertical="center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2" fontId="137" fillId="0" borderId="0" applyFill="0" applyBorder="0" applyProtection="0">
      <alignment horizontal="centerContinuous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174" fillId="0" borderId="0" applyNumberFormat="0" applyFont="0" applyFill="0" applyBorder="0" applyProtection="0">
      <alignment vertical="center"/>
    </xf>
    <xf numFmtId="0" fontId="31" fillId="0" borderId="0"/>
    <xf numFmtId="0" fontId="35" fillId="0" borderId="0" applyNumberFormat="0" applyBorder="0" applyAlignment="0">
      <alignment horizontal="centerContinuous"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0" fontId="198" fillId="14" borderId="18" applyNumberFormat="0" applyAlignment="0" applyProtection="0">
      <alignment vertical="center"/>
    </xf>
    <xf numFmtId="4" fontId="30" fillId="0" borderId="0">
      <protection locked="0"/>
    </xf>
    <xf numFmtId="0" fontId="158" fillId="0" borderId="0"/>
    <xf numFmtId="4" fontId="30" fillId="0" borderId="0">
      <protection locked="0"/>
    </xf>
    <xf numFmtId="330" fontId="12" fillId="0" borderId="0">
      <protection locked="0"/>
    </xf>
    <xf numFmtId="0" fontId="37" fillId="0" borderId="0">
      <protection locked="0"/>
    </xf>
    <xf numFmtId="330" fontId="12" fillId="0" borderId="0">
      <protection locked="0"/>
    </xf>
    <xf numFmtId="0" fontId="199" fillId="0" borderId="17" applyFill="0" applyBorder="0" applyProtection="0">
      <alignment horizontal="left" vertical="center"/>
    </xf>
    <xf numFmtId="331" fontId="69" fillId="0" borderId="0" applyFill="0" applyBorder="0">
      <alignment horizontal="centerContinuous"/>
    </xf>
    <xf numFmtId="0" fontId="200" fillId="0" borderId="53" applyNumberFormat="0" applyFill="0" applyAlignment="0" applyProtection="0">
      <alignment vertical="center"/>
    </xf>
    <xf numFmtId="0" fontId="200" fillId="0" borderId="53" applyNumberFormat="0" applyFill="0" applyAlignment="0" applyProtection="0">
      <alignment vertical="center"/>
    </xf>
    <xf numFmtId="0" fontId="201" fillId="0" borderId="54" applyNumberFormat="0" applyFill="0" applyAlignment="0" applyProtection="0">
      <alignment vertical="center"/>
    </xf>
    <xf numFmtId="0" fontId="201" fillId="0" borderId="54" applyNumberFormat="0" applyFill="0" applyAlignment="0" applyProtection="0">
      <alignment vertical="center"/>
    </xf>
    <xf numFmtId="0" fontId="202" fillId="0" borderId="55" applyNumberFormat="0" applyFill="0" applyAlignment="0" applyProtection="0">
      <alignment vertical="center"/>
    </xf>
    <xf numFmtId="0" fontId="202" fillId="0" borderId="55" applyNumberFormat="0" applyFill="0" applyAlignment="0" applyProtection="0">
      <alignment vertical="center"/>
    </xf>
    <xf numFmtId="0" fontId="202" fillId="0" borderId="0" applyNumberFormat="0" applyFill="0" applyBorder="0" applyAlignment="0" applyProtection="0">
      <alignment vertical="center"/>
    </xf>
    <xf numFmtId="0" fontId="202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1">
      <alignment horizontal="distributed" vertical="center"/>
    </xf>
    <xf numFmtId="0" fontId="12" fillId="0" borderId="3">
      <alignment horizontal="distributed" vertical="top"/>
    </xf>
    <xf numFmtId="0" fontId="12" fillId="0" borderId="3">
      <alignment horizontal="distributed" vertical="top"/>
    </xf>
    <xf numFmtId="0" fontId="12" fillId="0" borderId="3">
      <alignment horizontal="distributed" vertical="top"/>
    </xf>
    <xf numFmtId="0" fontId="12" fillId="0" borderId="3">
      <alignment horizontal="distributed" vertical="top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0" fontId="12" fillId="0" borderId="7">
      <alignment horizontal="distributed"/>
    </xf>
    <xf numFmtId="199" fontId="203" fillId="0" borderId="0">
      <alignment vertical="center"/>
    </xf>
    <xf numFmtId="0" fontId="204" fillId="11" borderId="0" applyNumberFormat="0" applyBorder="0" applyAlignment="0" applyProtection="0">
      <alignment vertical="center"/>
    </xf>
    <xf numFmtId="332" fontId="137" fillId="0" borderId="0" applyFill="0" applyBorder="0">
      <alignment horizontal="centerContinuous"/>
    </xf>
    <xf numFmtId="333" fontId="137" fillId="0" borderId="0" applyFill="0" applyBorder="0">
      <alignment horizontal="centerContinuous"/>
    </xf>
    <xf numFmtId="0" fontId="12" fillId="0" borderId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0" fontId="205" fillId="43" borderId="35" applyNumberFormat="0" applyAlignment="0" applyProtection="0">
      <alignment vertical="center"/>
    </xf>
    <xf numFmtId="334" fontId="155" fillId="0" borderId="0" applyFont="0" applyFill="0" applyBorder="0" applyAlignment="0" applyProtection="0"/>
    <xf numFmtId="0" fontId="164" fillId="0" borderId="17" applyFill="0" applyProtection="0">
      <alignment horizontal="center" vertical="center"/>
    </xf>
    <xf numFmtId="191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35" fontId="206" fillId="0" borderId="0">
      <protection locked="0"/>
    </xf>
    <xf numFmtId="315" fontId="20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2" fillId="0" borderId="0" applyFont="0" applyFill="0" applyBorder="0" applyAlignment="0" applyProtection="0"/>
    <xf numFmtId="203" fontId="8" fillId="0" borderId="0" applyFont="0" applyFill="0" applyBorder="0" applyAlignment="0" applyProtection="0">
      <alignment horizontal="centerContinuous" vertical="center"/>
    </xf>
    <xf numFmtId="191" fontId="19" fillId="0" borderId="0">
      <protection locked="0"/>
    </xf>
    <xf numFmtId="0" fontId="19" fillId="0" borderId="0">
      <protection locked="0"/>
    </xf>
    <xf numFmtId="243" fontId="19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336" fontId="12" fillId="0" borderId="0" applyFont="0" applyFill="0" applyBorder="0" applyProtection="0">
      <alignment vertical="center"/>
    </xf>
    <xf numFmtId="199" fontId="12" fillId="0" borderId="1">
      <alignment horizontal="center" vertical="center"/>
    </xf>
    <xf numFmtId="337" fontId="15" fillId="0" borderId="1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199" fontId="12" fillId="0" borderId="1">
      <alignment horizontal="center" vertical="center"/>
    </xf>
    <xf numFmtId="38" fontId="45" fillId="0" borderId="0" applyFont="0" applyFill="0" applyBorder="0" applyProtection="0">
      <alignment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199" fontId="12" fillId="0" borderId="1">
      <alignment horizontal="center"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8" fontId="45" fillId="0" borderId="0" applyFont="0" applyFill="0" applyBorder="0" applyProtection="0">
      <alignment vertical="center"/>
    </xf>
    <xf numFmtId="338" fontId="19" fillId="0" borderId="10">
      <alignment horizontal="center" vertical="center"/>
    </xf>
    <xf numFmtId="199" fontId="12" fillId="0" borderId="10">
      <alignment horizontal="center" vertical="center"/>
    </xf>
    <xf numFmtId="199" fontId="12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338" fontId="19" fillId="0" borderId="10">
      <alignment horizontal="center" vertical="center"/>
    </xf>
    <xf numFmtId="41" fontId="19" fillId="0" borderId="0" applyFont="0" applyFill="0" applyBorder="0" applyAlignment="0" applyProtection="0"/>
    <xf numFmtId="199" fontId="12" fillId="0" borderId="0" applyNumberFormat="0" applyFont="0" applyFill="0" applyBorder="0" applyProtection="0">
      <alignment vertical="center"/>
    </xf>
    <xf numFmtId="199" fontId="8" fillId="0" borderId="56">
      <alignment vertical="center"/>
    </xf>
    <xf numFmtId="339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339" fontId="6" fillId="0" borderId="1"/>
    <xf numFmtId="231" fontId="5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340" fontId="19" fillId="41" borderId="0" applyFill="0" applyBorder="0" applyProtection="0">
      <alignment horizontal="right"/>
    </xf>
    <xf numFmtId="341" fontId="12" fillId="0" borderId="10">
      <alignment horizontal="center" vertical="center"/>
    </xf>
    <xf numFmtId="231" fontId="5" fillId="41" borderId="0" applyFill="0" applyBorder="0" applyProtection="0">
      <alignment horizontal="right"/>
    </xf>
    <xf numFmtId="0" fontId="12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43" fontId="43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210" fontId="12" fillId="41" borderId="0" applyFill="0" applyBorder="0" applyProtection="0">
      <alignment horizontal="right"/>
    </xf>
    <xf numFmtId="342" fontId="207" fillId="0" borderId="17" applyNumberFormat="0">
      <alignment horizontal="right" vertical="center"/>
    </xf>
    <xf numFmtId="38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8" fontId="45" fillId="0" borderId="0" applyFill="0" applyBorder="0" applyAlignment="0" applyProtection="0">
      <alignment vertical="center"/>
    </xf>
    <xf numFmtId="320" fontId="159" fillId="0" borderId="0" applyFont="0" applyFill="0" applyBorder="0" applyAlignment="0" applyProtection="0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40" fontId="12" fillId="0" borderId="9"/>
    <xf numFmtId="343" fontId="16" fillId="0" borderId="0" applyFont="0" applyFill="0" applyBorder="0" applyAlignment="0" applyProtection="0"/>
    <xf numFmtId="344" fontId="16" fillId="0" borderId="0" applyFont="0" applyFill="0" applyBorder="0" applyAlignment="0" applyProtection="0"/>
    <xf numFmtId="305" fontId="159" fillId="0" borderId="1">
      <alignment vertical="center"/>
    </xf>
    <xf numFmtId="345" fontId="16" fillId="0" borderId="0" applyFont="0" applyFill="0" applyBorder="0" applyAlignment="0" applyProtection="0"/>
    <xf numFmtId="346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227" fontId="12" fillId="0" borderId="0" applyFont="0" applyFill="0" applyBorder="0" applyAlignment="0" applyProtection="0"/>
    <xf numFmtId="0" fontId="12" fillId="0" borderId="0"/>
    <xf numFmtId="0" fontId="208" fillId="0" borderId="0">
      <alignment horizontal="centerContinuous" vertical="center"/>
    </xf>
    <xf numFmtId="335" fontId="209" fillId="0" borderId="1" applyNumberFormat="0" applyFont="0" applyFill="0" applyAlignment="0" applyProtection="0">
      <alignment horizontal="left" vertical="center"/>
    </xf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0" fontId="8" fillId="0" borderId="1" applyNumberFormat="0" applyFont="0" applyFill="0" applyAlignment="0" applyProtection="0"/>
    <xf numFmtId="191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6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35" fontId="206" fillId="0" borderId="0">
      <protection locked="0"/>
    </xf>
    <xf numFmtId="315" fontId="20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213" fontId="210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12" fillId="0" borderId="0" applyFont="0" applyFill="0" applyBorder="0" applyAlignment="0" applyProtection="0"/>
    <xf numFmtId="219" fontId="210" fillId="0" borderId="0" applyFont="0" applyFill="0" applyBorder="0" applyAlignment="0" applyProtection="0"/>
    <xf numFmtId="347" fontId="12" fillId="0" borderId="0">
      <protection locked="0"/>
    </xf>
    <xf numFmtId="348" fontId="37" fillId="0" borderId="0">
      <protection locked="0"/>
    </xf>
    <xf numFmtId="347" fontId="12" fillId="0" borderId="0">
      <protection locked="0"/>
    </xf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48"/>
    <xf numFmtId="0" fontId="19" fillId="0" borderId="0"/>
    <xf numFmtId="0" fontId="19" fillId="0" borderId="0"/>
    <xf numFmtId="0" fontId="181" fillId="0" borderId="17">
      <alignment horizontal="center" vertical="center"/>
    </xf>
    <xf numFmtId="0" fontId="181" fillId="0" borderId="17">
      <alignment horizontal="left" vertical="center"/>
    </xf>
    <xf numFmtId="0" fontId="181" fillId="0" borderId="17">
      <alignment vertical="center" textRotation="255"/>
    </xf>
    <xf numFmtId="0" fontId="19" fillId="0" borderId="0"/>
    <xf numFmtId="0" fontId="19" fillId="0" borderId="0"/>
    <xf numFmtId="306" fontId="19" fillId="0" borderId="0">
      <protection locked="0"/>
    </xf>
    <xf numFmtId="306" fontId="19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0" fontId="19" fillId="0" borderId="0"/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/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15" fontId="20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192" fontId="46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306" fontId="19" fillId="0" borderId="0">
      <protection locked="0"/>
    </xf>
    <xf numFmtId="306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0" fontId="19" fillId="0" borderId="0"/>
    <xf numFmtId="0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/>
    <xf numFmtId="0" fontId="19" fillId="0" borderId="0"/>
    <xf numFmtId="315" fontId="206" fillId="0" borderId="0">
      <protection locked="0"/>
    </xf>
    <xf numFmtId="335" fontId="206" fillId="0" borderId="0">
      <protection locked="0"/>
    </xf>
    <xf numFmtId="315" fontId="20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315" fontId="20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6" fontId="19" fillId="0" borderId="0">
      <protection locked="0"/>
    </xf>
    <xf numFmtId="306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192" fontId="46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191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308" fontId="19" fillId="0" borderId="0">
      <protection locked="0"/>
    </xf>
    <xf numFmtId="0" fontId="56" fillId="57" borderId="57" applyNumberFormat="0" applyProtection="0">
      <alignment horizontal="right"/>
    </xf>
    <xf numFmtId="0" fontId="211" fillId="0" borderId="0">
      <alignment vertical="center"/>
    </xf>
    <xf numFmtId="0" fontId="212" fillId="0" borderId="0"/>
    <xf numFmtId="0" fontId="212" fillId="0" borderId="0"/>
    <xf numFmtId="0" fontId="213" fillId="0" borderId="0"/>
    <xf numFmtId="0" fontId="5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4" fillId="0" borderId="0"/>
    <xf numFmtId="0" fontId="19" fillId="0" borderId="0"/>
    <xf numFmtId="250" fontId="1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2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6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2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5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" fillId="0" borderId="0"/>
    <xf numFmtId="0" fontId="69" fillId="0" borderId="0">
      <alignment vertical="center"/>
    </xf>
    <xf numFmtId="0" fontId="69" fillId="0" borderId="0">
      <alignment vertical="center"/>
    </xf>
    <xf numFmtId="0" fontId="215" fillId="0" borderId="0">
      <alignment vertical="center"/>
    </xf>
    <xf numFmtId="0" fontId="69" fillId="0" borderId="0">
      <alignment vertical="center"/>
    </xf>
    <xf numFmtId="0" fontId="2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72" fontId="19" fillId="0" borderId="0"/>
    <xf numFmtId="0" fontId="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50" fillId="0" borderId="0">
      <alignment vertical="center"/>
    </xf>
    <xf numFmtId="0" fontId="50" fillId="0" borderId="0">
      <alignment vertical="center"/>
    </xf>
    <xf numFmtId="0" fontId="69" fillId="0" borderId="0">
      <alignment vertical="center"/>
    </xf>
    <xf numFmtId="0" fontId="164" fillId="0" borderId="0">
      <alignment vertical="center"/>
    </xf>
    <xf numFmtId="0" fontId="4" fillId="0" borderId="0"/>
    <xf numFmtId="0" fontId="8" fillId="0" borderId="0"/>
    <xf numFmtId="0" fontId="49" fillId="0" borderId="0">
      <alignment vertical="center"/>
    </xf>
    <xf numFmtId="0" fontId="4" fillId="0" borderId="0"/>
    <xf numFmtId="0" fontId="19" fillId="0" borderId="0"/>
    <xf numFmtId="0" fontId="19" fillId="0" borderId="0">
      <alignment vertical="center"/>
    </xf>
    <xf numFmtId="0" fontId="4" fillId="0" borderId="0"/>
    <xf numFmtId="0" fontId="19" fillId="0" borderId="0"/>
    <xf numFmtId="0" fontId="45" fillId="0" borderId="0"/>
    <xf numFmtId="0" fontId="19" fillId="0" borderId="0">
      <alignment vertical="center"/>
    </xf>
    <xf numFmtId="0" fontId="86" fillId="0" borderId="0"/>
    <xf numFmtId="0" fontId="19" fillId="0" borderId="0">
      <alignment vertical="center"/>
    </xf>
    <xf numFmtId="0" fontId="19" fillId="0" borderId="0"/>
    <xf numFmtId="0" fontId="217" fillId="0" borderId="0">
      <alignment vertical="center"/>
    </xf>
    <xf numFmtId="0" fontId="6" fillId="0" borderId="0"/>
    <xf numFmtId="0" fontId="18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>
      <alignment vertical="center"/>
    </xf>
    <xf numFmtId="0" fontId="18" fillId="0" borderId="0"/>
    <xf numFmtId="0" fontId="18" fillId="0" borderId="0"/>
    <xf numFmtId="0" fontId="50" fillId="0" borderId="0">
      <alignment vertical="center"/>
    </xf>
    <xf numFmtId="0" fontId="6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58" fillId="0" borderId="0"/>
    <xf numFmtId="0" fontId="218" fillId="0" borderId="0">
      <alignment vertical="center"/>
    </xf>
    <xf numFmtId="0" fontId="5" fillId="0" borderId="0">
      <alignment vertical="center"/>
    </xf>
    <xf numFmtId="0" fontId="12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/>
    <xf numFmtId="0" fontId="19" fillId="0" borderId="0"/>
    <xf numFmtId="0" fontId="69" fillId="0" borderId="0">
      <alignment vertical="center"/>
    </xf>
    <xf numFmtId="0" fontId="151" fillId="0" borderId="0"/>
    <xf numFmtId="0" fontId="4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/>
    <xf numFmtId="0" fontId="19" fillId="0" borderId="0">
      <alignment vertical="center"/>
    </xf>
    <xf numFmtId="0" fontId="220" fillId="0" borderId="0">
      <alignment vertical="center"/>
    </xf>
    <xf numFmtId="0" fontId="19" fillId="0" borderId="0"/>
    <xf numFmtId="0" fontId="185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16" fillId="0" borderId="0">
      <alignment vertical="center"/>
    </xf>
    <xf numFmtId="0" fontId="19" fillId="0" borderId="0"/>
    <xf numFmtId="0" fontId="8" fillId="0" borderId="0"/>
    <xf numFmtId="0" fontId="6" fillId="0" borderId="0"/>
    <xf numFmtId="0" fontId="12" fillId="0" borderId="0"/>
    <xf numFmtId="0" fontId="69" fillId="0" borderId="0">
      <alignment vertical="center"/>
    </xf>
    <xf numFmtId="0" fontId="18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" fillId="0" borderId="0">
      <alignment vertical="center"/>
    </xf>
    <xf numFmtId="0" fontId="6" fillId="0" borderId="0"/>
    <xf numFmtId="0" fontId="19" fillId="0" borderId="0"/>
    <xf numFmtId="0" fontId="189" fillId="0" borderId="0"/>
    <xf numFmtId="0" fontId="2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55" fillId="0" borderId="0"/>
    <xf numFmtId="0" fontId="19" fillId="0" borderId="0"/>
    <xf numFmtId="0" fontId="69" fillId="0" borderId="0">
      <alignment vertical="center"/>
    </xf>
    <xf numFmtId="0" fontId="21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9" fillId="0" borderId="0">
      <alignment vertical="center"/>
    </xf>
    <xf numFmtId="0" fontId="19" fillId="0" borderId="0"/>
    <xf numFmtId="0" fontId="69" fillId="0" borderId="0">
      <alignment vertical="center"/>
    </xf>
    <xf numFmtId="0" fontId="21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21" fillId="0" borderId="0"/>
    <xf numFmtId="0" fontId="12" fillId="0" borderId="17">
      <alignment vertical="center" wrapText="1"/>
    </xf>
    <xf numFmtId="0" fontId="8" fillId="0" borderId="0"/>
    <xf numFmtId="0" fontId="8" fillId="0" borderId="0"/>
    <xf numFmtId="0" fontId="8" fillId="0" borderId="0"/>
    <xf numFmtId="0" fontId="12" fillId="0" borderId="17">
      <alignment vertical="center" wrapText="1"/>
    </xf>
    <xf numFmtId="0" fontId="8" fillId="0" borderId="0"/>
    <xf numFmtId="0" fontId="8" fillId="0" borderId="0" applyProtection="0"/>
    <xf numFmtId="0" fontId="8" fillId="0" borderId="0" applyProtection="0"/>
    <xf numFmtId="0" fontId="8" fillId="0" borderId="0" applyProtection="0"/>
    <xf numFmtId="49" fontId="45" fillId="0" borderId="0">
      <alignment horizontal="left"/>
    </xf>
    <xf numFmtId="0" fontId="12" fillId="0" borderId="0"/>
    <xf numFmtId="0" fontId="13" fillId="0" borderId="0">
      <alignment vertical="center"/>
    </xf>
    <xf numFmtId="0" fontId="222" fillId="0" borderId="0" applyNumberFormat="0" applyFill="0" applyBorder="0" applyAlignment="0" applyProtection="0">
      <alignment vertical="top"/>
      <protection locked="0"/>
    </xf>
    <xf numFmtId="0" fontId="8" fillId="0" borderId="17">
      <alignment horizontal="center" vertical="center" wrapText="1"/>
    </xf>
    <xf numFmtId="5" fontId="19" fillId="0" borderId="0" applyBorder="0"/>
    <xf numFmtId="5" fontId="19" fillId="0" borderId="0" applyBorder="0"/>
    <xf numFmtId="5" fontId="19" fillId="0" borderId="0" applyBorder="0"/>
    <xf numFmtId="349" fontId="19" fillId="0" borderId="0" applyBorder="0"/>
    <xf numFmtId="0" fontId="8" fillId="0" borderId="17">
      <alignment horizontal="center" vertical="center" wrapText="1"/>
    </xf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5" fontId="19" fillId="0" borderId="0" applyBorder="0"/>
    <xf numFmtId="0" fontId="30" fillId="0" borderId="4">
      <protection locked="0"/>
    </xf>
    <xf numFmtId="184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35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351" fontId="12" fillId="0" borderId="0">
      <protection locked="0"/>
    </xf>
    <xf numFmtId="352" fontId="37" fillId="0" borderId="0">
      <protection locked="0"/>
    </xf>
    <xf numFmtId="351" fontId="12" fillId="0" borderId="0">
      <protection locked="0"/>
    </xf>
    <xf numFmtId="352" fontId="37" fillId="0" borderId="0">
      <protection locked="0"/>
    </xf>
    <xf numFmtId="353" fontId="12" fillId="0" borderId="0">
      <protection locked="0"/>
    </xf>
    <xf numFmtId="354" fontId="37" fillId="0" borderId="0">
      <protection locked="0"/>
    </xf>
    <xf numFmtId="353" fontId="12" fillId="0" borderId="0">
      <protection locked="0"/>
    </xf>
    <xf numFmtId="199" fontId="12" fillId="0" borderId="8"/>
    <xf numFmtId="41" fontId="19" fillId="0" borderId="0" applyFont="0" applyFill="0" applyBorder="0" applyAlignment="0" applyProtection="0">
      <alignment vertical="center"/>
    </xf>
  </cellStyleXfs>
  <cellXfs count="398">
    <xf numFmtId="0" fontId="0" fillId="0" borderId="0" xfId="0"/>
    <xf numFmtId="177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4" xfId="0" applyNumberFormat="1" applyBorder="1"/>
    <xf numFmtId="177" fontId="0" fillId="0" borderId="5" xfId="0" applyNumberFormat="1" applyBorder="1" applyAlignment="1">
      <alignment horizontal="center" vertical="center"/>
    </xf>
    <xf numFmtId="176" fontId="0" fillId="0" borderId="0" xfId="0" applyNumberFormat="1"/>
    <xf numFmtId="179" fontId="0" fillId="0" borderId="0" xfId="0" applyNumberFormat="1"/>
    <xf numFmtId="179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/>
    <xf numFmtId="177" fontId="5" fillId="0" borderId="1" xfId="0" applyNumberFormat="1" applyFont="1" applyBorder="1" applyAlignment="1">
      <alignment vertical="center"/>
    </xf>
    <xf numFmtId="178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180" fontId="5" fillId="0" borderId="1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223" fillId="0" borderId="0" xfId="0" applyFont="1" applyAlignment="1">
      <alignment vertical="center"/>
    </xf>
    <xf numFmtId="177" fontId="224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left" vertical="center" indent="1"/>
    </xf>
    <xf numFmtId="177" fontId="8" fillId="0" borderId="1" xfId="0" applyNumberFormat="1" applyFont="1" applyBorder="1" applyAlignment="1">
      <alignment horizontal="center" vertical="center"/>
    </xf>
    <xf numFmtId="355" fontId="8" fillId="0" borderId="1" xfId="0" applyNumberFormat="1" applyFont="1" applyBorder="1" applyAlignment="1">
      <alignment horizontal="center" vertical="center"/>
    </xf>
    <xf numFmtId="177" fontId="224" fillId="0" borderId="1" xfId="0" applyNumberFormat="1" applyFont="1" applyBorder="1" applyAlignment="1">
      <alignment vertical="center"/>
    </xf>
    <xf numFmtId="177" fontId="0" fillId="0" borderId="1" xfId="0" applyNumberFormat="1" applyBorder="1" applyAlignment="1">
      <alignment horizontal="center" vertical="center" wrapText="1"/>
    </xf>
    <xf numFmtId="177" fontId="0" fillId="0" borderId="60" xfId="0" applyNumberFormat="1" applyBorder="1" applyAlignment="1">
      <alignment vertical="center"/>
    </xf>
    <xf numFmtId="177" fontId="0" fillId="0" borderId="59" xfId="0" applyNumberFormat="1" applyBorder="1" applyAlignment="1">
      <alignment vertical="center"/>
    </xf>
    <xf numFmtId="177" fontId="0" fillId="0" borderId="59" xfId="0" applyNumberFormat="1" applyBorder="1" applyAlignment="1">
      <alignment horizontal="center" vertical="center"/>
    </xf>
    <xf numFmtId="177" fontId="0" fillId="0" borderId="60" xfId="0" applyNumberFormat="1" applyBorder="1" applyAlignment="1">
      <alignment horizontal="center" vertical="center"/>
    </xf>
    <xf numFmtId="0" fontId="5" fillId="0" borderId="0" xfId="0" applyFont="1"/>
    <xf numFmtId="177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179" fontId="5" fillId="0" borderId="1" xfId="0" applyNumberFormat="1" applyFont="1" applyBorder="1" applyAlignment="1">
      <alignment vertical="center"/>
    </xf>
    <xf numFmtId="178" fontId="5" fillId="0" borderId="1" xfId="0" applyNumberFormat="1" applyFont="1" applyBorder="1" applyAlignment="1">
      <alignment vertical="center"/>
    </xf>
    <xf numFmtId="177" fontId="5" fillId="0" borderId="1" xfId="0" applyNumberFormat="1" applyFont="1" applyBorder="1" applyAlignment="1">
      <alignment horizontal="center" vertical="center" wrapText="1"/>
    </xf>
    <xf numFmtId="177" fontId="0" fillId="58" borderId="1" xfId="0" applyNumberFormat="1" applyFill="1" applyBorder="1" applyAlignment="1">
      <alignment horizontal="center" vertical="center"/>
    </xf>
    <xf numFmtId="177" fontId="0" fillId="58" borderId="60" xfId="0" applyNumberFormat="1" applyFill="1" applyBorder="1" applyAlignment="1">
      <alignment vertical="center"/>
    </xf>
    <xf numFmtId="177" fontId="0" fillId="58" borderId="59" xfId="0" applyNumberFormat="1" applyFill="1" applyBorder="1" applyAlignment="1">
      <alignment vertical="center"/>
    </xf>
    <xf numFmtId="177" fontId="0" fillId="58" borderId="1" xfId="0" applyNumberFormat="1" applyFill="1" applyBorder="1" applyAlignment="1">
      <alignment vertical="center"/>
    </xf>
    <xf numFmtId="179" fontId="0" fillId="58" borderId="1" xfId="0" applyNumberFormat="1" applyFill="1" applyBorder="1" applyAlignment="1">
      <alignment vertical="center"/>
    </xf>
    <xf numFmtId="178" fontId="0" fillId="58" borderId="1" xfId="0" applyNumberFormat="1" applyFill="1" applyBorder="1" applyAlignment="1">
      <alignment vertical="center"/>
    </xf>
    <xf numFmtId="0" fontId="0" fillId="58" borderId="1" xfId="0" applyFill="1" applyBorder="1" applyAlignment="1">
      <alignment vertical="center"/>
    </xf>
    <xf numFmtId="177" fontId="0" fillId="58" borderId="60" xfId="0" applyNumberFormat="1" applyFill="1" applyBorder="1" applyAlignment="1">
      <alignment horizontal="center" vertical="center"/>
    </xf>
    <xf numFmtId="177" fontId="0" fillId="58" borderId="59" xfId="0" applyNumberFormat="1" applyFill="1" applyBorder="1" applyAlignment="1">
      <alignment horizontal="center" vertical="center"/>
    </xf>
    <xf numFmtId="177" fontId="0" fillId="58" borderId="1" xfId="0" applyNumberFormat="1" applyFill="1" applyBorder="1" applyAlignment="1">
      <alignment horizontal="center" vertical="center" wrapText="1"/>
    </xf>
    <xf numFmtId="356" fontId="0" fillId="0" borderId="1" xfId="0" applyNumberFormat="1" applyBorder="1" applyAlignment="1">
      <alignment horizontal="left" vertical="center"/>
    </xf>
    <xf numFmtId="38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60" xfId="0" applyBorder="1"/>
    <xf numFmtId="0" fontId="0" fillId="0" borderId="59" xfId="0" applyBorder="1"/>
    <xf numFmtId="356" fontId="0" fillId="0" borderId="60" xfId="0" applyNumberFormat="1" applyBorder="1" applyAlignment="1">
      <alignment horizontal="left" vertical="center"/>
    </xf>
    <xf numFmtId="317" fontId="0" fillId="0" borderId="1" xfId="0" applyNumberFormat="1" applyBorder="1" applyAlignment="1">
      <alignment vertical="center"/>
    </xf>
    <xf numFmtId="177" fontId="226" fillId="58" borderId="59" xfId="0" applyNumberFormat="1" applyFont="1" applyFill="1" applyBorder="1" applyAlignment="1">
      <alignment vertical="center"/>
    </xf>
    <xf numFmtId="177" fontId="226" fillId="58" borderId="1" xfId="0" applyNumberFormat="1" applyFont="1" applyFill="1" applyBorder="1" applyAlignment="1">
      <alignment vertical="center"/>
    </xf>
    <xf numFmtId="177" fontId="226" fillId="58" borderId="1" xfId="0" applyNumberFormat="1" applyFont="1" applyFill="1" applyBorder="1" applyAlignment="1">
      <alignment horizontal="center" vertical="center"/>
    </xf>
    <xf numFmtId="176" fontId="226" fillId="58" borderId="1" xfId="0" applyNumberFormat="1" applyFont="1" applyFill="1" applyBorder="1" applyAlignment="1">
      <alignment vertical="center"/>
    </xf>
    <xf numFmtId="356" fontId="226" fillId="58" borderId="60" xfId="0" applyNumberFormat="1" applyFont="1" applyFill="1" applyBorder="1" applyAlignment="1">
      <alignment horizontal="left" vertical="center"/>
    </xf>
    <xf numFmtId="177" fontId="226" fillId="0" borderId="59" xfId="0" applyNumberFormat="1" applyFont="1" applyBorder="1" applyAlignment="1">
      <alignment vertical="center"/>
    </xf>
    <xf numFmtId="177" fontId="226" fillId="0" borderId="1" xfId="0" applyNumberFormat="1" applyFont="1" applyBorder="1" applyAlignment="1">
      <alignment vertical="center"/>
    </xf>
    <xf numFmtId="177" fontId="226" fillId="0" borderId="1" xfId="0" applyNumberFormat="1" applyFont="1" applyBorder="1" applyAlignment="1">
      <alignment horizontal="center" vertical="center"/>
    </xf>
    <xf numFmtId="0" fontId="226" fillId="0" borderId="61" xfId="0" applyFont="1" applyBorder="1"/>
    <xf numFmtId="176" fontId="226" fillId="0" borderId="1" xfId="0" applyNumberFormat="1" applyFont="1" applyBorder="1" applyAlignment="1">
      <alignment vertical="center"/>
    </xf>
    <xf numFmtId="0" fontId="226" fillId="0" borderId="1" xfId="0" applyFont="1" applyBorder="1"/>
    <xf numFmtId="356" fontId="226" fillId="0" borderId="60" xfId="0" applyNumberFormat="1" applyFont="1" applyBorder="1" applyAlignment="1">
      <alignment horizontal="left" vertical="center"/>
    </xf>
    <xf numFmtId="0" fontId="0" fillId="0" borderId="59" xfId="0" applyBorder="1" applyAlignment="1">
      <alignment vertical="center"/>
    </xf>
    <xf numFmtId="356" fontId="0" fillId="0" borderId="59" xfId="0" applyNumberFormat="1" applyBorder="1" applyAlignment="1">
      <alignment horizontal="left" vertical="center"/>
    </xf>
    <xf numFmtId="177" fontId="5" fillId="0" borderId="59" xfId="0" applyNumberFormat="1" applyFont="1" applyBorder="1" applyAlignment="1">
      <alignment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60" xfId="0" applyNumberFormat="1" applyFont="1" applyBorder="1" applyAlignment="1">
      <alignment vertical="center"/>
    </xf>
    <xf numFmtId="177" fontId="5" fillId="0" borderId="60" xfId="0" applyNumberFormat="1" applyFont="1" applyBorder="1" applyAlignment="1">
      <alignment horizontal="left" vertical="center"/>
    </xf>
    <xf numFmtId="177" fontId="5" fillId="0" borderId="59" xfId="0" applyNumberFormat="1" applyFont="1" applyBorder="1" applyAlignment="1">
      <alignment horizontal="center" vertical="center"/>
    </xf>
    <xf numFmtId="177" fontId="5" fillId="0" borderId="6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77" fontId="226" fillId="58" borderId="1" xfId="0" applyNumberFormat="1" applyFont="1" applyFill="1" applyBorder="1" applyAlignment="1">
      <alignment horizontal="center" vertical="center" wrapText="1"/>
    </xf>
    <xf numFmtId="177" fontId="226" fillId="0" borderId="1" xfId="0" applyNumberFormat="1" applyFont="1" applyBorder="1" applyAlignment="1">
      <alignment horizontal="center" vertical="center" wrapText="1"/>
    </xf>
    <xf numFmtId="356" fontId="227" fillId="0" borderId="60" xfId="0" applyNumberFormat="1" applyFont="1" applyBorder="1" applyAlignment="1">
      <alignment horizontal="left" vertical="center"/>
    </xf>
    <xf numFmtId="177" fontId="227" fillId="0" borderId="59" xfId="0" applyNumberFormat="1" applyFont="1" applyBorder="1" applyAlignment="1">
      <alignment vertical="center"/>
    </xf>
    <xf numFmtId="177" fontId="227" fillId="0" borderId="1" xfId="0" applyNumberFormat="1" applyFont="1" applyBorder="1" applyAlignment="1">
      <alignment vertical="center"/>
    </xf>
    <xf numFmtId="177" fontId="227" fillId="0" borderId="1" xfId="0" applyNumberFormat="1" applyFont="1" applyBorder="1" applyAlignment="1">
      <alignment horizontal="center" vertical="center"/>
    </xf>
    <xf numFmtId="176" fontId="227" fillId="0" borderId="1" xfId="0" applyNumberFormat="1" applyFont="1" applyBorder="1" applyAlignment="1">
      <alignment vertical="center"/>
    </xf>
    <xf numFmtId="177" fontId="227" fillId="0" borderId="1" xfId="0" applyNumberFormat="1" applyFont="1" applyBorder="1" applyAlignment="1">
      <alignment horizontal="center" vertical="center" wrapText="1"/>
    </xf>
    <xf numFmtId="0" fontId="227" fillId="0" borderId="1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26" fillId="58" borderId="1" xfId="0" applyFont="1" applyFill="1" applyBorder="1"/>
    <xf numFmtId="0" fontId="5" fillId="0" borderId="0" xfId="0" applyFont="1" applyAlignment="1">
      <alignment vertical="center"/>
    </xf>
    <xf numFmtId="179" fontId="0" fillId="0" borderId="61" xfId="0" applyNumberFormat="1" applyBorder="1" applyAlignment="1">
      <alignment vertical="center"/>
    </xf>
    <xf numFmtId="0" fontId="226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57" fontId="0" fillId="59" borderId="4" xfId="0" applyNumberFormat="1" applyFill="1" applyBorder="1" applyAlignment="1">
      <alignment horizontal="left"/>
    </xf>
    <xf numFmtId="176" fontId="3" fillId="0" borderId="1" xfId="0" applyNumberFormat="1" applyFont="1" applyBorder="1" applyAlignment="1">
      <alignment vertical="center"/>
    </xf>
    <xf numFmtId="179" fontId="3" fillId="0" borderId="1" xfId="0" applyNumberFormat="1" applyFont="1" applyBorder="1" applyAlignment="1">
      <alignment vertical="center"/>
    </xf>
    <xf numFmtId="180" fontId="3" fillId="0" borderId="1" xfId="0" applyNumberFormat="1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358" fontId="0" fillId="58" borderId="1" xfId="0" applyNumberFormat="1" applyFill="1" applyBorder="1" applyAlignment="1">
      <alignment horizontal="left" vertical="center"/>
    </xf>
    <xf numFmtId="359" fontId="5" fillId="0" borderId="1" xfId="0" applyNumberFormat="1" applyFont="1" applyBorder="1" applyAlignment="1">
      <alignment horizontal="left" vertical="center"/>
    </xf>
    <xf numFmtId="177" fontId="5" fillId="59" borderId="59" xfId="0" applyNumberFormat="1" applyFont="1" applyFill="1" applyBorder="1" applyAlignment="1">
      <alignment vertical="center"/>
    </xf>
    <xf numFmtId="359" fontId="5" fillId="59" borderId="1" xfId="0" applyNumberFormat="1" applyFont="1" applyFill="1" applyBorder="1" applyAlignment="1">
      <alignment horizontal="left" vertical="center"/>
    </xf>
    <xf numFmtId="0" fontId="5" fillId="59" borderId="1" xfId="0" applyFont="1" applyFill="1" applyBorder="1" applyAlignment="1">
      <alignment vertical="center"/>
    </xf>
    <xf numFmtId="177" fontId="5" fillId="59" borderId="1" xfId="0" applyNumberFormat="1" applyFont="1" applyFill="1" applyBorder="1" applyAlignment="1">
      <alignment horizontal="center" vertical="center"/>
    </xf>
    <xf numFmtId="179" fontId="5" fillId="59" borderId="1" xfId="0" applyNumberFormat="1" applyFont="1" applyFill="1" applyBorder="1" applyAlignment="1">
      <alignment vertical="center"/>
    </xf>
    <xf numFmtId="178" fontId="5" fillId="59" borderId="1" xfId="0" applyNumberFormat="1" applyFont="1" applyFill="1" applyBorder="1" applyAlignment="1">
      <alignment vertical="center"/>
    </xf>
    <xf numFmtId="177" fontId="5" fillId="59" borderId="1" xfId="0" applyNumberFormat="1" applyFont="1" applyFill="1" applyBorder="1" applyAlignment="1">
      <alignment vertical="center"/>
    </xf>
    <xf numFmtId="177" fontId="0" fillId="59" borderId="59" xfId="0" applyNumberFormat="1" applyFill="1" applyBorder="1" applyAlignment="1">
      <alignment vertical="center"/>
    </xf>
    <xf numFmtId="177" fontId="0" fillId="59" borderId="1" xfId="0" applyNumberFormat="1" applyFill="1" applyBorder="1" applyAlignment="1">
      <alignment vertical="center"/>
    </xf>
    <xf numFmtId="0" fontId="0" fillId="59" borderId="1" xfId="0" applyFill="1" applyBorder="1" applyAlignment="1">
      <alignment vertical="center"/>
    </xf>
    <xf numFmtId="177" fontId="0" fillId="59" borderId="1" xfId="0" applyNumberFormat="1" applyFill="1" applyBorder="1" applyAlignment="1">
      <alignment horizontal="center" vertical="center"/>
    </xf>
    <xf numFmtId="179" fontId="0" fillId="59" borderId="1" xfId="0" applyNumberFormat="1" applyFill="1" applyBorder="1" applyAlignment="1">
      <alignment vertical="center"/>
    </xf>
    <xf numFmtId="178" fontId="0" fillId="59" borderId="1" xfId="0" applyNumberFormat="1" applyFill="1" applyBorder="1" applyAlignment="1">
      <alignment vertical="center"/>
    </xf>
    <xf numFmtId="321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horizontal="left" vertical="center"/>
    </xf>
    <xf numFmtId="177" fontId="0" fillId="59" borderId="60" xfId="0" applyNumberFormat="1" applyFill="1" applyBorder="1" applyAlignment="1">
      <alignment vertical="center"/>
    </xf>
    <xf numFmtId="358" fontId="0" fillId="59" borderId="1" xfId="0" applyNumberFormat="1" applyFill="1" applyBorder="1" applyAlignment="1">
      <alignment horizontal="left" vertical="center"/>
    </xf>
    <xf numFmtId="177" fontId="0" fillId="59" borderId="1" xfId="0" applyNumberFormat="1" applyFill="1" applyBorder="1" applyAlignment="1">
      <alignment horizontal="center" vertical="center" wrapText="1"/>
    </xf>
    <xf numFmtId="358" fontId="0" fillId="0" borderId="1" xfId="0" applyNumberFormat="1" applyBorder="1" applyAlignment="1">
      <alignment horizontal="left" vertical="center"/>
    </xf>
    <xf numFmtId="356" fontId="227" fillId="60" borderId="60" xfId="0" applyNumberFormat="1" applyFont="1" applyFill="1" applyBorder="1" applyAlignment="1">
      <alignment horizontal="left" vertical="center"/>
    </xf>
    <xf numFmtId="177" fontId="227" fillId="60" borderId="59" xfId="0" applyNumberFormat="1" applyFont="1" applyFill="1" applyBorder="1" applyAlignment="1">
      <alignment vertical="center"/>
    </xf>
    <xf numFmtId="177" fontId="227" fillId="60" borderId="1" xfId="0" applyNumberFormat="1" applyFont="1" applyFill="1" applyBorder="1" applyAlignment="1">
      <alignment vertical="center"/>
    </xf>
    <xf numFmtId="177" fontId="227" fillId="60" borderId="1" xfId="0" applyNumberFormat="1" applyFont="1" applyFill="1" applyBorder="1" applyAlignment="1">
      <alignment horizontal="center" vertical="center"/>
    </xf>
    <xf numFmtId="0" fontId="227" fillId="60" borderId="1" xfId="0" applyFont="1" applyFill="1" applyBorder="1"/>
    <xf numFmtId="176" fontId="227" fillId="60" borderId="1" xfId="0" applyNumberFormat="1" applyFont="1" applyFill="1" applyBorder="1" applyAlignment="1">
      <alignment vertical="center"/>
    </xf>
    <xf numFmtId="177" fontId="227" fillId="60" borderId="1" xfId="0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49" fontId="226" fillId="58" borderId="60" xfId="0" applyNumberFormat="1" applyFont="1" applyFill="1" applyBorder="1" applyAlignment="1">
      <alignment horizontal="left" vertical="center"/>
    </xf>
    <xf numFmtId="0" fontId="0" fillId="58" borderId="59" xfId="0" applyFill="1" applyBorder="1" applyAlignment="1">
      <alignment vertical="center"/>
    </xf>
    <xf numFmtId="176" fontId="0" fillId="58" borderId="1" xfId="0" applyNumberFormat="1" applyFill="1" applyBorder="1" applyAlignment="1">
      <alignment vertical="center"/>
    </xf>
    <xf numFmtId="177" fontId="5" fillId="58" borderId="59" xfId="0" applyNumberFormat="1" applyFont="1" applyFill="1" applyBorder="1" applyAlignment="1">
      <alignment vertical="center"/>
    </xf>
    <xf numFmtId="177" fontId="5" fillId="58" borderId="1" xfId="0" applyNumberFormat="1" applyFont="1" applyFill="1" applyBorder="1" applyAlignment="1">
      <alignment vertical="center"/>
    </xf>
    <xf numFmtId="0" fontId="5" fillId="58" borderId="1" xfId="0" applyFont="1" applyFill="1" applyBorder="1" applyAlignment="1">
      <alignment vertical="center"/>
    </xf>
    <xf numFmtId="177" fontId="5" fillId="58" borderId="1" xfId="0" applyNumberFormat="1" applyFont="1" applyFill="1" applyBorder="1" applyAlignment="1">
      <alignment horizontal="center" vertical="center"/>
    </xf>
    <xf numFmtId="176" fontId="226" fillId="58" borderId="1" xfId="0" applyNumberFormat="1" applyFont="1" applyFill="1" applyBorder="1"/>
    <xf numFmtId="176" fontId="4" fillId="58" borderId="1" xfId="0" applyNumberFormat="1" applyFont="1" applyFill="1" applyBorder="1" applyAlignment="1">
      <alignment vertical="center"/>
    </xf>
    <xf numFmtId="177" fontId="4" fillId="58" borderId="1" xfId="0" applyNumberFormat="1" applyFont="1" applyFill="1" applyBorder="1" applyAlignment="1">
      <alignment horizontal="center" vertical="center"/>
    </xf>
    <xf numFmtId="181" fontId="5" fillId="0" borderId="1" xfId="14854" applyNumberFormat="1" applyFont="1" applyBorder="1" applyAlignment="1">
      <alignment vertical="center"/>
    </xf>
    <xf numFmtId="180" fontId="3" fillId="61" borderId="1" xfId="0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vertical="center"/>
    </xf>
    <xf numFmtId="360" fontId="0" fillId="59" borderId="1" xfId="0" applyNumberFormat="1" applyFill="1" applyBorder="1" applyAlignment="1">
      <alignment horizontal="left" vertical="center"/>
    </xf>
    <xf numFmtId="0" fontId="231" fillId="0" borderId="0" xfId="14841" applyFont="1" applyAlignment="1">
      <alignment horizontal="center" vertical="center" shrinkToFit="1"/>
    </xf>
    <xf numFmtId="0" fontId="232" fillId="0" borderId="0" xfId="14841" applyFont="1">
      <alignment vertical="center"/>
    </xf>
    <xf numFmtId="0" fontId="231" fillId="0" borderId="76" xfId="14841" applyFont="1" applyBorder="1" applyAlignment="1">
      <alignment vertical="center" shrinkToFit="1"/>
    </xf>
    <xf numFmtId="0" fontId="234" fillId="0" borderId="0" xfId="14841" applyFont="1" applyAlignment="1">
      <alignment horizontal="center" vertical="center" shrinkToFit="1"/>
    </xf>
    <xf numFmtId="0" fontId="19" fillId="0" borderId="0" xfId="14841">
      <alignment vertical="center"/>
    </xf>
    <xf numFmtId="0" fontId="236" fillId="0" borderId="0" xfId="14658" applyFont="1">
      <alignment vertical="center"/>
    </xf>
    <xf numFmtId="0" fontId="237" fillId="63" borderId="0" xfId="14658" applyFont="1" applyFill="1" applyAlignment="1">
      <alignment horizontal="left" vertical="center"/>
    </xf>
    <xf numFmtId="0" fontId="237" fillId="63" borderId="0" xfId="14658" applyFont="1" applyFill="1" applyAlignment="1">
      <alignment horizontal="center" vertical="center"/>
    </xf>
    <xf numFmtId="0" fontId="239" fillId="0" borderId="0" xfId="14658" applyFont="1">
      <alignment vertical="center"/>
    </xf>
    <xf numFmtId="0" fontId="239" fillId="64" borderId="0" xfId="14658" applyFont="1" applyFill="1" applyAlignment="1">
      <alignment horizontal="left" vertical="center"/>
    </xf>
    <xf numFmtId="0" fontId="239" fillId="64" borderId="0" xfId="14658" applyFont="1" applyFill="1" applyAlignment="1">
      <alignment horizontal="center" vertical="center"/>
    </xf>
    <xf numFmtId="0" fontId="239" fillId="64" borderId="0" xfId="14658" applyFont="1" applyFill="1">
      <alignment vertical="center"/>
    </xf>
    <xf numFmtId="0" fontId="241" fillId="0" borderId="0" xfId="14658" applyFont="1">
      <alignment vertical="center"/>
    </xf>
    <xf numFmtId="177" fontId="240" fillId="65" borderId="1" xfId="14658" applyNumberFormat="1" applyFont="1" applyFill="1" applyBorder="1" applyAlignment="1">
      <alignment horizontal="center" vertical="center"/>
    </xf>
    <xf numFmtId="0" fontId="241" fillId="0" borderId="60" xfId="14658" applyFont="1" applyBorder="1" applyAlignment="1">
      <alignment horizontal="left" vertical="center"/>
    </xf>
    <xf numFmtId="177" fontId="241" fillId="0" borderId="59" xfId="14658" applyNumberFormat="1" applyFont="1" applyBorder="1" applyAlignment="1">
      <alignment horizontal="left" vertical="center" shrinkToFit="1"/>
    </xf>
    <xf numFmtId="366" fontId="50" fillId="0" borderId="1" xfId="14658" applyNumberFormat="1" applyBorder="1" applyAlignment="1">
      <alignment horizontal="left" vertical="center"/>
    </xf>
    <xf numFmtId="305" fontId="241" fillId="0" borderId="1" xfId="11021" applyNumberFormat="1" applyFont="1" applyFill="1" applyBorder="1" applyAlignment="1">
      <alignment horizontal="center" vertical="center" shrinkToFit="1"/>
    </xf>
    <xf numFmtId="0" fontId="241" fillId="0" borderId="1" xfId="14658" applyFont="1" applyBorder="1" applyAlignment="1">
      <alignment horizontal="center" vertical="center" shrinkToFit="1"/>
    </xf>
    <xf numFmtId="41" fontId="241" fillId="0" borderId="1" xfId="11021" applyFont="1" applyFill="1" applyBorder="1" applyAlignment="1">
      <alignment vertical="center" shrinkToFit="1"/>
    </xf>
    <xf numFmtId="41" fontId="50" fillId="0" borderId="1" xfId="11021" applyFont="1" applyFill="1" applyBorder="1" applyAlignment="1">
      <alignment vertical="center"/>
    </xf>
    <xf numFmtId="41" fontId="241" fillId="0" borderId="1" xfId="11021" applyFont="1" applyFill="1" applyBorder="1" applyAlignment="1">
      <alignment horizontal="center" vertical="center"/>
    </xf>
    <xf numFmtId="367" fontId="241" fillId="0" borderId="1" xfId="14658" applyNumberFormat="1" applyFont="1" applyBorder="1" applyAlignment="1">
      <alignment horizontal="center" vertical="center"/>
    </xf>
    <xf numFmtId="315" fontId="241" fillId="0" borderId="59" xfId="14658" applyNumberFormat="1" applyFont="1" applyBorder="1" applyAlignment="1">
      <alignment horizontal="left" vertical="center" shrinkToFit="1"/>
    </xf>
    <xf numFmtId="368" fontId="50" fillId="0" borderId="1" xfId="14658" applyNumberFormat="1" applyBorder="1" applyAlignment="1">
      <alignment horizontal="left" vertical="center"/>
    </xf>
    <xf numFmtId="369" fontId="50" fillId="0" borderId="1" xfId="14658" applyNumberFormat="1" applyBorder="1" applyAlignment="1">
      <alignment horizontal="left" vertical="center"/>
    </xf>
    <xf numFmtId="0" fontId="239" fillId="0" borderId="0" xfId="14658" applyFont="1" applyAlignment="1">
      <alignment horizontal="left" vertical="center"/>
    </xf>
    <xf numFmtId="0" fontId="239" fillId="0" borderId="0" xfId="14658" applyFont="1" applyAlignment="1">
      <alignment horizontal="center" vertical="center"/>
    </xf>
    <xf numFmtId="0" fontId="241" fillId="66" borderId="0" xfId="14658" applyFont="1" applyFill="1">
      <alignment vertical="center"/>
    </xf>
    <xf numFmtId="367" fontId="240" fillId="66" borderId="60" xfId="14658" applyNumberFormat="1" applyFont="1" applyFill="1" applyBorder="1" applyAlignment="1">
      <alignment horizontal="left" vertical="center"/>
    </xf>
    <xf numFmtId="177" fontId="240" fillId="66" borderId="59" xfId="14658" applyNumberFormat="1" applyFont="1" applyFill="1" applyBorder="1" applyAlignment="1" applyProtection="1">
      <alignment horizontal="left" vertical="center"/>
      <protection locked="0"/>
    </xf>
    <xf numFmtId="366" fontId="240" fillId="66" borderId="1" xfId="14658" applyNumberFormat="1" applyFont="1" applyFill="1" applyBorder="1" applyAlignment="1">
      <alignment horizontal="left" vertical="center"/>
    </xf>
    <xf numFmtId="305" fontId="240" fillId="66" borderId="1" xfId="11021" applyNumberFormat="1" applyFont="1" applyFill="1" applyBorder="1" applyAlignment="1">
      <alignment horizontal="center" vertical="center"/>
    </xf>
    <xf numFmtId="177" fontId="240" fillId="66" borderId="1" xfId="14658" applyNumberFormat="1" applyFont="1" applyFill="1" applyBorder="1" applyAlignment="1">
      <alignment horizontal="center" vertical="center"/>
    </xf>
    <xf numFmtId="41" fontId="240" fillId="66" borderId="1" xfId="11021" applyFont="1" applyFill="1" applyBorder="1" applyAlignment="1">
      <alignment vertical="center"/>
    </xf>
    <xf numFmtId="177" fontId="240" fillId="66" borderId="1" xfId="14658" applyNumberFormat="1" applyFont="1" applyFill="1" applyBorder="1" applyAlignment="1">
      <alignment horizontal="center" vertical="center" wrapText="1"/>
    </xf>
    <xf numFmtId="370" fontId="241" fillId="0" borderId="1" xfId="14658" applyNumberFormat="1" applyFont="1" applyBorder="1" applyAlignment="1">
      <alignment horizontal="left" vertical="center" shrinkToFit="1"/>
    </xf>
    <xf numFmtId="0" fontId="241" fillId="0" borderId="1" xfId="14658" applyFont="1" applyBorder="1" applyAlignment="1">
      <alignment horizontal="left" vertical="center" shrinkToFit="1"/>
    </xf>
    <xf numFmtId="0" fontId="239" fillId="0" borderId="60" xfId="14658" applyFont="1" applyBorder="1" applyAlignment="1">
      <alignment horizontal="left" vertical="center"/>
    </xf>
    <xf numFmtId="0" fontId="239" fillId="0" borderId="59" xfId="14658" applyFont="1" applyBorder="1" applyAlignment="1">
      <alignment horizontal="left" vertical="center" shrinkToFit="1"/>
    </xf>
    <xf numFmtId="0" fontId="239" fillId="0" borderId="1" xfId="14658" applyFont="1" applyBorder="1" applyAlignment="1">
      <alignment horizontal="left" vertical="center" shrinkToFit="1"/>
    </xf>
    <xf numFmtId="0" fontId="239" fillId="0" borderId="1" xfId="14658" applyFont="1" applyBorder="1" applyAlignment="1">
      <alignment horizontal="center" vertical="center" shrinkToFit="1"/>
    </xf>
    <xf numFmtId="41" fontId="239" fillId="0" borderId="1" xfId="11021" applyFont="1" applyFill="1" applyBorder="1" applyAlignment="1">
      <alignment vertical="center" shrinkToFit="1"/>
    </xf>
    <xf numFmtId="41" fontId="240" fillId="0" borderId="1" xfId="11021" applyFont="1" applyFill="1" applyBorder="1" applyAlignment="1">
      <alignment vertical="center"/>
    </xf>
    <xf numFmtId="41" fontId="239" fillId="0" borderId="1" xfId="11021" applyFont="1" applyFill="1" applyBorder="1" applyAlignment="1">
      <alignment horizontal="center" vertical="center"/>
    </xf>
    <xf numFmtId="0" fontId="239" fillId="0" borderId="1" xfId="14658" applyFont="1" applyBorder="1" applyAlignment="1">
      <alignment horizontal="center" vertical="center"/>
    </xf>
    <xf numFmtId="0" fontId="239" fillId="0" borderId="61" xfId="14658" applyFont="1" applyBorder="1" applyAlignment="1">
      <alignment horizontal="left" vertical="center"/>
    </xf>
    <xf numFmtId="0" fontId="239" fillId="0" borderId="61" xfId="14658" applyFont="1" applyBorder="1" applyAlignment="1">
      <alignment horizontal="left" vertical="center" shrinkToFit="1"/>
    </xf>
    <xf numFmtId="0" fontId="239" fillId="0" borderId="61" xfId="14658" applyFont="1" applyBorder="1" applyAlignment="1">
      <alignment horizontal="center" vertical="center" shrinkToFit="1"/>
    </xf>
    <xf numFmtId="41" fontId="239" fillId="0" borderId="61" xfId="11021" applyFont="1" applyFill="1" applyBorder="1" applyAlignment="1">
      <alignment vertical="center" shrinkToFit="1"/>
    </xf>
    <xf numFmtId="41" fontId="240" fillId="0" borderId="61" xfId="11021" applyFont="1" applyFill="1" applyBorder="1" applyAlignment="1">
      <alignment vertical="center"/>
    </xf>
    <xf numFmtId="41" fontId="239" fillId="0" borderId="61" xfId="11021" applyFont="1" applyFill="1" applyBorder="1" applyAlignment="1">
      <alignment horizontal="center" vertical="center"/>
    </xf>
    <xf numFmtId="0" fontId="239" fillId="0" borderId="61" xfId="14658" applyFont="1" applyBorder="1" applyAlignment="1">
      <alignment horizontal="center" vertical="center"/>
    </xf>
    <xf numFmtId="177" fontId="240" fillId="66" borderId="59" xfId="14658" applyNumberFormat="1" applyFont="1" applyFill="1" applyBorder="1" applyAlignment="1">
      <alignment horizontal="left" vertical="center"/>
    </xf>
    <xf numFmtId="0" fontId="241" fillId="0" borderId="59" xfId="14658" applyFont="1" applyBorder="1" applyAlignment="1">
      <alignment horizontal="left" vertical="center" shrinkToFit="1"/>
    </xf>
    <xf numFmtId="0" fontId="241" fillId="0" borderId="1" xfId="14658" applyFont="1" applyBorder="1" applyAlignment="1">
      <alignment horizontal="center" vertical="center"/>
    </xf>
    <xf numFmtId="9" fontId="241" fillId="0" borderId="1" xfId="10188" applyFont="1" applyFill="1" applyBorder="1" applyAlignment="1">
      <alignment horizontal="center" vertical="center" shrinkToFit="1"/>
    </xf>
    <xf numFmtId="366" fontId="241" fillId="0" borderId="1" xfId="14658" applyNumberFormat="1" applyFont="1" applyBorder="1" applyAlignment="1">
      <alignment horizontal="left" vertical="center" shrinkToFit="1"/>
    </xf>
    <xf numFmtId="366" fontId="241" fillId="0" borderId="59" xfId="14658" applyNumberFormat="1" applyFont="1" applyBorder="1" applyAlignment="1">
      <alignment horizontal="left" vertical="center" shrinkToFit="1"/>
    </xf>
    <xf numFmtId="371" fontId="241" fillId="0" borderId="1" xfId="14658" applyNumberFormat="1" applyFont="1" applyBorder="1" applyAlignment="1">
      <alignment horizontal="left" vertical="center" shrinkToFit="1"/>
    </xf>
    <xf numFmtId="371" fontId="241" fillId="0" borderId="1" xfId="14658" applyNumberFormat="1" applyFont="1" applyBorder="1" applyAlignment="1">
      <alignment horizontal="left" vertical="center" wrapText="1" shrinkToFit="1"/>
    </xf>
    <xf numFmtId="368" fontId="240" fillId="66" borderId="1" xfId="14658" applyNumberFormat="1" applyFont="1" applyFill="1" applyBorder="1" applyAlignment="1">
      <alignment horizontal="left" vertical="center"/>
    </xf>
    <xf numFmtId="0" fontId="242" fillId="66" borderId="0" xfId="14658" applyFont="1" applyFill="1">
      <alignment vertical="center"/>
    </xf>
    <xf numFmtId="0" fontId="242" fillId="0" borderId="0" xfId="14658" applyFont="1">
      <alignment vertical="center"/>
    </xf>
    <xf numFmtId="0" fontId="243" fillId="0" borderId="0" xfId="14658" applyFont="1">
      <alignment vertical="center"/>
    </xf>
    <xf numFmtId="369" fontId="240" fillId="66" borderId="1" xfId="14658" applyNumberFormat="1" applyFont="1" applyFill="1" applyBorder="1" applyAlignment="1">
      <alignment horizontal="left" vertical="center"/>
    </xf>
    <xf numFmtId="0" fontId="239" fillId="0" borderId="90" xfId="14658" applyFont="1" applyBorder="1" applyAlignment="1">
      <alignment horizontal="left" vertical="center"/>
    </xf>
    <xf numFmtId="0" fontId="239" fillId="0" borderId="90" xfId="14658" applyFont="1" applyBorder="1" applyAlignment="1">
      <alignment horizontal="left" vertical="center" shrinkToFit="1"/>
    </xf>
    <xf numFmtId="0" fontId="239" fillId="0" borderId="90" xfId="14658" applyFont="1" applyBorder="1" applyAlignment="1">
      <alignment horizontal="center" vertical="center" shrinkToFit="1"/>
    </xf>
    <xf numFmtId="41" fontId="239" fillId="0" borderId="90" xfId="11021" applyFont="1" applyFill="1" applyBorder="1" applyAlignment="1">
      <alignment vertical="center" shrinkToFit="1"/>
    </xf>
    <xf numFmtId="41" fontId="240" fillId="0" borderId="90" xfId="11021" applyFont="1" applyFill="1" applyBorder="1" applyAlignment="1">
      <alignment vertical="center"/>
    </xf>
    <xf numFmtId="41" fontId="239" fillId="0" borderId="90" xfId="11021" applyFont="1" applyFill="1" applyBorder="1" applyAlignment="1">
      <alignment horizontal="center" vertical="center"/>
    </xf>
    <xf numFmtId="0" fontId="239" fillId="0" borderId="90" xfId="14658" applyFont="1" applyBorder="1" applyAlignment="1">
      <alignment horizontal="center" vertical="center"/>
    </xf>
    <xf numFmtId="0" fontId="243" fillId="0" borderId="0" xfId="14658" applyFont="1" applyAlignment="1">
      <alignment horizontal="left" vertical="center"/>
    </xf>
    <xf numFmtId="0" fontId="243" fillId="0" borderId="0" xfId="14658" applyFont="1" applyAlignment="1">
      <alignment horizontal="center" vertical="center"/>
    </xf>
    <xf numFmtId="177" fontId="0" fillId="0" borderId="26" xfId="0" applyNumberFormat="1" applyBorder="1" applyAlignment="1">
      <alignment vertical="center"/>
    </xf>
    <xf numFmtId="177" fontId="0" fillId="0" borderId="26" xfId="0" applyNumberFormat="1" applyBorder="1" applyAlignment="1">
      <alignment horizontal="center" vertical="center"/>
    </xf>
    <xf numFmtId="180" fontId="5" fillId="0" borderId="26" xfId="0" applyNumberFormat="1" applyFont="1" applyBorder="1" applyAlignment="1">
      <alignment vertical="center"/>
    </xf>
    <xf numFmtId="177" fontId="0" fillId="0" borderId="115" xfId="0" applyNumberFormat="1" applyBorder="1" applyAlignment="1">
      <alignment vertical="center"/>
    </xf>
    <xf numFmtId="177" fontId="0" fillId="0" borderId="116" xfId="0" applyNumberFormat="1" applyBorder="1" applyAlignment="1">
      <alignment vertical="center"/>
    </xf>
    <xf numFmtId="177" fontId="0" fillId="0" borderId="116" xfId="0" applyNumberFormat="1" applyBorder="1" applyAlignment="1">
      <alignment horizontal="center" vertical="center"/>
    </xf>
    <xf numFmtId="180" fontId="5" fillId="0" borderId="116" xfId="0" applyNumberFormat="1" applyFont="1" applyBorder="1" applyAlignment="1">
      <alignment vertical="center"/>
    </xf>
    <xf numFmtId="177" fontId="0" fillId="0" borderId="117" xfId="0" applyNumberFormat="1" applyBorder="1" applyAlignment="1">
      <alignment horizontal="center" vertical="center"/>
    </xf>
    <xf numFmtId="177" fontId="0" fillId="0" borderId="118" xfId="0" applyNumberFormat="1" applyBorder="1" applyAlignment="1">
      <alignment vertical="center"/>
    </xf>
    <xf numFmtId="177" fontId="0" fillId="0" borderId="119" xfId="0" applyNumberFormat="1" applyBorder="1" applyAlignment="1">
      <alignment horizontal="center" vertical="center"/>
    </xf>
    <xf numFmtId="177" fontId="0" fillId="0" borderId="120" xfId="0" applyNumberFormat="1" applyBorder="1" applyAlignment="1">
      <alignment vertical="center"/>
    </xf>
    <xf numFmtId="177" fontId="0" fillId="0" borderId="10" xfId="0" applyNumberFormat="1" applyBorder="1" applyAlignment="1">
      <alignment vertical="center"/>
    </xf>
    <xf numFmtId="177" fontId="0" fillId="0" borderId="10" xfId="0" applyNumberFormat="1" applyBorder="1" applyAlignment="1">
      <alignment horizontal="center" vertical="center"/>
    </xf>
    <xf numFmtId="180" fontId="5" fillId="0" borderId="10" xfId="0" applyNumberFormat="1" applyFont="1" applyBorder="1" applyAlignment="1">
      <alignment vertical="center"/>
    </xf>
    <xf numFmtId="177" fontId="0" fillId="0" borderId="121" xfId="0" applyNumberFormat="1" applyBorder="1" applyAlignment="1">
      <alignment horizontal="center" vertical="center"/>
    </xf>
    <xf numFmtId="0" fontId="230" fillId="0" borderId="0" xfId="14841" applyFont="1" applyAlignment="1">
      <alignment horizontal="center" vertical="center" shrinkToFit="1"/>
    </xf>
    <xf numFmtId="0" fontId="231" fillId="0" borderId="62" xfId="14841" applyFont="1" applyBorder="1" applyAlignment="1">
      <alignment horizontal="center" vertical="center" shrinkToFit="1"/>
    </xf>
    <xf numFmtId="0" fontId="231" fillId="0" borderId="63" xfId="14841" applyFont="1" applyBorder="1" applyAlignment="1">
      <alignment horizontal="center" vertical="center" shrinkToFit="1"/>
    </xf>
    <xf numFmtId="0" fontId="231" fillId="0" borderId="64" xfId="14841" applyFont="1" applyBorder="1" applyAlignment="1">
      <alignment horizontal="center" vertical="center" shrinkToFit="1"/>
    </xf>
    <xf numFmtId="361" fontId="231" fillId="0" borderId="65" xfId="14841" applyNumberFormat="1" applyFont="1" applyBorder="1" applyAlignment="1">
      <alignment horizontal="center" vertical="center" shrinkToFit="1"/>
    </xf>
    <xf numFmtId="361" fontId="231" fillId="0" borderId="63" xfId="14841" applyNumberFormat="1" applyFont="1" applyBorder="1" applyAlignment="1">
      <alignment horizontal="center" vertical="center" shrinkToFit="1"/>
    </xf>
    <xf numFmtId="361" fontId="231" fillId="0" borderId="66" xfId="14841" applyNumberFormat="1" applyFont="1" applyBorder="1" applyAlignment="1">
      <alignment horizontal="center" vertical="center" shrinkToFit="1"/>
    </xf>
    <xf numFmtId="0" fontId="233" fillId="62" borderId="67" xfId="14841" applyFont="1" applyFill="1" applyBorder="1" applyAlignment="1">
      <alignment horizontal="center" vertical="center" textRotation="255" shrinkToFit="1"/>
    </xf>
    <xf numFmtId="0" fontId="233" fillId="62" borderId="68" xfId="14841" applyFont="1" applyFill="1" applyBorder="1" applyAlignment="1">
      <alignment horizontal="center" vertical="center" textRotation="255" shrinkToFit="1"/>
    </xf>
    <xf numFmtId="0" fontId="233" fillId="62" borderId="73" xfId="14841" applyFont="1" applyFill="1" applyBorder="1" applyAlignment="1">
      <alignment horizontal="center" vertical="center" textRotation="255" shrinkToFit="1"/>
    </xf>
    <xf numFmtId="0" fontId="233" fillId="62" borderId="72" xfId="14841" applyFont="1" applyFill="1" applyBorder="1" applyAlignment="1">
      <alignment horizontal="center" vertical="center" textRotation="255" shrinkToFit="1"/>
    </xf>
    <xf numFmtId="0" fontId="233" fillId="62" borderId="86" xfId="14841" applyFont="1" applyFill="1" applyBorder="1" applyAlignment="1">
      <alignment horizontal="center" vertical="center" textRotation="255" shrinkToFit="1"/>
    </xf>
    <xf numFmtId="0" fontId="233" fillId="62" borderId="87" xfId="14841" applyFont="1" applyFill="1" applyBorder="1" applyAlignment="1">
      <alignment horizontal="center" vertical="center" textRotation="255" shrinkToFit="1"/>
    </xf>
    <xf numFmtId="0" fontId="234" fillId="62" borderId="67" xfId="14841" applyFont="1" applyFill="1" applyBorder="1" applyAlignment="1">
      <alignment horizontal="center" vertical="center" shrinkToFit="1"/>
    </xf>
    <xf numFmtId="0" fontId="234" fillId="62" borderId="69" xfId="14841" applyFont="1" applyFill="1" applyBorder="1" applyAlignment="1">
      <alignment horizontal="center" vertical="center" shrinkToFit="1"/>
    </xf>
    <xf numFmtId="0" fontId="234" fillId="62" borderId="68" xfId="14841" applyFont="1" applyFill="1" applyBorder="1" applyAlignment="1">
      <alignment horizontal="center" vertical="center" shrinkToFit="1"/>
    </xf>
    <xf numFmtId="0" fontId="232" fillId="0" borderId="67" xfId="14841" applyFont="1" applyBorder="1" applyAlignment="1">
      <alignment horizontal="center" vertical="center" shrinkToFit="1"/>
    </xf>
    <xf numFmtId="0" fontId="232" fillId="0" borderId="69" xfId="14841" applyFont="1" applyBorder="1" applyAlignment="1">
      <alignment horizontal="center" vertical="center" shrinkToFit="1"/>
    </xf>
    <xf numFmtId="0" fontId="232" fillId="0" borderId="70" xfId="14841" applyFont="1" applyBorder="1" applyAlignment="1">
      <alignment horizontal="center" vertical="center" shrinkToFit="1"/>
    </xf>
    <xf numFmtId="362" fontId="231" fillId="0" borderId="71" xfId="14841" applyNumberFormat="1" applyFont="1" applyBorder="1" applyAlignment="1">
      <alignment horizontal="center" vertical="center" shrinkToFit="1"/>
    </xf>
    <xf numFmtId="362" fontId="231" fillId="0" borderId="0" xfId="14841" applyNumberFormat="1" applyFont="1" applyAlignment="1">
      <alignment horizontal="center" vertical="center" shrinkToFit="1"/>
    </xf>
    <xf numFmtId="362" fontId="231" fillId="0" borderId="48" xfId="14841" applyNumberFormat="1" applyFont="1" applyBorder="1" applyAlignment="1">
      <alignment horizontal="center" vertical="center" shrinkToFit="1"/>
    </xf>
    <xf numFmtId="362" fontId="231" fillId="0" borderId="77" xfId="14841" applyNumberFormat="1" applyFont="1" applyBorder="1" applyAlignment="1">
      <alignment horizontal="center" vertical="center" shrinkToFit="1"/>
    </xf>
    <xf numFmtId="362" fontId="231" fillId="0" borderId="14" xfId="14841" applyNumberFormat="1" applyFont="1" applyBorder="1" applyAlignment="1">
      <alignment horizontal="center" vertical="center" shrinkToFit="1"/>
    </xf>
    <xf numFmtId="362" fontId="231" fillId="0" borderId="78" xfId="14841" applyNumberFormat="1" applyFont="1" applyBorder="1" applyAlignment="1">
      <alignment horizontal="center" vertical="center" shrinkToFit="1"/>
    </xf>
    <xf numFmtId="362" fontId="231" fillId="0" borderId="43" xfId="14841" applyNumberFormat="1" applyFont="1" applyBorder="1" applyAlignment="1">
      <alignment horizontal="center" vertical="center" shrinkToFit="1"/>
    </xf>
    <xf numFmtId="362" fontId="231" fillId="0" borderId="72" xfId="14841" applyNumberFormat="1" applyFont="1" applyBorder="1" applyAlignment="1">
      <alignment horizontal="center" vertical="center" shrinkToFit="1"/>
    </xf>
    <xf numFmtId="362" fontId="231" fillId="0" borderId="79" xfId="14841" applyNumberFormat="1" applyFont="1" applyBorder="1" applyAlignment="1">
      <alignment horizontal="center" vertical="center" shrinkToFit="1"/>
    </xf>
    <xf numFmtId="362" fontId="231" fillId="0" borderId="24" xfId="14841" applyNumberFormat="1" applyFont="1" applyBorder="1" applyAlignment="1">
      <alignment horizontal="center" vertical="center" shrinkToFit="1"/>
    </xf>
    <xf numFmtId="0" fontId="234" fillId="62" borderId="50" xfId="14841" applyFont="1" applyFill="1" applyBorder="1" applyAlignment="1">
      <alignment horizontal="center" vertical="center" shrinkToFit="1"/>
    </xf>
    <xf numFmtId="0" fontId="234" fillId="62" borderId="74" xfId="14841" applyFont="1" applyFill="1" applyBorder="1" applyAlignment="1">
      <alignment horizontal="center" vertical="center" shrinkToFit="1"/>
    </xf>
    <xf numFmtId="0" fontId="234" fillId="62" borderId="75" xfId="14841" applyFont="1" applyFill="1" applyBorder="1" applyAlignment="1">
      <alignment horizontal="center" vertical="center" shrinkToFit="1"/>
    </xf>
    <xf numFmtId="0" fontId="231" fillId="0" borderId="50" xfId="14841" applyFont="1" applyBorder="1" applyAlignment="1">
      <alignment horizontal="center" vertical="center" shrinkToFit="1"/>
    </xf>
    <xf numFmtId="0" fontId="231" fillId="0" borderId="74" xfId="14841" applyFont="1" applyBorder="1" applyAlignment="1">
      <alignment horizontal="center" vertical="center" shrinkToFit="1"/>
    </xf>
    <xf numFmtId="0" fontId="231" fillId="0" borderId="75" xfId="14841" applyFont="1" applyBorder="1" applyAlignment="1">
      <alignment horizontal="center" vertical="center" shrinkToFit="1"/>
    </xf>
    <xf numFmtId="0" fontId="231" fillId="0" borderId="76" xfId="14841" applyFont="1" applyBorder="1" applyAlignment="1">
      <alignment horizontal="center" vertical="center" shrinkToFit="1"/>
    </xf>
    <xf numFmtId="0" fontId="231" fillId="0" borderId="80" xfId="14841" applyFont="1" applyBorder="1" applyAlignment="1">
      <alignment horizontal="center" vertical="center" shrinkToFit="1"/>
    </xf>
    <xf numFmtId="0" fontId="231" fillId="0" borderId="81" xfId="14841" applyFont="1" applyBorder="1" applyAlignment="1">
      <alignment horizontal="center" vertical="center" shrinkToFit="1"/>
    </xf>
    <xf numFmtId="361" fontId="231" fillId="0" borderId="82" xfId="14841" applyNumberFormat="1" applyFont="1" applyBorder="1" applyAlignment="1">
      <alignment horizontal="center" vertical="center" shrinkToFit="1"/>
    </xf>
    <xf numFmtId="361" fontId="231" fillId="0" borderId="74" xfId="14841" applyNumberFormat="1" applyFont="1" applyBorder="1" applyAlignment="1">
      <alignment horizontal="center" vertical="center" shrinkToFit="1"/>
    </xf>
    <xf numFmtId="361" fontId="231" fillId="0" borderId="75" xfId="14841" applyNumberFormat="1" applyFont="1" applyBorder="1" applyAlignment="1">
      <alignment horizontal="center" vertical="center" shrinkToFit="1"/>
    </xf>
    <xf numFmtId="49" fontId="231" fillId="0" borderId="82" xfId="14841" applyNumberFormat="1" applyFont="1" applyBorder="1" applyAlignment="1">
      <alignment horizontal="center" vertical="center" shrinkToFit="1"/>
    </xf>
    <xf numFmtId="49" fontId="231" fillId="0" borderId="74" xfId="14841" applyNumberFormat="1" applyFont="1" applyBorder="1" applyAlignment="1">
      <alignment horizontal="center" vertical="center" shrinkToFit="1"/>
    </xf>
    <xf numFmtId="49" fontId="231" fillId="0" borderId="75" xfId="14841" applyNumberFormat="1" applyFont="1" applyBorder="1" applyAlignment="1">
      <alignment horizontal="center" vertical="center" shrinkToFit="1"/>
    </xf>
    <xf numFmtId="0" fontId="231" fillId="0" borderId="83" xfId="14841" applyFont="1" applyBorder="1" applyAlignment="1">
      <alignment horizontal="center" vertical="center" shrinkToFit="1"/>
    </xf>
    <xf numFmtId="0" fontId="231" fillId="0" borderId="84" xfId="14841" applyFont="1" applyBorder="1" applyAlignment="1">
      <alignment horizontal="center" vertical="center" shrinkToFit="1"/>
    </xf>
    <xf numFmtId="0" fontId="231" fillId="0" borderId="85" xfId="14841" applyFont="1" applyBorder="1" applyAlignment="1">
      <alignment horizontal="center" vertical="center" shrinkToFit="1"/>
    </xf>
    <xf numFmtId="0" fontId="234" fillId="62" borderId="86" xfId="14841" applyFont="1" applyFill="1" applyBorder="1" applyAlignment="1">
      <alignment horizontal="center" vertical="center" shrinkToFit="1"/>
    </xf>
    <xf numFmtId="0" fontId="234" fillId="62" borderId="41" xfId="14841" applyFont="1" applyFill="1" applyBorder="1" applyAlignment="1">
      <alignment horizontal="center" vertical="center" shrinkToFit="1"/>
    </xf>
    <xf numFmtId="0" fontId="234" fillId="62" borderId="87" xfId="14841" applyFont="1" applyFill="1" applyBorder="1" applyAlignment="1">
      <alignment horizontal="center" vertical="center" shrinkToFit="1"/>
    </xf>
    <xf numFmtId="0" fontId="234" fillId="0" borderId="86" xfId="14841" quotePrefix="1" applyFont="1" applyBorder="1" applyAlignment="1">
      <alignment horizontal="center" vertical="center" shrinkToFit="1"/>
    </xf>
    <xf numFmtId="0" fontId="234" fillId="0" borderId="41" xfId="14841" quotePrefix="1" applyFont="1" applyBorder="1" applyAlignment="1">
      <alignment horizontal="center" vertical="center" shrinkToFit="1"/>
    </xf>
    <xf numFmtId="0" fontId="234" fillId="0" borderId="88" xfId="14841" quotePrefix="1" applyFont="1" applyBorder="1" applyAlignment="1">
      <alignment horizontal="center" vertical="center" shrinkToFit="1"/>
    </xf>
    <xf numFmtId="0" fontId="233" fillId="62" borderId="89" xfId="14841" applyFont="1" applyFill="1" applyBorder="1" applyAlignment="1">
      <alignment horizontal="center" vertical="center" shrinkToFit="1"/>
    </xf>
    <xf numFmtId="0" fontId="233" fillId="62" borderId="90" xfId="14841" applyFont="1" applyFill="1" applyBorder="1" applyAlignment="1">
      <alignment horizontal="center" vertical="center" shrinkToFit="1"/>
    </xf>
    <xf numFmtId="0" fontId="233" fillId="62" borderId="92" xfId="14841" applyFont="1" applyFill="1" applyBorder="1" applyAlignment="1">
      <alignment horizontal="center" vertical="center" shrinkToFit="1"/>
    </xf>
    <xf numFmtId="0" fontId="233" fillId="62" borderId="41" xfId="14841" applyFont="1" applyFill="1" applyBorder="1" applyAlignment="1">
      <alignment horizontal="center" vertical="center" shrinkToFit="1"/>
    </xf>
    <xf numFmtId="0" fontId="233" fillId="0" borderId="52" xfId="14841" applyFont="1" applyBorder="1" applyAlignment="1">
      <alignment horizontal="center" vertical="center" shrinkToFit="1"/>
    </xf>
    <xf numFmtId="0" fontId="233" fillId="0" borderId="90" xfId="14841" applyFont="1" applyBorder="1" applyAlignment="1">
      <alignment horizontal="center" vertical="center" shrinkToFit="1"/>
    </xf>
    <xf numFmtId="0" fontId="233" fillId="0" borderId="91" xfId="14841" applyFont="1" applyBorder="1" applyAlignment="1">
      <alignment horizontal="center" vertical="center" shrinkToFit="1"/>
    </xf>
    <xf numFmtId="0" fontId="233" fillId="0" borderId="93" xfId="14841" applyFont="1" applyBorder="1" applyAlignment="1">
      <alignment horizontal="center" vertical="center" shrinkToFit="1"/>
    </xf>
    <xf numFmtId="0" fontId="233" fillId="0" borderId="41" xfId="14841" applyFont="1" applyBorder="1" applyAlignment="1">
      <alignment horizontal="center" vertical="center" shrinkToFit="1"/>
    </xf>
    <xf numFmtId="0" fontId="233" fillId="0" borderId="88" xfId="14841" applyFont="1" applyBorder="1" applyAlignment="1">
      <alignment horizontal="center" vertical="center" shrinkToFit="1"/>
    </xf>
    <xf numFmtId="0" fontId="234" fillId="0" borderId="50" xfId="14841" applyFont="1" applyBorder="1" applyAlignment="1">
      <alignment horizontal="center" vertical="center" shrinkToFit="1"/>
    </xf>
    <xf numFmtId="0" fontId="234" fillId="0" borderId="74" xfId="14841" applyFont="1" applyBorder="1" applyAlignment="1">
      <alignment horizontal="center" vertical="center" shrinkToFit="1"/>
    </xf>
    <xf numFmtId="0" fontId="234" fillId="0" borderId="75" xfId="14841" applyFont="1" applyBorder="1" applyAlignment="1">
      <alignment horizontal="center" vertical="center" shrinkToFit="1"/>
    </xf>
    <xf numFmtId="0" fontId="234" fillId="0" borderId="76" xfId="14841" applyFont="1" applyBorder="1" applyAlignment="1">
      <alignment horizontal="center" vertical="center" shrinkToFit="1"/>
    </xf>
    <xf numFmtId="364" fontId="232" fillId="0" borderId="0" xfId="14841" applyNumberFormat="1" applyFont="1" applyAlignment="1">
      <alignment horizontal="center" vertical="center" shrinkToFit="1"/>
    </xf>
    <xf numFmtId="364" fontId="231" fillId="0" borderId="90" xfId="14841" applyNumberFormat="1" applyFont="1" applyBorder="1" applyAlignment="1">
      <alignment horizontal="center" vertical="center" shrinkToFit="1"/>
    </xf>
    <xf numFmtId="364" fontId="231" fillId="0" borderId="91" xfId="14841" applyNumberFormat="1" applyFont="1" applyBorder="1" applyAlignment="1">
      <alignment horizontal="center" vertical="center" shrinkToFit="1"/>
    </xf>
    <xf numFmtId="364" fontId="231" fillId="0" borderId="32" xfId="14841" applyNumberFormat="1" applyFont="1" applyBorder="1" applyAlignment="1">
      <alignment horizontal="center" vertical="center" shrinkToFit="1"/>
    </xf>
    <xf numFmtId="364" fontId="231" fillId="0" borderId="96" xfId="14841" applyNumberFormat="1" applyFont="1" applyBorder="1" applyAlignment="1">
      <alignment horizontal="center" vertical="center" shrinkToFit="1"/>
    </xf>
    <xf numFmtId="0" fontId="233" fillId="42" borderId="97" xfId="14841" applyFont="1" applyFill="1" applyBorder="1" applyAlignment="1">
      <alignment horizontal="center" vertical="center" shrinkToFit="1"/>
    </xf>
    <xf numFmtId="0" fontId="233" fillId="42" borderId="25" xfId="14841" applyFont="1" applyFill="1" applyBorder="1" applyAlignment="1">
      <alignment horizontal="center" vertical="center" shrinkToFit="1"/>
    </xf>
    <xf numFmtId="0" fontId="233" fillId="42" borderId="98" xfId="14841" applyFont="1" applyFill="1" applyBorder="1" applyAlignment="1">
      <alignment horizontal="center" vertical="center" shrinkToFit="1"/>
    </xf>
    <xf numFmtId="0" fontId="234" fillId="62" borderId="99" xfId="14841" applyFont="1" applyFill="1" applyBorder="1" applyAlignment="1">
      <alignment horizontal="center" vertical="center" shrinkToFit="1"/>
    </xf>
    <xf numFmtId="0" fontId="234" fillId="62" borderId="100" xfId="14841" applyFont="1" applyFill="1" applyBorder="1" applyAlignment="1">
      <alignment horizontal="center" vertical="center" shrinkToFit="1"/>
    </xf>
    <xf numFmtId="0" fontId="234" fillId="62" borderId="101" xfId="14841" applyFont="1" applyFill="1" applyBorder="1" applyAlignment="1">
      <alignment horizontal="center" vertical="center" wrapText="1" shrinkToFit="1"/>
    </xf>
    <xf numFmtId="0" fontId="234" fillId="62" borderId="66" xfId="14841" applyFont="1" applyFill="1" applyBorder="1" applyAlignment="1">
      <alignment horizontal="center" vertical="center" wrapText="1" shrinkToFit="1"/>
    </xf>
    <xf numFmtId="0" fontId="233" fillId="62" borderId="12" xfId="14841" applyFont="1" applyFill="1" applyBorder="1" applyAlignment="1">
      <alignment horizontal="center" vertical="center" shrinkToFit="1"/>
    </xf>
    <xf numFmtId="0" fontId="233" fillId="62" borderId="94" xfId="14841" applyFont="1" applyFill="1" applyBorder="1" applyAlignment="1">
      <alignment horizontal="center" vertical="center" shrinkToFit="1"/>
    </xf>
    <xf numFmtId="0" fontId="233" fillId="62" borderId="32" xfId="14841" applyFont="1" applyFill="1" applyBorder="1" applyAlignment="1">
      <alignment horizontal="center" vertical="center" shrinkToFit="1"/>
    </xf>
    <xf numFmtId="0" fontId="233" fillId="62" borderId="95" xfId="14841" applyFont="1" applyFill="1" applyBorder="1" applyAlignment="1">
      <alignment horizontal="center" vertical="center" shrinkToFit="1"/>
    </xf>
    <xf numFmtId="0" fontId="231" fillId="0" borderId="0" xfId="14841" applyFont="1" applyAlignment="1">
      <alignment horizontal="center" vertical="center" shrinkToFit="1"/>
    </xf>
    <xf numFmtId="363" fontId="233" fillId="0" borderId="90" xfId="14841" applyNumberFormat="1" applyFont="1" applyBorder="1" applyAlignment="1">
      <alignment horizontal="center" vertical="center" shrinkToFit="1"/>
    </xf>
    <xf numFmtId="363" fontId="233" fillId="0" borderId="32" xfId="14841" applyNumberFormat="1" applyFont="1" applyBorder="1" applyAlignment="1">
      <alignment horizontal="center" vertical="center" shrinkToFit="1"/>
    </xf>
    <xf numFmtId="0" fontId="231" fillId="0" borderId="90" xfId="14841" applyFont="1" applyBorder="1" applyAlignment="1">
      <alignment horizontal="center" vertical="center" shrinkToFit="1"/>
    </xf>
    <xf numFmtId="0" fontId="231" fillId="0" borderId="32" xfId="14841" applyFont="1" applyBorder="1" applyAlignment="1">
      <alignment horizontal="center" vertical="center" shrinkToFit="1"/>
    </xf>
    <xf numFmtId="364" fontId="235" fillId="0" borderId="0" xfId="14841" applyNumberFormat="1" applyFont="1" applyAlignment="1">
      <alignment horizontal="center" vertical="center" shrinkToFit="1"/>
    </xf>
    <xf numFmtId="42" fontId="233" fillId="0" borderId="90" xfId="14841" applyNumberFormat="1" applyFont="1" applyBorder="1" applyAlignment="1">
      <alignment horizontal="center" vertical="center" shrinkToFit="1"/>
    </xf>
    <xf numFmtId="42" fontId="233" fillId="0" borderId="32" xfId="14841" applyNumberFormat="1" applyFont="1" applyBorder="1" applyAlignment="1">
      <alignment horizontal="center" vertical="center" shrinkToFit="1"/>
    </xf>
    <xf numFmtId="364" fontId="234" fillId="62" borderId="100" xfId="14841" applyNumberFormat="1" applyFont="1" applyFill="1" applyBorder="1" applyAlignment="1">
      <alignment horizontal="center" vertical="center" shrinkToFit="1"/>
    </xf>
    <xf numFmtId="364" fontId="234" fillId="62" borderId="102" xfId="14841" applyNumberFormat="1" applyFont="1" applyFill="1" applyBorder="1" applyAlignment="1">
      <alignment horizontal="center" vertical="center" shrinkToFit="1"/>
    </xf>
    <xf numFmtId="364" fontId="231" fillId="0" borderId="111" xfId="14841" applyNumberFormat="1" applyFont="1" applyBorder="1" applyAlignment="1">
      <alignment horizontal="center" vertical="center" shrinkToFit="1"/>
    </xf>
    <xf numFmtId="364" fontId="231" fillId="0" borderId="112" xfId="14841" applyNumberFormat="1" applyFont="1" applyBorder="1" applyAlignment="1">
      <alignment horizontal="center" vertical="center" shrinkToFit="1"/>
    </xf>
    <xf numFmtId="364" fontId="231" fillId="0" borderId="113" xfId="14841" applyNumberFormat="1" applyFont="1" applyBorder="1" applyAlignment="1">
      <alignment horizontal="center" vertical="center" shrinkToFit="1"/>
    </xf>
    <xf numFmtId="364" fontId="231" fillId="0" borderId="114" xfId="14841" applyNumberFormat="1" applyFont="1" applyBorder="1" applyAlignment="1">
      <alignment horizontal="center" vertical="center" shrinkToFit="1"/>
    </xf>
    <xf numFmtId="0" fontId="231" fillId="0" borderId="77" xfId="14841" applyFont="1" applyBorder="1" applyAlignment="1">
      <alignment horizontal="center" vertical="center" wrapText="1" shrinkToFit="1"/>
    </xf>
    <xf numFmtId="0" fontId="231" fillId="0" borderId="14" xfId="14841" applyFont="1" applyBorder="1" applyAlignment="1">
      <alignment horizontal="center" vertical="center" wrapText="1" shrinkToFit="1"/>
    </xf>
    <xf numFmtId="0" fontId="231" fillId="0" borderId="24" xfId="14841" applyFont="1" applyBorder="1" applyAlignment="1">
      <alignment horizontal="center" vertical="center" wrapText="1" shrinkToFit="1"/>
    </xf>
    <xf numFmtId="365" fontId="231" fillId="0" borderId="50" xfId="14841" applyNumberFormat="1" applyFont="1" applyBorder="1" applyAlignment="1">
      <alignment horizontal="center" vertical="center" shrinkToFit="1"/>
    </xf>
    <xf numFmtId="365" fontId="231" fillId="0" borderId="74" xfId="14841" applyNumberFormat="1" applyFont="1" applyBorder="1" applyAlignment="1">
      <alignment horizontal="center" vertical="center" shrinkToFit="1"/>
    </xf>
    <xf numFmtId="365" fontId="231" fillId="0" borderId="75" xfId="14841" applyNumberFormat="1" applyFont="1" applyBorder="1" applyAlignment="1">
      <alignment horizontal="center" vertical="center" shrinkToFit="1"/>
    </xf>
    <xf numFmtId="41" fontId="231" fillId="0" borderId="50" xfId="15038" applyFont="1" applyFill="1" applyBorder="1" applyAlignment="1">
      <alignment horizontal="center" vertical="center" shrinkToFit="1"/>
    </xf>
    <xf numFmtId="41" fontId="231" fillId="0" borderId="74" xfId="15038" applyFont="1" applyFill="1" applyBorder="1" applyAlignment="1">
      <alignment horizontal="center" vertical="center" shrinkToFit="1"/>
    </xf>
    <xf numFmtId="41" fontId="231" fillId="0" borderId="75" xfId="15038" applyFont="1" applyFill="1" applyBorder="1" applyAlignment="1">
      <alignment horizontal="center" vertical="center" shrinkToFit="1"/>
    </xf>
    <xf numFmtId="0" fontId="231" fillId="0" borderId="80" xfId="14841" applyFont="1" applyBorder="1" applyAlignment="1">
      <alignment horizontal="center" vertical="center" wrapText="1" shrinkToFit="1"/>
    </xf>
    <xf numFmtId="0" fontId="231" fillId="0" borderId="74" xfId="14841" applyFont="1" applyBorder="1" applyAlignment="1">
      <alignment horizontal="center" vertical="center" wrapText="1" shrinkToFit="1"/>
    </xf>
    <xf numFmtId="0" fontId="231" fillId="0" borderId="75" xfId="14841" applyFont="1" applyBorder="1" applyAlignment="1">
      <alignment horizontal="center" vertical="center" wrapText="1" shrinkToFit="1"/>
    </xf>
    <xf numFmtId="364" fontId="231" fillId="67" borderId="50" xfId="14841" applyNumberFormat="1" applyFont="1" applyFill="1" applyBorder="1" applyAlignment="1">
      <alignment horizontal="center" vertical="center" shrinkToFit="1"/>
    </xf>
    <xf numFmtId="364" fontId="231" fillId="67" borderId="76" xfId="14841" applyNumberFormat="1" applyFont="1" applyFill="1" applyBorder="1" applyAlignment="1">
      <alignment horizontal="center" vertical="center" shrinkToFit="1"/>
    </xf>
    <xf numFmtId="0" fontId="231" fillId="67" borderId="50" xfId="14841" applyFont="1" applyFill="1" applyBorder="1" applyAlignment="1">
      <alignment horizontal="center" vertical="center" shrinkToFit="1"/>
    </xf>
    <xf numFmtId="0" fontId="231" fillId="67" borderId="75" xfId="14841" applyFont="1" applyFill="1" applyBorder="1" applyAlignment="1">
      <alignment horizontal="center" vertical="center" shrinkToFit="1"/>
    </xf>
    <xf numFmtId="41" fontId="231" fillId="67" borderId="50" xfId="15038" applyFont="1" applyFill="1" applyBorder="1" applyAlignment="1">
      <alignment horizontal="center" vertical="center" shrinkToFit="1"/>
    </xf>
    <xf numFmtId="41" fontId="231" fillId="67" borderId="74" xfId="15038" applyFont="1" applyFill="1" applyBorder="1" applyAlignment="1">
      <alignment horizontal="center" vertical="center" shrinkToFit="1"/>
    </xf>
    <xf numFmtId="41" fontId="231" fillId="67" borderId="75" xfId="15038" applyFont="1" applyFill="1" applyBorder="1" applyAlignment="1">
      <alignment horizontal="center" vertical="center" shrinkToFit="1"/>
    </xf>
    <xf numFmtId="364" fontId="231" fillId="0" borderId="50" xfId="14841" applyNumberFormat="1" applyFont="1" applyBorder="1" applyAlignment="1">
      <alignment horizontal="center" vertical="center" shrinkToFit="1"/>
    </xf>
    <xf numFmtId="364" fontId="231" fillId="0" borderId="76" xfId="14841" applyNumberFormat="1" applyFont="1" applyBorder="1" applyAlignment="1">
      <alignment horizontal="center" vertical="center" shrinkToFit="1"/>
    </xf>
    <xf numFmtId="0" fontId="231" fillId="67" borderId="80" xfId="14841" applyFont="1" applyFill="1" applyBorder="1" applyAlignment="1">
      <alignment horizontal="center" vertical="center" shrinkToFit="1"/>
    </xf>
    <xf numFmtId="0" fontId="231" fillId="67" borderId="74" xfId="14841" applyFont="1" applyFill="1" applyBorder="1" applyAlignment="1">
      <alignment horizontal="center" vertical="center" shrinkToFit="1"/>
    </xf>
    <xf numFmtId="372" fontId="231" fillId="0" borderId="50" xfId="15038" applyNumberFormat="1" applyFont="1" applyFill="1" applyBorder="1" applyAlignment="1">
      <alignment horizontal="center" vertical="center" shrinkToFit="1"/>
    </xf>
    <xf numFmtId="372" fontId="231" fillId="0" borderId="74" xfId="15038" applyNumberFormat="1" applyFont="1" applyFill="1" applyBorder="1" applyAlignment="1">
      <alignment horizontal="center" vertical="center" shrinkToFit="1"/>
    </xf>
    <xf numFmtId="372" fontId="231" fillId="0" borderId="75" xfId="15038" applyNumberFormat="1" applyFont="1" applyFill="1" applyBorder="1" applyAlignment="1">
      <alignment horizontal="center" vertical="center" shrinkToFit="1"/>
    </xf>
    <xf numFmtId="0" fontId="233" fillId="62" borderId="97" xfId="14841" applyFont="1" applyFill="1" applyBorder="1" applyAlignment="1">
      <alignment horizontal="center" vertical="center" shrinkToFit="1"/>
    </xf>
    <xf numFmtId="0" fontId="233" fillId="62" borderId="25" xfId="14841" applyFont="1" applyFill="1" applyBorder="1" applyAlignment="1">
      <alignment horizontal="center" vertical="center" shrinkToFit="1"/>
    </xf>
    <xf numFmtId="0" fontId="233" fillId="62" borderId="106" xfId="14841" applyFont="1" applyFill="1" applyBorder="1" applyAlignment="1">
      <alignment horizontal="center" vertical="center" shrinkToFit="1"/>
    </xf>
    <xf numFmtId="364" fontId="233" fillId="62" borderId="25" xfId="14841" applyNumberFormat="1" applyFont="1" applyFill="1" applyBorder="1" applyAlignment="1">
      <alignment horizontal="center" vertical="center" shrinkToFit="1"/>
    </xf>
    <xf numFmtId="364" fontId="233" fillId="62" borderId="98" xfId="14841" applyNumberFormat="1" applyFont="1" applyFill="1" applyBorder="1" applyAlignment="1">
      <alignment horizontal="center" vertical="center" shrinkToFit="1"/>
    </xf>
    <xf numFmtId="0" fontId="233" fillId="62" borderId="107" xfId="14841" applyFont="1" applyFill="1" applyBorder="1" applyAlignment="1">
      <alignment horizontal="center" vertical="center" textRotation="255" shrinkToFit="1"/>
    </xf>
    <xf numFmtId="0" fontId="233" fillId="62" borderId="71" xfId="14841" applyFont="1" applyFill="1" applyBorder="1" applyAlignment="1">
      <alignment horizontal="center" vertical="center" textRotation="255" shrinkToFit="1"/>
    </xf>
    <xf numFmtId="0" fontId="233" fillId="62" borderId="94" xfId="14841" applyFont="1" applyFill="1" applyBorder="1" applyAlignment="1">
      <alignment horizontal="center" vertical="center" textRotation="255" shrinkToFit="1"/>
    </xf>
    <xf numFmtId="0" fontId="233" fillId="62" borderId="109" xfId="14841" applyFont="1" applyFill="1" applyBorder="1" applyAlignment="1">
      <alignment horizontal="center" vertical="center" textRotation="255" shrinkToFit="1"/>
    </xf>
    <xf numFmtId="364" fontId="231" fillId="0" borderId="67" xfId="14841" applyNumberFormat="1" applyFont="1" applyBorder="1" applyAlignment="1">
      <alignment horizontal="left" vertical="top" wrapText="1" indent="1" shrinkToFit="1"/>
    </xf>
    <xf numFmtId="364" fontId="231" fillId="0" borderId="69" xfId="14841" applyNumberFormat="1" applyFont="1" applyBorder="1" applyAlignment="1">
      <alignment horizontal="left" vertical="top" indent="1" shrinkToFit="1"/>
    </xf>
    <xf numFmtId="364" fontId="231" fillId="0" borderId="70" xfId="14841" applyNumberFormat="1" applyFont="1" applyBorder="1" applyAlignment="1">
      <alignment horizontal="left" vertical="top" indent="1" shrinkToFit="1"/>
    </xf>
    <xf numFmtId="364" fontId="231" fillId="0" borderId="73" xfId="14841" applyNumberFormat="1" applyFont="1" applyBorder="1" applyAlignment="1">
      <alignment horizontal="left" vertical="top" indent="1" shrinkToFit="1"/>
    </xf>
    <xf numFmtId="364" fontId="231" fillId="0" borderId="0" xfId="14841" applyNumberFormat="1" applyFont="1" applyAlignment="1">
      <alignment horizontal="left" vertical="top" indent="1" shrinkToFit="1"/>
    </xf>
    <xf numFmtId="364" fontId="231" fillId="0" borderId="108" xfId="14841" applyNumberFormat="1" applyFont="1" applyBorder="1" applyAlignment="1">
      <alignment horizontal="left" vertical="top" indent="1" shrinkToFit="1"/>
    </xf>
    <xf numFmtId="364" fontId="231" fillId="0" borderId="110" xfId="14841" applyNumberFormat="1" applyFont="1" applyBorder="1" applyAlignment="1">
      <alignment horizontal="left" vertical="top" indent="1" shrinkToFit="1"/>
    </xf>
    <xf numFmtId="364" fontId="231" fillId="0" borderId="32" xfId="14841" applyNumberFormat="1" applyFont="1" applyBorder="1" applyAlignment="1">
      <alignment horizontal="left" vertical="top" indent="1" shrinkToFit="1"/>
    </xf>
    <xf numFmtId="364" fontId="231" fillId="0" borderId="96" xfId="14841" applyNumberFormat="1" applyFont="1" applyBorder="1" applyAlignment="1">
      <alignment horizontal="left" vertical="top" indent="1" shrinkToFit="1"/>
    </xf>
    <xf numFmtId="0" fontId="231" fillId="67" borderId="103" xfId="14841" applyFont="1" applyFill="1" applyBorder="1" applyAlignment="1">
      <alignment horizontal="center" vertical="center" shrinkToFit="1"/>
    </xf>
    <xf numFmtId="0" fontId="231" fillId="67" borderId="104" xfId="14841" applyFont="1" applyFill="1" applyBorder="1" applyAlignment="1">
      <alignment horizontal="center" vertical="center" shrinkToFit="1"/>
    </xf>
    <xf numFmtId="0" fontId="231" fillId="67" borderId="105" xfId="14841" applyFont="1" applyFill="1" applyBorder="1" applyAlignment="1">
      <alignment horizontal="center" vertical="center" shrinkToFit="1"/>
    </xf>
    <xf numFmtId="373" fontId="231" fillId="0" borderId="50" xfId="15038" applyNumberFormat="1" applyFont="1" applyFill="1" applyBorder="1" applyAlignment="1">
      <alignment horizontal="center" vertical="center" shrinkToFit="1"/>
    </xf>
    <xf numFmtId="373" fontId="231" fillId="0" borderId="74" xfId="15038" applyNumberFormat="1" applyFont="1" applyFill="1" applyBorder="1" applyAlignment="1">
      <alignment horizontal="center" vertical="center" shrinkToFit="1"/>
    </xf>
    <xf numFmtId="373" fontId="231" fillId="0" borderId="75" xfId="15038" applyNumberFormat="1" applyFont="1" applyFill="1" applyBorder="1" applyAlignment="1">
      <alignment horizontal="center" vertical="center" shrinkToFit="1"/>
    </xf>
    <xf numFmtId="177" fontId="240" fillId="65" borderId="1" xfId="14658" applyNumberFormat="1" applyFont="1" applyFill="1" applyBorder="1" applyAlignment="1">
      <alignment horizontal="center" vertical="center"/>
    </xf>
    <xf numFmtId="177" fontId="240" fillId="65" borderId="1" xfId="14658" applyNumberFormat="1" applyFont="1" applyFill="1" applyBorder="1" applyAlignment="1">
      <alignment horizontal="center" vertical="center" wrapText="1"/>
    </xf>
    <xf numFmtId="0" fontId="229" fillId="0" borderId="41" xfId="0" applyFont="1" applyBorder="1" applyAlignment="1">
      <alignment horizontal="center" vertical="center"/>
    </xf>
    <xf numFmtId="177" fontId="0" fillId="58" borderId="60" xfId="0" applyNumberFormat="1" applyFill="1" applyBorder="1" applyAlignment="1">
      <alignment horizontal="center" vertical="center"/>
    </xf>
    <xf numFmtId="177" fontId="0" fillId="58" borderId="59" xfId="0" applyNumberFormat="1" applyFill="1" applyBorder="1" applyAlignment="1">
      <alignment horizontal="center" vertical="center"/>
    </xf>
    <xf numFmtId="177" fontId="0" fillId="58" borderId="1" xfId="0" applyNumberFormat="1" applyFill="1" applyBorder="1" applyAlignment="1">
      <alignment horizontal="center" vertical="center"/>
    </xf>
    <xf numFmtId="177" fontId="0" fillId="58" borderId="1" xfId="0" applyNumberFormat="1" applyFill="1" applyBorder="1" applyAlignment="1">
      <alignment horizontal="center" vertical="center" wrapText="1"/>
    </xf>
    <xf numFmtId="177" fontId="0" fillId="0" borderId="60" xfId="0" applyNumberFormat="1" applyBorder="1" applyAlignment="1">
      <alignment horizontal="center" vertical="center"/>
    </xf>
    <xf numFmtId="177" fontId="0" fillId="0" borderId="59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177" fontId="5" fillId="0" borderId="60" xfId="0" applyNumberFormat="1" applyFont="1" applyBorder="1" applyAlignment="1">
      <alignment horizontal="center" vertical="center"/>
    </xf>
    <xf numFmtId="177" fontId="5" fillId="0" borderId="59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77" fontId="0" fillId="0" borderId="61" xfId="0" applyNumberFormat="1" applyBorder="1" applyAlignment="1">
      <alignment horizontal="center" vertical="center"/>
    </xf>
    <xf numFmtId="177" fontId="224" fillId="0" borderId="7" xfId="0" applyNumberFormat="1" applyFont="1" applyBorder="1" applyAlignment="1">
      <alignment horizontal="center" vertical="center"/>
    </xf>
    <xf numFmtId="177" fontId="224" fillId="0" borderId="3" xfId="0" applyNumberFormat="1" applyFont="1" applyBorder="1" applyAlignment="1">
      <alignment horizontal="center" vertical="center"/>
    </xf>
    <xf numFmtId="177" fontId="224" fillId="0" borderId="58" xfId="0" applyNumberFormat="1" applyFont="1" applyBorder="1" applyAlignment="1">
      <alignment horizontal="center" vertical="center"/>
    </xf>
    <xf numFmtId="177" fontId="224" fillId="0" borderId="5" xfId="0" applyNumberFormat="1" applyFont="1" applyBorder="1" applyAlignment="1">
      <alignment horizontal="center" vertical="center"/>
    </xf>
    <xf numFmtId="177" fontId="224" fillId="0" borderId="6" xfId="0" applyNumberFormat="1" applyFont="1" applyBorder="1" applyAlignment="1">
      <alignment horizontal="center" vertical="center"/>
    </xf>
  </cellXfs>
  <cellStyles count="15039">
    <cellStyle name="_x0001_" xfId="2"/>
    <cellStyle name=" " xfId="3"/>
    <cellStyle name="' '" xfId="4"/>
    <cellStyle name="          _x000d__x000a_386grabber=vga.3gr_x000d__x000a_" xfId="5"/>
    <cellStyle name="  10" xfId="6"/>
    <cellStyle name="  11" xfId="7"/>
    <cellStyle name="  12" xfId="8"/>
    <cellStyle name="  13" xfId="9"/>
    <cellStyle name="  14" xfId="10"/>
    <cellStyle name="  15" xfId="11"/>
    <cellStyle name="  16" xfId="12"/>
    <cellStyle name="  17" xfId="13"/>
    <cellStyle name="  18" xfId="14"/>
    <cellStyle name="  2" xfId="15"/>
    <cellStyle name="  3" xfId="16"/>
    <cellStyle name="  4" xfId="17"/>
    <cellStyle name="  5" xfId="18"/>
    <cellStyle name="  6" xfId="19"/>
    <cellStyle name="  7" xfId="20"/>
    <cellStyle name="  8" xfId="21"/>
    <cellStyle name="  9" xfId="22"/>
    <cellStyle name=" _97연말" xfId="23"/>
    <cellStyle name=" _97연말_아산~천안 대청광역 도송수관로 이설공사(공사비수정)최종4월24일" xfId="24"/>
    <cellStyle name=" _97연말1" xfId="25"/>
    <cellStyle name=" _97연말1_아산~천안 대청광역 도송수관로 이설공사(공사비수정)최종4월24일" xfId="26"/>
    <cellStyle name=" _Book1" xfId="27"/>
    <cellStyle name=" _Book1_아산~천안 대청광역 도송수관로 이설공사(공사비수정)최종4월24일" xfId="28"/>
    <cellStyle name=" _아산~천안 대청광역 도송수관로 이설공사(공사비수정)최종4월24일" xfId="29"/>
    <cellStyle name=" bolted_'98지하철1,2호선 구조물균열누수보수공사" xfId="30"/>
    <cellStyle name="Ი_x000b_" xfId="31"/>
    <cellStyle name="&quot;" xfId="32"/>
    <cellStyle name="&quot; 2" xfId="33"/>
    <cellStyle name="&quot; 2 2" xfId="34"/>
    <cellStyle name="&quot; 3" xfId="35"/>
    <cellStyle name="&quot; 3 2" xfId="36"/>
    <cellStyle name="&quot; 4" xfId="37"/>
    <cellStyle name="&quot; 4 2" xfId="38"/>
    <cellStyle name="&quot;큰제목&quot;" xfId="39"/>
    <cellStyle name="#,##0" xfId="40"/>
    <cellStyle name="#,##0 2" xfId="41"/>
    <cellStyle name="#,##0 2 2" xfId="42"/>
    <cellStyle name="#,##0 2 2 2" xfId="43"/>
    <cellStyle name="#,##0 2 3" xfId="44"/>
    <cellStyle name="#,##0 3" xfId="45"/>
    <cellStyle name="#,##0 3 2" xfId="46"/>
    <cellStyle name="#,##0 3 2 2" xfId="47"/>
    <cellStyle name="#,##0 3 3" xfId="48"/>
    <cellStyle name="#,##0 4" xfId="49"/>
    <cellStyle name="#,##0 4 2" xfId="50"/>
    <cellStyle name="#,##0 4 2 2" xfId="51"/>
    <cellStyle name="#,##0 4 3" xfId="52"/>
    <cellStyle name="#,##0 5" xfId="53"/>
    <cellStyle name="$" xfId="54"/>
    <cellStyle name="$_db진흥" xfId="55"/>
    <cellStyle name="$_SE40" xfId="56"/>
    <cellStyle name="$_견적2" xfId="57"/>
    <cellStyle name="$_기아" xfId="58"/>
    <cellStyle name="%(+,-,0)" xfId="59"/>
    <cellStyle name="(##.00)" xfId="60"/>
    <cellStyle name="(##.00) 10" xfId="61"/>
    <cellStyle name="(##.00) 11" xfId="62"/>
    <cellStyle name="(##.00) 2" xfId="63"/>
    <cellStyle name="(##.00) 3" xfId="64"/>
    <cellStyle name="(##.00) 4" xfId="65"/>
    <cellStyle name="(##.00) 5" xfId="66"/>
    <cellStyle name="(##.00) 6" xfId="67"/>
    <cellStyle name="(##.00) 7" xfId="68"/>
    <cellStyle name="(##.00) 8" xfId="69"/>
    <cellStyle name="(##.00) 9" xfId="70"/>
    <cellStyle name="(△콤마)" xfId="71"/>
    <cellStyle name="(1)" xfId="72"/>
    <cellStyle name="(1) 2" xfId="73"/>
    <cellStyle name="(1) 2 2" xfId="74"/>
    <cellStyle name="(1) 2 3" xfId="75"/>
    <cellStyle name="(1) 2 4" xfId="76"/>
    <cellStyle name="(1) 3" xfId="77"/>
    <cellStyle name="(1) 3 2" xfId="78"/>
    <cellStyle name="(1) 3 3" xfId="79"/>
    <cellStyle name="(1) 3 4" xfId="80"/>
    <cellStyle name="(1) 4" xfId="81"/>
    <cellStyle name="(1) 4 2" xfId="82"/>
    <cellStyle name="(1) 4 3" xfId="83"/>
    <cellStyle name="(1) 4 4" xfId="84"/>
    <cellStyle name="(1) 5" xfId="85"/>
    <cellStyle name="(1) 5 2" xfId="86"/>
    <cellStyle name="(1) 5 3" xfId="87"/>
    <cellStyle name="(1) 5 4" xfId="88"/>
    <cellStyle name="(1) 6" xfId="89"/>
    <cellStyle name="(1) 6 2" xfId="90"/>
    <cellStyle name="(1) 6 3" xfId="91"/>
    <cellStyle name="(1) 6 4" xfId="92"/>
    <cellStyle name="(1) 7" xfId="93"/>
    <cellStyle name="(1) 7 2" xfId="94"/>
    <cellStyle name="(1) 7 3" xfId="95"/>
    <cellStyle name="(1) 7 4" xfId="96"/>
    <cellStyle name="(1) 8" xfId="97"/>
    <cellStyle name="(1) 8 2" xfId="98"/>
    <cellStyle name="(1) 8 3" xfId="99"/>
    <cellStyle name="(1) 8 4" xfId="100"/>
    <cellStyle name="(백분율)" xfId="101"/>
    <cellStyle name="(콤마)" xfId="102"/>
    <cellStyle name="(표준)" xfId="103"/>
    <cellStyle name="(표준) 10" xfId="104"/>
    <cellStyle name="(표준) 11" xfId="105"/>
    <cellStyle name="(표준) 12" xfId="106"/>
    <cellStyle name="(표준) 2" xfId="107"/>
    <cellStyle name="(표준) 2 2" xfId="108"/>
    <cellStyle name="(표준) 2 2 2" xfId="109"/>
    <cellStyle name="(표준) 2 3" xfId="110"/>
    <cellStyle name="(표준) 3" xfId="111"/>
    <cellStyle name="(표준) 3 2" xfId="112"/>
    <cellStyle name="(표준) 3 2 2" xfId="113"/>
    <cellStyle name="(표준) 3 3" xfId="114"/>
    <cellStyle name="(표준) 4" xfId="115"/>
    <cellStyle name="(표준) 4 2" xfId="116"/>
    <cellStyle name="(표준) 4 2 2" xfId="117"/>
    <cellStyle name="(표준) 4 3" xfId="118"/>
    <cellStyle name="(표준) 5" xfId="119"/>
    <cellStyle name="(표준) 5 2" xfId="120"/>
    <cellStyle name="(표준) 6" xfId="121"/>
    <cellStyle name="(표준) 7" xfId="122"/>
    <cellStyle name="(표준) 8" xfId="123"/>
    <cellStyle name="(표준) 9" xfId="124"/>
    <cellStyle name="??&amp;O?&amp;H?_x0008__x000f__x0007_?_x0007__x0001__x0001_" xfId="125"/>
    <cellStyle name="??&amp;O?&amp;H?_x0008_??_x0007__x0001__x0001_" xfId="126"/>
    <cellStyle name="??&amp;O?&amp;H?_x0008_??_x0007__x0001__x0001_ 2" xfId="127"/>
    <cellStyle name="??&amp;O?&amp;H?_x0008_??_x0007__x0001__x0001_ 3" xfId="128"/>
    <cellStyle name="??&amp;O?&amp;H?_x0008__x000f__x0007_?_x0007__x0001__x0001__0.무심천 및 율량처리분구 분류식화 관거정비계획 용역내역서-20억" xfId="129"/>
    <cellStyle name="??&amp;쏗?뷐9_x0008__x0011__x0007_?_x0007__x0001__x0001_" xfId="130"/>
    <cellStyle name="?W?_laroux" xfId="131"/>
    <cellStyle name="?曹%U?&amp;H?_x0008_?s_x000a__x0007__x0001__x0001_" xfId="132"/>
    <cellStyle name="?潮%뾁?둃u_x0008_??_x0007__x0001__x0001_" xfId="133"/>
    <cellStyle name="@" xfId="134"/>
    <cellStyle name="@_사전공사(부대공-어성전)" xfId="135"/>
    <cellStyle name="@_사전공사(부대공-어성전)_(현풍)실시설계내역서(대구광역시)" xfId="136"/>
    <cellStyle name="@_사전공사(부대공-어성전)_(현풍)실시설계내역서(대구광역시)_발주내역서(안양박달)" xfId="137"/>
    <cellStyle name="@_사전공사(부대공-어성전)_(현풍)실시설계내역서(대구광역시)_사본 - 설계내역서(대구하수) REV3(1188)-견학8박10일로" xfId="138"/>
    <cellStyle name="@_사전공사(부대공-어성전)_(현풍)실시설계내역서(대구광역시)_설계내역서(대구수질)" xfId="139"/>
    <cellStyle name="@_사전공사(부대공-어성전)_(현풍)실시설계내역서(대구광역시)_설계내역서(대구수질) ver10-최(선진해외)" xfId="140"/>
    <cellStyle name="@_사전공사(부대공-어성전)_(현풍)실시설계내역서(대구광역시)_성서공단 설계내역서(0402)" xfId="141"/>
    <cellStyle name="@_사전공사(부대공-어성전)_(현풍)실시설계내역서(대구광역시)_용암입찰안내서(보정계수포함)" xfId="142"/>
    <cellStyle name="@_사전공사(부대공-어성전)_(현풍)실시설계내역서(대구광역시)_총인처리시설 설계내역서(심사)" xfId="143"/>
    <cellStyle name="@_사전공사(부대공-어성전)_발주내역서(안양박달)" xfId="144"/>
    <cellStyle name="@_사전공사(부대공-어성전)_사본 - 설계내역서(대구하수) REV3(1188)-견학8박10일로" xfId="145"/>
    <cellStyle name="@_사전공사(부대공-어성전)_설계내역서(대구수질)" xfId="146"/>
    <cellStyle name="@_사전공사(부대공-어성전)_설계내역서(대구수질) ver10-최(선진해외)" xfId="147"/>
    <cellStyle name="@_사전공사(부대공-어성전)_성서공단 설계내역서(0402)" xfId="148"/>
    <cellStyle name="@_사전공사(부대공-어성전)_용암입찰안내서(보정계수포함)" xfId="149"/>
    <cellStyle name="@_사전공사(부대공-어성전)_총인처리시설 설계내역서(심사)" xfId="150"/>
    <cellStyle name="]_Sheet1_FY96" xfId="151"/>
    <cellStyle name="]_Sheet1_PRODUCT DETAIL_x0013_Comma [0]_Sheet1_Q1" xfId="152"/>
    <cellStyle name="_(01-14)광양항인건비" xfId="153"/>
    <cellStyle name="_(070713)설계서(수도정비,전체분)R3" xfId="154"/>
    <cellStyle name="_(11-6)2001중장기계획(총괄)1" xfId="155"/>
    <cellStyle name="_(계약)기본계획폐기물내역서" xfId="156"/>
    <cellStyle name="_(구조물)깨기---------참조" xfId="157"/>
    <cellStyle name="_(자재단가)내역서" xfId="158"/>
    <cellStyle name="_(최종계약-1)태안수도정비 설계예산서" xfId="159"/>
    <cellStyle name="_(현풍)실시설계내역서(대구수정-최종)" xfId="160"/>
    <cellStyle name="_~MF0E38" xfId="161"/>
    <cellStyle name="_~MF0E38_설계2임시" xfId="162"/>
    <cellStyle name="_~MF0E38_설계2임시_설계서(장)" xfId="163"/>
    <cellStyle name="_~MF0E38_설계2임시_설계최종" xfId="164"/>
    <cellStyle name="_~MF0E38_설계서(보령,전주,부안)" xfId="165"/>
    <cellStyle name="_~MF0E38_설계서(보령,전주,부안)_설계2임시" xfId="166"/>
    <cellStyle name="_~MF0E38_설계서(보령,전주,부안)_설계2임시_설계서(장)" xfId="167"/>
    <cellStyle name="_~MF0E38_설계서(보령,전주,부안)_설계2임시_설계최종" xfId="168"/>
    <cellStyle name="_~MF1105" xfId="169"/>
    <cellStyle name="_~MF1105_설계2임시" xfId="170"/>
    <cellStyle name="_~MF1105_설계2임시_설계서(장)" xfId="171"/>
    <cellStyle name="_~MF1105_설계2임시_설계최종" xfId="172"/>
    <cellStyle name="_~MF1105_설계서(보령,전주,부안)" xfId="173"/>
    <cellStyle name="_~MF1105_설계서(보령,전주,부안)_설계2임시" xfId="174"/>
    <cellStyle name="_~MF1105_설계서(보령,전주,부안)_설계2임시_설계서(장)" xfId="175"/>
    <cellStyle name="_~MF1105_설계서(보령,전주,부안)_설계2임시_설계최종" xfId="176"/>
    <cellStyle name="_~MF2110" xfId="177"/>
    <cellStyle name="_~MF373C" xfId="178"/>
    <cellStyle name="_~MF3E05" xfId="179"/>
    <cellStyle name="_~MF3E05_설계2임시" xfId="180"/>
    <cellStyle name="_~MF3E05_설계2임시_설계서(장)" xfId="181"/>
    <cellStyle name="_~MF3E05_설계2임시_설계최종" xfId="182"/>
    <cellStyle name="_~MF3E05_설계서(보령,전주,부안)" xfId="183"/>
    <cellStyle name="_~MF3E05_설계서(보령,전주,부안)_설계2임시" xfId="184"/>
    <cellStyle name="_~MF3E05_설계서(보령,전주,부안)_설계2임시_설계서(장)" xfId="185"/>
    <cellStyle name="_~MF3E05_설계서(보령,전주,부안)_설계2임시_설계최종" xfId="186"/>
    <cellStyle name="_00. 폐기물처리" xfId="187"/>
    <cellStyle name="_00.전체토공집계" xfId="188"/>
    <cellStyle name="_00_남문-예산서" xfId="189"/>
    <cellStyle name="_002 계측제어내역서" xfId="190"/>
    <cellStyle name="_01 기본및실시설계" xfId="191"/>
    <cellStyle name="_01. 송수A-LINE변실" xfId="192"/>
    <cellStyle name="_01. 송수A-LINE변실_000-1.주요자재 A-LINE" xfId="193"/>
    <cellStyle name="_01. 송수A-LINE변실_000-1.주요자재 B-LINE" xfId="194"/>
    <cellStyle name="_01. 송수A-LINE변실_000-1.주요자재 C-LINE" xfId="195"/>
    <cellStyle name="_01. 송수B-LINE변실" xfId="196"/>
    <cellStyle name="_01. 송수B-LINE변실_000-1.주요자재 A-LINE" xfId="197"/>
    <cellStyle name="_01. 송수B-LINE변실_000-1.주요자재 B-LINE" xfId="198"/>
    <cellStyle name="_01. 송수B-LINE변실_000-1.주요자재 C-LINE" xfId="199"/>
    <cellStyle name="_01. 송수F-LINE변실" xfId="200"/>
    <cellStyle name="_01. 송수F-LINE변실_000-1.주요자재 A-LINE" xfId="201"/>
    <cellStyle name="_01. 송수F-LINE변실_000-1.주요자재 B-LINE" xfId="202"/>
    <cellStyle name="_01. 송수F-LINE변실_000-1.주요자재 C-LINE" xfId="203"/>
    <cellStyle name="_01.4단계 구조물공" xfId="204"/>
    <cellStyle name="_01.4단계 구조물공 " xfId="205"/>
    <cellStyle name="_01.개량관로토공화장오수" xfId="206"/>
    <cellStyle name="_01.관로토공(우수)" xfId="207"/>
    <cellStyle name="_01.관로토공(우수)_01-02.맨홀토공(OPEN-0.3)D-LINE" xfId="208"/>
    <cellStyle name="_01.관로토공(우수)_01-02.맨홀토공(OPEN-0.3)D-LINE_01-02.맨홀토공(OPEN-0.3)C-LINE" xfId="209"/>
    <cellStyle name="_01.관로토공(우수)_01-02.맨홀토공(OPEN-0.3)D-LINE_01-02.맨홀토공(OPEN-0.3)C-LINE_02.구조물및추진,도달기지토공(D구간)" xfId="210"/>
    <cellStyle name="_01.관로토공(우수)_01-02.맨홀토공(OPEN-0.3)D-LINE_01-02.맨홀토공(OPEN-0.3)C-LINE_02.구조물토공(B-LINE)" xfId="211"/>
    <cellStyle name="_01.관로토공(우수)_01-02.맨홀토공(OPEN-0.3)D-LINE_01-02.맨홀토공(OPEN-0.3)D-LINE" xfId="212"/>
    <cellStyle name="_01.관로토공(우수)_01-02.맨홀토공(OPEN-0.3)D-LINE_01-02.맨홀토공(OPEN-0.3)D-LINE_02.구조물및추진,도달기지토공(D구간)" xfId="213"/>
    <cellStyle name="_01.관로토공(우수)_01-02.맨홀토공(OPEN-0.3)D-LINE_01-02.맨홀토공(OPEN-0.3)D-LINE_02.구조물토공(B-LINE)" xfId="214"/>
    <cellStyle name="_01.관로토공(우수)_01-02.맨홀토공(OPEN-0.3)D-LINE_02.구조물및추진,도달기지토공(D구간)" xfId="215"/>
    <cellStyle name="_01.관로토공(우수)_01-02.맨홀토공(OPEN-0.3)D-LINE_02.구조물토공(B-LINE)" xfId="216"/>
    <cellStyle name="_01.관로토공(우수)_01-3.옥구오수신설  맨홀토공(OPEN-0.3)" xfId="217"/>
    <cellStyle name="_01.관로토공(우수)_01-3.옥구오수신설  맨홀토공(OPEN-0.3)_01-02.맨홀토공(OPEN-0.3)C-LINE" xfId="218"/>
    <cellStyle name="_01.관로토공(우수)_01-3.옥구오수신설  맨홀토공(OPEN-0.3)_01-02.맨홀토공(OPEN-0.3)C-LINE_02.구조물및추진,도달기지토공(D구간)" xfId="219"/>
    <cellStyle name="_01.관로토공(우수)_01-3.옥구오수신설  맨홀토공(OPEN-0.3)_01-02.맨홀토공(OPEN-0.3)C-LINE_02.구조물토공(B-LINE)" xfId="220"/>
    <cellStyle name="_01.관로토공(우수)_01-3.옥구오수신설  맨홀토공(OPEN-0.3)_01-02.맨홀토공(OPEN-0.3)D-LINE" xfId="221"/>
    <cellStyle name="_01.관로토공(우수)_01-3.옥구오수신설  맨홀토공(OPEN-0.3)_01-02.맨홀토공(OPEN-0.3)D-LINE_02.구조물및추진,도달기지토공(D구간)" xfId="222"/>
    <cellStyle name="_01.관로토공(우수)_01-3.옥구오수신설  맨홀토공(OPEN-0.3)_01-02.맨홀토공(OPEN-0.3)D-LINE_02.구조물토공(B-LINE)" xfId="223"/>
    <cellStyle name="_01.관로토공(우수)_01-3.옥구오수신설  맨홀토공(OPEN-0.3)_02.구조물및추진,도달기지토공(D구간)" xfId="224"/>
    <cellStyle name="_01.관로토공(우수)_01-3.옥구오수신설  맨홀토공(OPEN-0.3)_02.구조물토공(B-LINE)" xfId="225"/>
    <cellStyle name="_01.관로토공(우수)_01-3.옥서오수신설  맨홀토공(OPEN-0.3)" xfId="226"/>
    <cellStyle name="_01.관로토공(우수)_01-3.옥서오수신설  맨홀토공(OPEN-0.3)_01-02.맨홀토공(OPEN-0.3)C-LINE" xfId="227"/>
    <cellStyle name="_01.관로토공(우수)_01-3.옥서오수신설  맨홀토공(OPEN-0.3)_01-02.맨홀토공(OPEN-0.3)C-LINE_02.구조물및추진,도달기지토공(D구간)" xfId="228"/>
    <cellStyle name="_01.관로토공(우수)_01-3.옥서오수신설  맨홀토공(OPEN-0.3)_01-02.맨홀토공(OPEN-0.3)C-LINE_02.구조물토공(B-LINE)" xfId="229"/>
    <cellStyle name="_01.관로토공(우수)_01-3.옥서오수신설  맨홀토공(OPEN-0.3)_01-02.맨홀토공(OPEN-0.3)D-LINE" xfId="230"/>
    <cellStyle name="_01.관로토공(우수)_01-3.옥서오수신설  맨홀토공(OPEN-0.3)_01-02.맨홀토공(OPEN-0.3)D-LINE_02.구조물및추진,도달기지토공(D구간)" xfId="231"/>
    <cellStyle name="_01.관로토공(우수)_01-3.옥서오수신설  맨홀토공(OPEN-0.3)_01-02.맨홀토공(OPEN-0.3)D-LINE_02.구조물토공(B-LINE)" xfId="232"/>
    <cellStyle name="_01.관로토공(우수)_01-3.옥서오수신설  맨홀토공(OPEN-0.3)_02.구조물및추진,도달기지토공(D구간)" xfId="233"/>
    <cellStyle name="_01.관로토공(우수)_01-3.옥서오수신설  맨홀토공(OPEN-0.3)_02.구조물토공(B-LINE)" xfId="234"/>
    <cellStyle name="_01.관로토공(우수)_02.구조물및추진,도달기지토공(D구간)" xfId="235"/>
    <cellStyle name="_01.관로토공(우수)_02.구조물토공(B-LINE)" xfId="236"/>
    <cellStyle name="_01.구조물공(강화-LINE)" xfId="237"/>
    <cellStyle name="_01.구조물공(강화-LINE)_02.구조물및추진,도달기지토공(D구간)" xfId="238"/>
    <cellStyle name="_01.구조물공(강화-LINE)_02.구조물토공(B-LINE)" xfId="239"/>
    <cellStyle name="_01.구조물공(강화-LINE)_수봉배수지" xfId="240"/>
    <cellStyle name="_01.구조물공(강화-LINE)_수봉배수지(수정)" xfId="241"/>
    <cellStyle name="_01.구조물공(강화-LINE)_수봉배수지(수정)_02.구조물및추진,도달기지토공(D구간)" xfId="242"/>
    <cellStyle name="_01.구조물공(강화-LINE)_수봉배수지(수정)_02.구조물토공(B-LINE)" xfId="243"/>
    <cellStyle name="_01.구조물공(강화-LINE)_수봉배수지(일부)" xfId="244"/>
    <cellStyle name="_01.구조물공(강화-LINE)_수봉배수지(일부)_02.구조물및추진,도달기지토공(D구간)" xfId="245"/>
    <cellStyle name="_01.구조물공(강화-LINE)_수봉배수지(일부)_02.구조물토공(B-LINE)" xfId="246"/>
    <cellStyle name="_01.구조물공(강화-LINE)_수봉배수지(일부)_2.0 유량점검맨홀(D1200)" xfId="247"/>
    <cellStyle name="_01.구조물공(강화-LINE)_수봉배수지(일부)_2.0 유량점검맨홀(D1200)_02.구조물및추진,도달기지토공(D구간)" xfId="248"/>
    <cellStyle name="_01.구조물공(강화-LINE)_수봉배수지(일부)_2.0 유량점검맨홀(D1200)_02.구조물토공(B-LINE)" xfId="249"/>
    <cellStyle name="_01.구조물공(강화-LINE)_수봉배수지(일부)_수봉배수지(일부)" xfId="250"/>
    <cellStyle name="_01.구조물공(강화-LINE)_수봉배수지(일부)_수봉배수지(일부)_02.구조물및추진,도달기지토공(D구간)" xfId="251"/>
    <cellStyle name="_01.구조물공(강화-LINE)_수봉배수지(일부)_수봉배수지(일부)_02.구조물토공(B-LINE)" xfId="252"/>
    <cellStyle name="_01.구조물공(강화-LINE)_수봉배수지(일부)_수봉배수지(일부)_2.0 유량점검맨홀(D1200)" xfId="253"/>
    <cellStyle name="_01.구조물공(강화-LINE)_수봉배수지(일부)_수봉배수지(일부)_2.0 유량점검맨홀(D1200)_02.구조물및추진,도달기지토공(D구간)" xfId="254"/>
    <cellStyle name="_01.구조물공(강화-LINE)_수봉배수지(일부)_수봉배수지(일부)_2.0 유량점검맨홀(D1200)_02.구조물토공(B-LINE)" xfId="255"/>
    <cellStyle name="_01.구조물공(강화-LINE)_수봉배수지(일부)_수봉배수지(일부)_수봉배수지" xfId="256"/>
    <cellStyle name="_01.구조물공(강화-LINE)_수봉배수지(일부)_수봉배수지(일부)_수봉배수지(수정)" xfId="257"/>
    <cellStyle name="_01.구조물공(강화-LINE)_수봉배수지(일부)_수봉배수지(일부)_수봉배수지(수정)_02.구조물및추진,도달기지토공(D구간)" xfId="258"/>
    <cellStyle name="_01.구조물공(강화-LINE)_수봉배수지(일부)_수봉배수지(일부)_수봉배수지(수정)_02.구조물토공(B-LINE)" xfId="259"/>
    <cellStyle name="_01.구조물공(강화-LINE)_수봉배수지(일부)_수봉배수지(일부)_수봉배수지_02.구조물및추진,도달기지토공(D구간)" xfId="260"/>
    <cellStyle name="_01.구조물공(강화-LINE)_수봉배수지(일부)_수봉배수지(일부)_수봉배수지_02.구조물토공(B-LINE)" xfId="261"/>
    <cellStyle name="_01.구조물공(강화-LINE)_수봉배수지(일부)_수봉배수지(일부)_수봉배수지_2.0 유량점검맨홀(D1200)" xfId="262"/>
    <cellStyle name="_01.구조물공(강화-LINE)_수봉배수지(일부)_수봉배수지(일부)_수봉배수지_2.0 유량점검맨홀(D1200)_02.구조물및추진,도달기지토공(D구간)" xfId="263"/>
    <cellStyle name="_01.구조물공(강화-LINE)_수봉배수지(일부)_수봉배수지(일부)_수봉배수지_2.0 유량점검맨홀(D1200)_02.구조물토공(B-LINE)" xfId="264"/>
    <cellStyle name="_01.구조물공(강화-LINE)_수봉배수지_02.구조물및추진,도달기지토공(D구간)" xfId="265"/>
    <cellStyle name="_01.구조물공(강화-LINE)_수봉배수지_02.구조물토공(B-LINE)" xfId="266"/>
    <cellStyle name="_01.구조물공(강화-LINE)_수봉배수지_2.0 유량점검맨홀(D1200)" xfId="267"/>
    <cellStyle name="_01.구조물공(강화-LINE)_수봉배수지_2.0 유량점검맨홀(D1200)_02.구조물및추진,도달기지토공(D구간)" xfId="268"/>
    <cellStyle name="_01.구조물공(강화-LINE)_수봉배수지_2.0 유량점검맨홀(D1200)_02.구조물토공(B-LINE)" xfId="269"/>
    <cellStyle name="_01.구조물공(강화-LINE)_신동아아파트" xfId="270"/>
    <cellStyle name="_01.구조물공(강화-LINE)_신동아아파트_02.구조물및추진,도달기지토공(D구간)" xfId="271"/>
    <cellStyle name="_01.구조물공(강화-LINE)_신동아아파트_02.구조물토공(B-LINE)" xfId="272"/>
    <cellStyle name="_01.구조물공(강화-LINE)_신동아아파트_2.0 유량점검맨홀(D1200)" xfId="273"/>
    <cellStyle name="_01.구조물공(강화-LINE)_신동아아파트_2.0 유량점검맨홀(D1200)_02.구조물및추진,도달기지토공(D구간)" xfId="274"/>
    <cellStyle name="_01.구조물공(강화-LINE)_신동아아파트_2.0 유량점검맨홀(D1200)_02.구조물토공(B-LINE)" xfId="275"/>
    <cellStyle name="_01.구조물공(강화-LINE)_유량계실" xfId="276"/>
    <cellStyle name="_01.구조물공(강화-LINE)_유량계실(산업1로)500" xfId="277"/>
    <cellStyle name="_01.구조물공(강화-LINE)_유량계실(산업1로)500_02.구조물및추진,도달기지토공(D구간)" xfId="278"/>
    <cellStyle name="_01.구조물공(강화-LINE)_유량계실(산업1로)500_02.구조물토공(B-LINE)" xfId="279"/>
    <cellStyle name="_01.구조물공(강화-LINE)_유량계실(산업1로)500_2.0 유량점검맨홀(D1200)" xfId="280"/>
    <cellStyle name="_01.구조물공(강화-LINE)_유량계실(산업1로)500_2.0 유량점검맨홀(D1200)_02.구조물및추진,도달기지토공(D구간)" xfId="281"/>
    <cellStyle name="_01.구조물공(강화-LINE)_유량계실(산업1로)500_2.0 유량점검맨홀(D1200)_02.구조물토공(B-LINE)" xfId="282"/>
    <cellStyle name="_01.구조물공(강화-LINE)_유량계실_02.구조물및추진,도달기지토공(D구간)" xfId="283"/>
    <cellStyle name="_01.구조물공(강화-LINE)_유량계실_02.구조물토공(B-LINE)" xfId="284"/>
    <cellStyle name="_01.구조물공(강화-LINE)_유량계실_2.0 유량점검맨홀(D1200)" xfId="285"/>
    <cellStyle name="_01.구조물공(강화-LINE)_유량계실_2.0 유량점검맨홀(D1200)_02.구조물및추진,도달기지토공(D구간)" xfId="286"/>
    <cellStyle name="_01.구조물공(강화-LINE)_유량계실_2.0 유량점검맨홀(D1200)_02.구조물토공(B-LINE)" xfId="287"/>
    <cellStyle name="_01.구조물공(강화-LINE)_유량계실남촌1200" xfId="288"/>
    <cellStyle name="_01.구조물공(강화-LINE)_유량계실남촌1200_02.구조물및추진,도달기지토공(D구간)" xfId="289"/>
    <cellStyle name="_01.구조물공(강화-LINE)_유량계실남촌1200_02.구조물토공(B-LINE)" xfId="290"/>
    <cellStyle name="_01.세구지오수 토공" xfId="291"/>
    <cellStyle name="_01.세구지오수 토공_01.차집 토공2" xfId="292"/>
    <cellStyle name="_01.세구지오수 토공_01.차집 토공2_01-02.맨홀토공(OPEN-0.3)D-LINE" xfId="293"/>
    <cellStyle name="_01.세구지오수 토공_01.차집 토공2_01-02.맨홀토공(OPEN-0.3)D-LINE_01-02.맨홀토공(OPEN-0.3)C-LINE" xfId="294"/>
    <cellStyle name="_01.세구지오수 토공_01.차집 토공2_01-02.맨홀토공(OPEN-0.3)D-LINE_01-02.맨홀토공(OPEN-0.3)C-LINE_02.구조물및추진,도달기지토공(D구간)" xfId="295"/>
    <cellStyle name="_01.세구지오수 토공_01.차집 토공2_01-02.맨홀토공(OPEN-0.3)D-LINE_01-02.맨홀토공(OPEN-0.3)C-LINE_02.구조물토공(B-LINE)" xfId="296"/>
    <cellStyle name="_01.세구지오수 토공_01.차집 토공2_01-02.맨홀토공(OPEN-0.3)D-LINE_01-02.맨홀토공(OPEN-0.3)D-LINE" xfId="297"/>
    <cellStyle name="_01.세구지오수 토공_01.차집 토공2_01-02.맨홀토공(OPEN-0.3)D-LINE_01-02.맨홀토공(OPEN-0.3)D-LINE_02.구조물및추진,도달기지토공(D구간)" xfId="298"/>
    <cellStyle name="_01.세구지오수 토공_01.차집 토공2_01-02.맨홀토공(OPEN-0.3)D-LINE_01-02.맨홀토공(OPEN-0.3)D-LINE_02.구조물토공(B-LINE)" xfId="299"/>
    <cellStyle name="_01.세구지오수 토공_01.차집 토공2_01-02.맨홀토공(OPEN-0.3)D-LINE_02.구조물및추진,도달기지토공(D구간)" xfId="300"/>
    <cellStyle name="_01.세구지오수 토공_01.차집 토공2_01-02.맨홀토공(OPEN-0.3)D-LINE_02.구조물토공(B-LINE)" xfId="301"/>
    <cellStyle name="_01.세구지오수 토공_01.차집 토공2_01-3.옥구오수신설  맨홀토공(OPEN-0.3)" xfId="302"/>
    <cellStyle name="_01.세구지오수 토공_01.차집 토공2_01-3.옥구오수신설  맨홀토공(OPEN-0.3)_01-02.맨홀토공(OPEN-0.3)C-LINE" xfId="303"/>
    <cellStyle name="_01.세구지오수 토공_01.차집 토공2_01-3.옥구오수신설  맨홀토공(OPEN-0.3)_01-02.맨홀토공(OPEN-0.3)C-LINE_02.구조물및추진,도달기지토공(D구간)" xfId="304"/>
    <cellStyle name="_01.세구지오수 토공_01.차집 토공2_01-3.옥구오수신설  맨홀토공(OPEN-0.3)_01-02.맨홀토공(OPEN-0.3)C-LINE_02.구조물토공(B-LINE)" xfId="305"/>
    <cellStyle name="_01.세구지오수 토공_01.차집 토공2_01-3.옥구오수신설  맨홀토공(OPEN-0.3)_01-02.맨홀토공(OPEN-0.3)D-LINE" xfId="306"/>
    <cellStyle name="_01.세구지오수 토공_01.차집 토공2_01-3.옥구오수신설  맨홀토공(OPEN-0.3)_01-02.맨홀토공(OPEN-0.3)D-LINE_02.구조물및추진,도달기지토공(D구간)" xfId="307"/>
    <cellStyle name="_01.세구지오수 토공_01.차집 토공2_01-3.옥구오수신설  맨홀토공(OPEN-0.3)_01-02.맨홀토공(OPEN-0.3)D-LINE_02.구조물토공(B-LINE)" xfId="308"/>
    <cellStyle name="_01.세구지오수 토공_01.차집 토공2_01-3.옥구오수신설  맨홀토공(OPEN-0.3)_02.구조물및추진,도달기지토공(D구간)" xfId="309"/>
    <cellStyle name="_01.세구지오수 토공_01.차집 토공2_01-3.옥구오수신설  맨홀토공(OPEN-0.3)_02.구조물토공(B-LINE)" xfId="310"/>
    <cellStyle name="_01.세구지오수 토공_01.차집 토공2_01-3.옥서오수신설  맨홀토공(OPEN-0.3)" xfId="311"/>
    <cellStyle name="_01.세구지오수 토공_01.차집 토공2_01-3.옥서오수신설  맨홀토공(OPEN-0.3)_01-02.맨홀토공(OPEN-0.3)C-LINE" xfId="312"/>
    <cellStyle name="_01.세구지오수 토공_01.차집 토공2_01-3.옥서오수신설  맨홀토공(OPEN-0.3)_01-02.맨홀토공(OPEN-0.3)C-LINE_02.구조물및추진,도달기지토공(D구간)" xfId="313"/>
    <cellStyle name="_01.세구지오수 토공_01.차집 토공2_01-3.옥서오수신설  맨홀토공(OPEN-0.3)_01-02.맨홀토공(OPEN-0.3)C-LINE_02.구조물토공(B-LINE)" xfId="314"/>
    <cellStyle name="_01.세구지오수 토공_01.차집 토공2_01-3.옥서오수신설  맨홀토공(OPEN-0.3)_01-02.맨홀토공(OPEN-0.3)D-LINE" xfId="315"/>
    <cellStyle name="_01.세구지오수 토공_01.차집 토공2_01-3.옥서오수신설  맨홀토공(OPEN-0.3)_01-02.맨홀토공(OPEN-0.3)D-LINE_02.구조물및추진,도달기지토공(D구간)" xfId="316"/>
    <cellStyle name="_01.세구지오수 토공_01.차집 토공2_01-3.옥서오수신설  맨홀토공(OPEN-0.3)_01-02.맨홀토공(OPEN-0.3)D-LINE_02.구조물토공(B-LINE)" xfId="317"/>
    <cellStyle name="_01.세구지오수 토공_01.차집 토공2_01-3.옥서오수신설  맨홀토공(OPEN-0.3)_02.구조물및추진,도달기지토공(D구간)" xfId="318"/>
    <cellStyle name="_01.세구지오수 토공_01.차집 토공2_01-3.옥서오수신설  맨홀토공(OPEN-0.3)_02.구조물토공(B-LINE)" xfId="319"/>
    <cellStyle name="_01.세구지오수 토공_01.차집 토공2_02.구조물및추진,도달기지토공(D구간)" xfId="320"/>
    <cellStyle name="_01.세구지오수 토공_01.차집 토공2_02.구조물토공(B-LINE)" xfId="321"/>
    <cellStyle name="_01.세구지오수 토공_01-02.맨홀토공(OPEN-0.3)D-LINE" xfId="322"/>
    <cellStyle name="_01.세구지오수 토공_01-02.맨홀토공(OPEN-0.3)D-LINE_01-02.맨홀토공(OPEN-0.3)C-LINE" xfId="323"/>
    <cellStyle name="_01.세구지오수 토공_01-02.맨홀토공(OPEN-0.3)D-LINE_01-02.맨홀토공(OPEN-0.3)C-LINE_02.구조물및추진,도달기지토공(D구간)" xfId="324"/>
    <cellStyle name="_01.세구지오수 토공_01-02.맨홀토공(OPEN-0.3)D-LINE_01-02.맨홀토공(OPEN-0.3)C-LINE_02.구조물토공(B-LINE)" xfId="325"/>
    <cellStyle name="_01.세구지오수 토공_01-02.맨홀토공(OPEN-0.3)D-LINE_01-02.맨홀토공(OPEN-0.3)D-LINE" xfId="326"/>
    <cellStyle name="_01.세구지오수 토공_01-02.맨홀토공(OPEN-0.3)D-LINE_01-02.맨홀토공(OPEN-0.3)D-LINE_02.구조물및추진,도달기지토공(D구간)" xfId="327"/>
    <cellStyle name="_01.세구지오수 토공_01-02.맨홀토공(OPEN-0.3)D-LINE_01-02.맨홀토공(OPEN-0.3)D-LINE_02.구조물토공(B-LINE)" xfId="328"/>
    <cellStyle name="_01.세구지오수 토공_01-02.맨홀토공(OPEN-0.3)D-LINE_02.구조물및추진,도달기지토공(D구간)" xfId="329"/>
    <cellStyle name="_01.세구지오수 토공_01-02.맨홀토공(OPEN-0.3)D-LINE_02.구조물토공(B-LINE)" xfId="330"/>
    <cellStyle name="_01.세구지오수 토공_01-3.옥구오수신설  맨홀토공(OPEN-0.3)" xfId="331"/>
    <cellStyle name="_01.세구지오수 토공_01-3.옥구오수신설  맨홀토공(OPEN-0.3)_01-02.맨홀토공(OPEN-0.3)C-LINE" xfId="332"/>
    <cellStyle name="_01.세구지오수 토공_01-3.옥구오수신설  맨홀토공(OPEN-0.3)_01-02.맨홀토공(OPEN-0.3)C-LINE_02.구조물및추진,도달기지토공(D구간)" xfId="333"/>
    <cellStyle name="_01.세구지오수 토공_01-3.옥구오수신설  맨홀토공(OPEN-0.3)_01-02.맨홀토공(OPEN-0.3)C-LINE_02.구조물토공(B-LINE)" xfId="334"/>
    <cellStyle name="_01.세구지오수 토공_01-3.옥구오수신설  맨홀토공(OPEN-0.3)_01-02.맨홀토공(OPEN-0.3)D-LINE" xfId="335"/>
    <cellStyle name="_01.세구지오수 토공_01-3.옥구오수신설  맨홀토공(OPEN-0.3)_01-02.맨홀토공(OPEN-0.3)D-LINE_02.구조물및추진,도달기지토공(D구간)" xfId="336"/>
    <cellStyle name="_01.세구지오수 토공_01-3.옥구오수신설  맨홀토공(OPEN-0.3)_01-02.맨홀토공(OPEN-0.3)D-LINE_02.구조물토공(B-LINE)" xfId="337"/>
    <cellStyle name="_01.세구지오수 토공_01-3.옥구오수신설  맨홀토공(OPEN-0.3)_02.구조물및추진,도달기지토공(D구간)" xfId="338"/>
    <cellStyle name="_01.세구지오수 토공_01-3.옥구오수신설  맨홀토공(OPEN-0.3)_02.구조물토공(B-LINE)" xfId="339"/>
    <cellStyle name="_01.세구지오수 토공_01-3.옥서오수신설  맨홀토공(OPEN-0.3)" xfId="340"/>
    <cellStyle name="_01.세구지오수 토공_01-3.옥서오수신설  맨홀토공(OPEN-0.3)_01-02.맨홀토공(OPEN-0.3)C-LINE" xfId="341"/>
    <cellStyle name="_01.세구지오수 토공_01-3.옥서오수신설  맨홀토공(OPEN-0.3)_01-02.맨홀토공(OPEN-0.3)C-LINE_02.구조물및추진,도달기지토공(D구간)" xfId="342"/>
    <cellStyle name="_01.세구지오수 토공_01-3.옥서오수신설  맨홀토공(OPEN-0.3)_01-02.맨홀토공(OPEN-0.3)C-LINE_02.구조물토공(B-LINE)" xfId="343"/>
    <cellStyle name="_01.세구지오수 토공_01-3.옥서오수신설  맨홀토공(OPEN-0.3)_01-02.맨홀토공(OPEN-0.3)D-LINE" xfId="344"/>
    <cellStyle name="_01.세구지오수 토공_01-3.옥서오수신설  맨홀토공(OPEN-0.3)_01-02.맨홀토공(OPEN-0.3)D-LINE_02.구조물및추진,도달기지토공(D구간)" xfId="345"/>
    <cellStyle name="_01.세구지오수 토공_01-3.옥서오수신설  맨홀토공(OPEN-0.3)_01-02.맨홀토공(OPEN-0.3)D-LINE_02.구조물토공(B-LINE)" xfId="346"/>
    <cellStyle name="_01.세구지오수 토공_01-3.옥서오수신설  맨홀토공(OPEN-0.3)_02.구조물및추진,도달기지토공(D구간)" xfId="347"/>
    <cellStyle name="_01.세구지오수 토공_01-3.옥서오수신설  맨홀토공(OPEN-0.3)_02.구조물토공(B-LINE)" xfId="348"/>
    <cellStyle name="_01.세구지오수 토공_02.구조물및추진,도달기지토공(D구간)" xfId="349"/>
    <cellStyle name="_01.세구지오수 토공_02.구조물토공(B-LINE)" xfId="350"/>
    <cellStyle name="_01.신월 관로토공" xfId="351"/>
    <cellStyle name="_01.신월 관로토공_002.부대공2" xfId="352"/>
    <cellStyle name="_01.신월 관로토공_002.부대공2_02.구조물및추진,도달기지토공(D구간)" xfId="353"/>
    <cellStyle name="_01.신월 관로토공_002.부대공2_02.구조물토공(B-LINE)" xfId="354"/>
    <cellStyle name="_01.신월 관로토공_002.부대공2_06.서수 오수 부대공(신설)" xfId="355"/>
    <cellStyle name="_01.신월 관로토공_002.부대공2_06.서수 오수 부대공(신설)_02.구조물및추진,도달기지토공(D구간)" xfId="356"/>
    <cellStyle name="_01.신월 관로토공_002.부대공2_06.서수 오수 부대공(신설)_02.구조물토공(B-LINE)" xfId="357"/>
    <cellStyle name="_01.신월 관로토공_002.부대공2_06.서수오수 부대공" xfId="358"/>
    <cellStyle name="_01.신월 관로토공_002.부대공2_06.서수오수 부대공_02.구조물및추진,도달기지토공(D구간)" xfId="359"/>
    <cellStyle name="_01.신월 관로토공_002.부대공2_06.서수오수 부대공_02.구조물토공(B-LINE)" xfId="360"/>
    <cellStyle name="_01.신월 관로토공_002.부대공2_06.옥구 오수 부대공" xfId="361"/>
    <cellStyle name="_01.신월 관로토공_002.부대공2_06.옥구 오수 부대공_02.구조물및추진,도달기지토공(D구간)" xfId="362"/>
    <cellStyle name="_01.신월 관로토공_002.부대공2_06.옥구 오수 부대공_02.구조물토공(B-LINE)" xfId="363"/>
    <cellStyle name="_01.신월 관로토공_002.부대공2_06.옥서 오수 부대공(신설)" xfId="364"/>
    <cellStyle name="_01.신월 관로토공_002.부대공2_06.옥서 오수 부대공(신설)_02.구조물및추진,도달기지토공(D구간)" xfId="365"/>
    <cellStyle name="_01.신월 관로토공_002.부대공2_06.옥서 오수 부대공(신설)_02.구조물토공(B-LINE)" xfId="366"/>
    <cellStyle name="_01.신월 관로토공_002.부대공2_경포 오수 부대공(신설)-1" xfId="367"/>
    <cellStyle name="_01.신월 관로토공_002.부대공2_경포 오수 부대공(신설)-1_02.구조물및추진,도달기지토공(D구간)" xfId="368"/>
    <cellStyle name="_01.신월 관로토공_002.부대공2_경포 오수 부대공(신설)-1_02.구조물토공(B-LINE)" xfId="369"/>
    <cellStyle name="_01.신월 관로토공_002.부대공2_경포오수신설 부대공-기존관보호공" xfId="370"/>
    <cellStyle name="_01.신월 관로토공_002.부대공2_경포오수신설 부대공-기존관보호공_02.구조물및추진,도달기지토공(D구간)" xfId="371"/>
    <cellStyle name="_01.신월 관로토공_002.부대공2_경포오수신설 부대공-기존관보호공_02.구조물토공(B-LINE)" xfId="372"/>
    <cellStyle name="_01.신월 관로토공_01.관로토공(우수)" xfId="373"/>
    <cellStyle name="_01.신월 관로토공_01.관로토공(우수)_01.여천오수 토공" xfId="374"/>
    <cellStyle name="_01.신월 관로토공_01.관로토공(우수)_01.여천오수 토공_01-02.맨홀토공(OPEN-0.3)D-LINE" xfId="375"/>
    <cellStyle name="_01.신월 관로토공_01.관로토공(우수)_01.여천오수 토공_01-02.맨홀토공(OPEN-0.3)D-LINE_01-02.맨홀토공(OPEN-0.3)C-LINE" xfId="376"/>
    <cellStyle name="_01.신월 관로토공_01.관로토공(우수)_01.여천오수 토공_01-02.맨홀토공(OPEN-0.3)D-LINE_01-02.맨홀토공(OPEN-0.3)C-LINE_02.구조물및추진,도달기지토공(D구간)" xfId="377"/>
    <cellStyle name="_01.신월 관로토공_01.관로토공(우수)_01.여천오수 토공_01-02.맨홀토공(OPEN-0.3)D-LINE_01-02.맨홀토공(OPEN-0.3)C-LINE_02.구조물토공(B-LINE)" xfId="378"/>
    <cellStyle name="_01.신월 관로토공_01.관로토공(우수)_01.여천오수 토공_01-02.맨홀토공(OPEN-0.3)D-LINE_01-02.맨홀토공(OPEN-0.3)D-LINE" xfId="379"/>
    <cellStyle name="_01.신월 관로토공_01.관로토공(우수)_01.여천오수 토공_01-02.맨홀토공(OPEN-0.3)D-LINE_01-02.맨홀토공(OPEN-0.3)D-LINE_02.구조물및추진,도달기지토공(D구간)" xfId="380"/>
    <cellStyle name="_01.신월 관로토공_01.관로토공(우수)_01.여천오수 토공_01-02.맨홀토공(OPEN-0.3)D-LINE_01-02.맨홀토공(OPEN-0.3)D-LINE_02.구조물토공(B-LINE)" xfId="381"/>
    <cellStyle name="_01.신월 관로토공_01.관로토공(우수)_01.여천오수 토공_01-02.맨홀토공(OPEN-0.3)D-LINE_02.구조물및추진,도달기지토공(D구간)" xfId="382"/>
    <cellStyle name="_01.신월 관로토공_01.관로토공(우수)_01.여천오수 토공_01-02.맨홀토공(OPEN-0.3)D-LINE_02.구조물토공(B-LINE)" xfId="383"/>
    <cellStyle name="_01.신월 관로토공_01.관로토공(우수)_01.여천오수 토공_01-3.옥구오수신설  맨홀토공(OPEN-0.3)" xfId="384"/>
    <cellStyle name="_01.신월 관로토공_01.관로토공(우수)_01.여천오수 토공_01-3.옥구오수신설  맨홀토공(OPEN-0.3)_01-02.맨홀토공(OPEN-0.3)C-LINE" xfId="385"/>
    <cellStyle name="_01.신월 관로토공_01.관로토공(우수)_01.여천오수 토공_01-3.옥구오수신설  맨홀토공(OPEN-0.3)_01-02.맨홀토공(OPEN-0.3)C-LINE_02.구조물및추진,도달기지토공(D구간)" xfId="386"/>
    <cellStyle name="_01.신월 관로토공_01.관로토공(우수)_01.여천오수 토공_01-3.옥구오수신설  맨홀토공(OPEN-0.3)_01-02.맨홀토공(OPEN-0.3)C-LINE_02.구조물토공(B-LINE)" xfId="387"/>
    <cellStyle name="_01.신월 관로토공_01.관로토공(우수)_01.여천오수 토공_01-3.옥구오수신설  맨홀토공(OPEN-0.3)_01-02.맨홀토공(OPEN-0.3)D-LINE" xfId="388"/>
    <cellStyle name="_01.신월 관로토공_01.관로토공(우수)_01.여천오수 토공_01-3.옥구오수신설  맨홀토공(OPEN-0.3)_01-02.맨홀토공(OPEN-0.3)D-LINE_02.구조물및추진,도달기지토공(D구간)" xfId="389"/>
    <cellStyle name="_01.신월 관로토공_01.관로토공(우수)_01.여천오수 토공_01-3.옥구오수신설  맨홀토공(OPEN-0.3)_01-02.맨홀토공(OPEN-0.3)D-LINE_02.구조물토공(B-LINE)" xfId="390"/>
    <cellStyle name="_01.신월 관로토공_01.관로토공(우수)_01.여천오수 토공_01-3.옥구오수신설  맨홀토공(OPEN-0.3)_02.구조물및추진,도달기지토공(D구간)" xfId="391"/>
    <cellStyle name="_01.신월 관로토공_01.관로토공(우수)_01.여천오수 토공_01-3.옥구오수신설  맨홀토공(OPEN-0.3)_02.구조물토공(B-LINE)" xfId="392"/>
    <cellStyle name="_01.신월 관로토공_01.관로토공(우수)_01.여천오수 토공_01-3.옥서오수신설  맨홀토공(OPEN-0.3)" xfId="393"/>
    <cellStyle name="_01.신월 관로토공_01.관로토공(우수)_01.여천오수 토공_01-3.옥서오수신설  맨홀토공(OPEN-0.3)_01-02.맨홀토공(OPEN-0.3)C-LINE" xfId="394"/>
    <cellStyle name="_01.신월 관로토공_01.관로토공(우수)_01.여천오수 토공_01-3.옥서오수신설  맨홀토공(OPEN-0.3)_01-02.맨홀토공(OPEN-0.3)C-LINE_02.구조물및추진,도달기지토공(D구간)" xfId="395"/>
    <cellStyle name="_01.신월 관로토공_01.관로토공(우수)_01.여천오수 토공_01-3.옥서오수신설  맨홀토공(OPEN-0.3)_01-02.맨홀토공(OPEN-0.3)C-LINE_02.구조물토공(B-LINE)" xfId="396"/>
    <cellStyle name="_01.신월 관로토공_01.관로토공(우수)_01.여천오수 토공_01-3.옥서오수신설  맨홀토공(OPEN-0.3)_01-02.맨홀토공(OPEN-0.3)D-LINE" xfId="397"/>
    <cellStyle name="_01.신월 관로토공_01.관로토공(우수)_01.여천오수 토공_01-3.옥서오수신설  맨홀토공(OPEN-0.3)_01-02.맨홀토공(OPEN-0.3)D-LINE_02.구조물및추진,도달기지토공(D구간)" xfId="398"/>
    <cellStyle name="_01.신월 관로토공_01.관로토공(우수)_01.여천오수 토공_01-3.옥서오수신설  맨홀토공(OPEN-0.3)_01-02.맨홀토공(OPEN-0.3)D-LINE_02.구조물토공(B-LINE)" xfId="399"/>
    <cellStyle name="_01.신월 관로토공_01.관로토공(우수)_01.여천오수 토공_01-3.옥서오수신설  맨홀토공(OPEN-0.3)_02.구조물및추진,도달기지토공(D구간)" xfId="400"/>
    <cellStyle name="_01.신월 관로토공_01.관로토공(우수)_01.여천오수 토공_01-3.옥서오수신설  맨홀토공(OPEN-0.3)_02.구조물토공(B-LINE)" xfId="401"/>
    <cellStyle name="_01.신월 관로토공_01.관로토공(우수)_01.여천오수 토공_02.구조물및추진,도달기지토공(D구간)" xfId="402"/>
    <cellStyle name="_01.신월 관로토공_01.관로토공(우수)_01.여천오수 토공_02.구조물토공(B-LINE)" xfId="403"/>
    <cellStyle name="_01.신월 관로토공_01.관로토공(우수)_01.여천우수 토공" xfId="404"/>
    <cellStyle name="_01.신월 관로토공_01.관로토공(우수)_01.여천우수 토공_01-02.맨홀토공(OPEN-0.3)D-LINE" xfId="405"/>
    <cellStyle name="_01.신월 관로토공_01.관로토공(우수)_01.여천우수 토공_01-02.맨홀토공(OPEN-0.3)D-LINE_01-02.맨홀토공(OPEN-0.3)C-LINE" xfId="406"/>
    <cellStyle name="_01.신월 관로토공_01.관로토공(우수)_01.여천우수 토공_01-02.맨홀토공(OPEN-0.3)D-LINE_01-02.맨홀토공(OPEN-0.3)C-LINE_02.구조물및추진,도달기지토공(D구간)" xfId="407"/>
    <cellStyle name="_01.신월 관로토공_01.관로토공(우수)_01.여천우수 토공_01-02.맨홀토공(OPEN-0.3)D-LINE_01-02.맨홀토공(OPEN-0.3)C-LINE_02.구조물토공(B-LINE)" xfId="408"/>
    <cellStyle name="_01.신월 관로토공_01.관로토공(우수)_01.여천우수 토공_01-02.맨홀토공(OPEN-0.3)D-LINE_01-02.맨홀토공(OPEN-0.3)D-LINE" xfId="409"/>
    <cellStyle name="_01.신월 관로토공_01.관로토공(우수)_01.여천우수 토공_01-02.맨홀토공(OPEN-0.3)D-LINE_01-02.맨홀토공(OPEN-0.3)D-LINE_02.구조물및추진,도달기지토공(D구간)" xfId="410"/>
    <cellStyle name="_01.신월 관로토공_01.관로토공(우수)_01.여천우수 토공_01-02.맨홀토공(OPEN-0.3)D-LINE_01-02.맨홀토공(OPEN-0.3)D-LINE_02.구조물토공(B-LINE)" xfId="411"/>
    <cellStyle name="_01.신월 관로토공_01.관로토공(우수)_01.여천우수 토공_01-02.맨홀토공(OPEN-0.3)D-LINE_02.구조물및추진,도달기지토공(D구간)" xfId="412"/>
    <cellStyle name="_01.신월 관로토공_01.관로토공(우수)_01.여천우수 토공_01-02.맨홀토공(OPEN-0.3)D-LINE_02.구조물토공(B-LINE)" xfId="413"/>
    <cellStyle name="_01.신월 관로토공_01.관로토공(우수)_01.여천우수 토공_01-3.옥구오수신설  맨홀토공(OPEN-0.3)" xfId="414"/>
    <cellStyle name="_01.신월 관로토공_01.관로토공(우수)_01.여천우수 토공_01-3.옥구오수신설  맨홀토공(OPEN-0.3)_01-02.맨홀토공(OPEN-0.3)C-LINE" xfId="415"/>
    <cellStyle name="_01.신월 관로토공_01.관로토공(우수)_01.여천우수 토공_01-3.옥구오수신설  맨홀토공(OPEN-0.3)_01-02.맨홀토공(OPEN-0.3)C-LINE_02.구조물및추진,도달기지토공(D구간)" xfId="416"/>
    <cellStyle name="_01.신월 관로토공_01.관로토공(우수)_01.여천우수 토공_01-3.옥구오수신설  맨홀토공(OPEN-0.3)_01-02.맨홀토공(OPEN-0.3)C-LINE_02.구조물토공(B-LINE)" xfId="417"/>
    <cellStyle name="_01.신월 관로토공_01.관로토공(우수)_01.여천우수 토공_01-3.옥구오수신설  맨홀토공(OPEN-0.3)_01-02.맨홀토공(OPEN-0.3)D-LINE" xfId="418"/>
    <cellStyle name="_01.신월 관로토공_01.관로토공(우수)_01.여천우수 토공_01-3.옥구오수신설  맨홀토공(OPEN-0.3)_01-02.맨홀토공(OPEN-0.3)D-LINE_02.구조물및추진,도달기지토공(D구간)" xfId="419"/>
    <cellStyle name="_01.신월 관로토공_01.관로토공(우수)_01.여천우수 토공_01-3.옥구오수신설  맨홀토공(OPEN-0.3)_01-02.맨홀토공(OPEN-0.3)D-LINE_02.구조물토공(B-LINE)" xfId="420"/>
    <cellStyle name="_01.신월 관로토공_01.관로토공(우수)_01.여천우수 토공_01-3.옥구오수신설  맨홀토공(OPEN-0.3)_02.구조물및추진,도달기지토공(D구간)" xfId="421"/>
    <cellStyle name="_01.신월 관로토공_01.관로토공(우수)_01.여천우수 토공_01-3.옥구오수신설  맨홀토공(OPEN-0.3)_02.구조물토공(B-LINE)" xfId="422"/>
    <cellStyle name="_01.신월 관로토공_01.관로토공(우수)_01.여천우수 토공_01-3.옥서오수신설  맨홀토공(OPEN-0.3)" xfId="423"/>
    <cellStyle name="_01.신월 관로토공_01.관로토공(우수)_01.여천우수 토공_01-3.옥서오수신설  맨홀토공(OPEN-0.3)_01-02.맨홀토공(OPEN-0.3)C-LINE" xfId="424"/>
    <cellStyle name="_01.신월 관로토공_01.관로토공(우수)_01.여천우수 토공_01-3.옥서오수신설  맨홀토공(OPEN-0.3)_01-02.맨홀토공(OPEN-0.3)C-LINE_02.구조물및추진,도달기지토공(D구간)" xfId="425"/>
    <cellStyle name="_01.신월 관로토공_01.관로토공(우수)_01.여천우수 토공_01-3.옥서오수신설  맨홀토공(OPEN-0.3)_01-02.맨홀토공(OPEN-0.3)C-LINE_02.구조물토공(B-LINE)" xfId="426"/>
    <cellStyle name="_01.신월 관로토공_01.관로토공(우수)_01.여천우수 토공_01-3.옥서오수신설  맨홀토공(OPEN-0.3)_01-02.맨홀토공(OPEN-0.3)D-LINE" xfId="427"/>
    <cellStyle name="_01.신월 관로토공_01.관로토공(우수)_01.여천우수 토공_01-3.옥서오수신설  맨홀토공(OPEN-0.3)_01-02.맨홀토공(OPEN-0.3)D-LINE_02.구조물및추진,도달기지토공(D구간)" xfId="428"/>
    <cellStyle name="_01.신월 관로토공_01.관로토공(우수)_01.여천우수 토공_01-3.옥서오수신설  맨홀토공(OPEN-0.3)_01-02.맨홀토공(OPEN-0.3)D-LINE_02.구조물토공(B-LINE)" xfId="429"/>
    <cellStyle name="_01.신월 관로토공_01.관로토공(우수)_01.여천우수 토공_01-3.옥서오수신설  맨홀토공(OPEN-0.3)_02.구조물및추진,도달기지토공(D구간)" xfId="430"/>
    <cellStyle name="_01.신월 관로토공_01.관로토공(우수)_01.여천우수 토공_01-3.옥서오수신설  맨홀토공(OPEN-0.3)_02.구조물토공(B-LINE)" xfId="431"/>
    <cellStyle name="_01.신월 관로토공_01.관로토공(우수)_01.여천우수 토공_02.구조물및추진,도달기지토공(D구간)" xfId="432"/>
    <cellStyle name="_01.신월 관로토공_01.관로토공(우수)_01.여천우수 토공_02.구조물토공(B-LINE)" xfId="433"/>
    <cellStyle name="_01.신월 관로토공_01.관로토공(우수)_01.차집 토공2" xfId="434"/>
    <cellStyle name="_01.신월 관로토공_01.관로토공(우수)_01.차집 토공2_01-02.맨홀토공(OPEN-0.3)D-LINE" xfId="435"/>
    <cellStyle name="_01.신월 관로토공_01.관로토공(우수)_01.차집 토공2_01-02.맨홀토공(OPEN-0.3)D-LINE_01-02.맨홀토공(OPEN-0.3)C-LINE" xfId="436"/>
    <cellStyle name="_01.신월 관로토공_01.관로토공(우수)_01.차집 토공2_01-02.맨홀토공(OPEN-0.3)D-LINE_01-02.맨홀토공(OPEN-0.3)C-LINE_02.구조물및추진,도달기지토공(D구간)" xfId="437"/>
    <cellStyle name="_01.신월 관로토공_01.관로토공(우수)_01.차집 토공2_01-02.맨홀토공(OPEN-0.3)D-LINE_01-02.맨홀토공(OPEN-0.3)C-LINE_02.구조물토공(B-LINE)" xfId="438"/>
    <cellStyle name="_01.신월 관로토공_01.관로토공(우수)_01.차집 토공2_01-02.맨홀토공(OPEN-0.3)D-LINE_01-02.맨홀토공(OPEN-0.3)D-LINE" xfId="439"/>
    <cellStyle name="_01.신월 관로토공_01.관로토공(우수)_01.차집 토공2_01-02.맨홀토공(OPEN-0.3)D-LINE_01-02.맨홀토공(OPEN-0.3)D-LINE_02.구조물및추진,도달기지토공(D구간)" xfId="440"/>
    <cellStyle name="_01.신월 관로토공_01.관로토공(우수)_01.차집 토공2_01-02.맨홀토공(OPEN-0.3)D-LINE_01-02.맨홀토공(OPEN-0.3)D-LINE_02.구조물토공(B-LINE)" xfId="441"/>
    <cellStyle name="_01.신월 관로토공_01.관로토공(우수)_01.차집 토공2_01-02.맨홀토공(OPEN-0.3)D-LINE_02.구조물및추진,도달기지토공(D구간)" xfId="442"/>
    <cellStyle name="_01.신월 관로토공_01.관로토공(우수)_01.차집 토공2_01-02.맨홀토공(OPEN-0.3)D-LINE_02.구조물토공(B-LINE)" xfId="443"/>
    <cellStyle name="_01.신월 관로토공_01.관로토공(우수)_01.차집 토공2_01-3.옥구오수신설  맨홀토공(OPEN-0.3)" xfId="444"/>
    <cellStyle name="_01.신월 관로토공_01.관로토공(우수)_01.차집 토공2_01-3.옥구오수신설  맨홀토공(OPEN-0.3)_01-02.맨홀토공(OPEN-0.3)C-LINE" xfId="445"/>
    <cellStyle name="_01.신월 관로토공_01.관로토공(우수)_01.차집 토공2_01-3.옥구오수신설  맨홀토공(OPEN-0.3)_01-02.맨홀토공(OPEN-0.3)C-LINE_02.구조물및추진,도달기지토공(D구간)" xfId="446"/>
    <cellStyle name="_01.신월 관로토공_01.관로토공(우수)_01.차집 토공2_01-3.옥구오수신설  맨홀토공(OPEN-0.3)_01-02.맨홀토공(OPEN-0.3)C-LINE_02.구조물토공(B-LINE)" xfId="447"/>
    <cellStyle name="_01.신월 관로토공_01.관로토공(우수)_01.차집 토공2_01-3.옥구오수신설  맨홀토공(OPEN-0.3)_01-02.맨홀토공(OPEN-0.3)D-LINE" xfId="448"/>
    <cellStyle name="_01.신월 관로토공_01.관로토공(우수)_01.차집 토공2_01-3.옥구오수신설  맨홀토공(OPEN-0.3)_01-02.맨홀토공(OPEN-0.3)D-LINE_02.구조물및추진,도달기지토공(D구간)" xfId="449"/>
    <cellStyle name="_01.신월 관로토공_01.관로토공(우수)_01.차집 토공2_01-3.옥구오수신설  맨홀토공(OPEN-0.3)_01-02.맨홀토공(OPEN-0.3)D-LINE_02.구조물토공(B-LINE)" xfId="450"/>
    <cellStyle name="_01.신월 관로토공_01.관로토공(우수)_01.차집 토공2_01-3.옥구오수신설  맨홀토공(OPEN-0.3)_02.구조물및추진,도달기지토공(D구간)" xfId="451"/>
    <cellStyle name="_01.신월 관로토공_01.관로토공(우수)_01.차집 토공2_01-3.옥구오수신설  맨홀토공(OPEN-0.3)_02.구조물토공(B-LINE)" xfId="452"/>
    <cellStyle name="_01.신월 관로토공_01.관로토공(우수)_01.차집 토공2_01-3.옥서오수신설  맨홀토공(OPEN-0.3)" xfId="453"/>
    <cellStyle name="_01.신월 관로토공_01.관로토공(우수)_01.차집 토공2_01-3.옥서오수신설  맨홀토공(OPEN-0.3)_01-02.맨홀토공(OPEN-0.3)C-LINE" xfId="454"/>
    <cellStyle name="_01.신월 관로토공_01.관로토공(우수)_01.차집 토공2_01-3.옥서오수신설  맨홀토공(OPEN-0.3)_01-02.맨홀토공(OPEN-0.3)C-LINE_02.구조물및추진,도달기지토공(D구간)" xfId="455"/>
    <cellStyle name="_01.신월 관로토공_01.관로토공(우수)_01.차집 토공2_01-3.옥서오수신설  맨홀토공(OPEN-0.3)_01-02.맨홀토공(OPEN-0.3)C-LINE_02.구조물토공(B-LINE)" xfId="456"/>
    <cellStyle name="_01.신월 관로토공_01.관로토공(우수)_01.차집 토공2_01-3.옥서오수신설  맨홀토공(OPEN-0.3)_01-02.맨홀토공(OPEN-0.3)D-LINE" xfId="457"/>
    <cellStyle name="_01.신월 관로토공_01.관로토공(우수)_01.차집 토공2_01-3.옥서오수신설  맨홀토공(OPEN-0.3)_01-02.맨홀토공(OPEN-0.3)D-LINE_02.구조물및추진,도달기지토공(D구간)" xfId="458"/>
    <cellStyle name="_01.신월 관로토공_01.관로토공(우수)_01.차집 토공2_01-3.옥서오수신설  맨홀토공(OPEN-0.3)_01-02.맨홀토공(OPEN-0.3)D-LINE_02.구조물토공(B-LINE)" xfId="459"/>
    <cellStyle name="_01.신월 관로토공_01.관로토공(우수)_01.차집 토공2_01-3.옥서오수신설  맨홀토공(OPEN-0.3)_02.구조물및추진,도달기지토공(D구간)" xfId="460"/>
    <cellStyle name="_01.신월 관로토공_01.관로토공(우수)_01.차집 토공2_01-3.옥서오수신설  맨홀토공(OPEN-0.3)_02.구조물토공(B-LINE)" xfId="461"/>
    <cellStyle name="_01.신월 관로토공_01.관로토공(우수)_01.차집 토공2_02.구조물및추진,도달기지토공(D구간)" xfId="462"/>
    <cellStyle name="_01.신월 관로토공_01.관로토공(우수)_01.차집 토공2_02.구조물토공(B-LINE)" xfId="463"/>
    <cellStyle name="_01.신월 관로토공_01.관로토공(우수)_01.토공" xfId="464"/>
    <cellStyle name="_01.신월 관로토공_01.관로토공(우수)_01.토공_01-02.맨홀토공(OPEN-0.3)D-LINE" xfId="465"/>
    <cellStyle name="_01.신월 관로토공_01.관로토공(우수)_01.토공_01-02.맨홀토공(OPEN-0.3)D-LINE_01-02.맨홀토공(OPEN-0.3)C-LINE" xfId="466"/>
    <cellStyle name="_01.신월 관로토공_01.관로토공(우수)_01.토공_01-02.맨홀토공(OPEN-0.3)D-LINE_01-02.맨홀토공(OPEN-0.3)C-LINE_02.구조물및추진,도달기지토공(D구간)" xfId="467"/>
    <cellStyle name="_01.신월 관로토공_01.관로토공(우수)_01.토공_01-02.맨홀토공(OPEN-0.3)D-LINE_01-02.맨홀토공(OPEN-0.3)C-LINE_02.구조물토공(B-LINE)" xfId="468"/>
    <cellStyle name="_01.신월 관로토공_01.관로토공(우수)_01.토공_01-02.맨홀토공(OPEN-0.3)D-LINE_01-02.맨홀토공(OPEN-0.3)D-LINE" xfId="469"/>
    <cellStyle name="_01.신월 관로토공_01.관로토공(우수)_01.토공_01-02.맨홀토공(OPEN-0.3)D-LINE_01-02.맨홀토공(OPEN-0.3)D-LINE_02.구조물및추진,도달기지토공(D구간)" xfId="470"/>
    <cellStyle name="_01.신월 관로토공_01.관로토공(우수)_01.토공_01-02.맨홀토공(OPEN-0.3)D-LINE_01-02.맨홀토공(OPEN-0.3)D-LINE_02.구조물토공(B-LINE)" xfId="471"/>
    <cellStyle name="_01.신월 관로토공_01.관로토공(우수)_01.토공_01-02.맨홀토공(OPEN-0.3)D-LINE_02.구조물및추진,도달기지토공(D구간)" xfId="472"/>
    <cellStyle name="_01.신월 관로토공_01.관로토공(우수)_01.토공_01-02.맨홀토공(OPEN-0.3)D-LINE_02.구조물토공(B-LINE)" xfId="473"/>
    <cellStyle name="_01.신월 관로토공_01.관로토공(우수)_01.토공_01-3.옥구오수신설  맨홀토공(OPEN-0.3)" xfId="474"/>
    <cellStyle name="_01.신월 관로토공_01.관로토공(우수)_01.토공_01-3.옥구오수신설  맨홀토공(OPEN-0.3)_01-02.맨홀토공(OPEN-0.3)C-LINE" xfId="475"/>
    <cellStyle name="_01.신월 관로토공_01.관로토공(우수)_01.토공_01-3.옥구오수신설  맨홀토공(OPEN-0.3)_01-02.맨홀토공(OPEN-0.3)C-LINE_02.구조물및추진,도달기지토공(D구간)" xfId="476"/>
    <cellStyle name="_01.신월 관로토공_01.관로토공(우수)_01.토공_01-3.옥구오수신설  맨홀토공(OPEN-0.3)_01-02.맨홀토공(OPEN-0.3)C-LINE_02.구조물토공(B-LINE)" xfId="477"/>
    <cellStyle name="_01.신월 관로토공_01.관로토공(우수)_01.토공_01-3.옥구오수신설  맨홀토공(OPEN-0.3)_01-02.맨홀토공(OPEN-0.3)D-LINE" xfId="478"/>
    <cellStyle name="_01.신월 관로토공_01.관로토공(우수)_01.토공_01-3.옥구오수신설  맨홀토공(OPEN-0.3)_01-02.맨홀토공(OPEN-0.3)D-LINE_02.구조물및추진,도달기지토공(D구간)" xfId="479"/>
    <cellStyle name="_01.신월 관로토공_01.관로토공(우수)_01.토공_01-3.옥구오수신설  맨홀토공(OPEN-0.3)_01-02.맨홀토공(OPEN-0.3)D-LINE_02.구조물토공(B-LINE)" xfId="480"/>
    <cellStyle name="_01.신월 관로토공_01.관로토공(우수)_01.토공_01-3.옥구오수신설  맨홀토공(OPEN-0.3)_02.구조물및추진,도달기지토공(D구간)" xfId="481"/>
    <cellStyle name="_01.신월 관로토공_01.관로토공(우수)_01.토공_01-3.옥구오수신설  맨홀토공(OPEN-0.3)_02.구조물토공(B-LINE)" xfId="482"/>
    <cellStyle name="_01.신월 관로토공_01.관로토공(우수)_01.토공_01-3.옥서오수신설  맨홀토공(OPEN-0.3)" xfId="483"/>
    <cellStyle name="_01.신월 관로토공_01.관로토공(우수)_01.토공_01-3.옥서오수신설  맨홀토공(OPEN-0.3)_01-02.맨홀토공(OPEN-0.3)C-LINE" xfId="484"/>
    <cellStyle name="_01.신월 관로토공_01.관로토공(우수)_01.토공_01-3.옥서오수신설  맨홀토공(OPEN-0.3)_01-02.맨홀토공(OPEN-0.3)C-LINE_02.구조물및추진,도달기지토공(D구간)" xfId="485"/>
    <cellStyle name="_01.신월 관로토공_01.관로토공(우수)_01.토공_01-3.옥서오수신설  맨홀토공(OPEN-0.3)_01-02.맨홀토공(OPEN-0.3)C-LINE_02.구조물토공(B-LINE)" xfId="486"/>
    <cellStyle name="_01.신월 관로토공_01.관로토공(우수)_01.토공_01-3.옥서오수신설  맨홀토공(OPEN-0.3)_01-02.맨홀토공(OPEN-0.3)D-LINE" xfId="487"/>
    <cellStyle name="_01.신월 관로토공_01.관로토공(우수)_01.토공_01-3.옥서오수신설  맨홀토공(OPEN-0.3)_01-02.맨홀토공(OPEN-0.3)D-LINE_02.구조물및추진,도달기지토공(D구간)" xfId="488"/>
    <cellStyle name="_01.신월 관로토공_01.관로토공(우수)_01.토공_01-3.옥서오수신설  맨홀토공(OPEN-0.3)_01-02.맨홀토공(OPEN-0.3)D-LINE_02.구조물토공(B-LINE)" xfId="489"/>
    <cellStyle name="_01.신월 관로토공_01.관로토공(우수)_01.토공_01-3.옥서오수신설  맨홀토공(OPEN-0.3)_02.구조물및추진,도달기지토공(D구간)" xfId="490"/>
    <cellStyle name="_01.신월 관로토공_01.관로토공(우수)_01.토공_01-3.옥서오수신설  맨홀토공(OPEN-0.3)_02.구조물토공(B-LINE)" xfId="491"/>
    <cellStyle name="_01.신월 관로토공_01.관로토공(우수)_01.토공_02.구조물및추진,도달기지토공(D구간)" xfId="492"/>
    <cellStyle name="_01.신월 관로토공_01.관로토공(우수)_01.토공_02.구조물토공(B-LINE)" xfId="493"/>
    <cellStyle name="_01.신월 관로토공_01.관로토공(우수)_01-02.맨홀토공(OPEN-0.3)D-LINE" xfId="494"/>
    <cellStyle name="_01.신월 관로토공_01.관로토공(우수)_01-02.맨홀토공(OPEN-0.3)D-LINE_01-02.맨홀토공(OPEN-0.3)C-LINE" xfId="495"/>
    <cellStyle name="_01.신월 관로토공_01.관로토공(우수)_01-02.맨홀토공(OPEN-0.3)D-LINE_01-02.맨홀토공(OPEN-0.3)C-LINE_02.구조물및추진,도달기지토공(D구간)" xfId="496"/>
    <cellStyle name="_01.신월 관로토공_01.관로토공(우수)_01-02.맨홀토공(OPEN-0.3)D-LINE_01-02.맨홀토공(OPEN-0.3)C-LINE_02.구조물토공(B-LINE)" xfId="497"/>
    <cellStyle name="_01.신월 관로토공_01.관로토공(우수)_01-02.맨홀토공(OPEN-0.3)D-LINE_01-02.맨홀토공(OPEN-0.3)D-LINE" xfId="498"/>
    <cellStyle name="_01.신월 관로토공_01.관로토공(우수)_01-02.맨홀토공(OPEN-0.3)D-LINE_01-02.맨홀토공(OPEN-0.3)D-LINE_02.구조물및추진,도달기지토공(D구간)" xfId="499"/>
    <cellStyle name="_01.신월 관로토공_01.관로토공(우수)_01-02.맨홀토공(OPEN-0.3)D-LINE_01-02.맨홀토공(OPEN-0.3)D-LINE_02.구조물토공(B-LINE)" xfId="500"/>
    <cellStyle name="_01.신월 관로토공_01.관로토공(우수)_01-02.맨홀토공(OPEN-0.3)D-LINE_02.구조물및추진,도달기지토공(D구간)" xfId="501"/>
    <cellStyle name="_01.신월 관로토공_01.관로토공(우수)_01-02.맨홀토공(OPEN-0.3)D-LINE_02.구조물토공(B-LINE)" xfId="502"/>
    <cellStyle name="_01.신월 관로토공_01.관로토공(우수)_01-3.옥구오수신설  맨홀토공(OPEN-0.3)" xfId="503"/>
    <cellStyle name="_01.신월 관로토공_01.관로토공(우수)_01-3.옥구오수신설  맨홀토공(OPEN-0.3)_01-02.맨홀토공(OPEN-0.3)C-LINE" xfId="504"/>
    <cellStyle name="_01.신월 관로토공_01.관로토공(우수)_01-3.옥구오수신설  맨홀토공(OPEN-0.3)_01-02.맨홀토공(OPEN-0.3)C-LINE_02.구조물및추진,도달기지토공(D구간)" xfId="505"/>
    <cellStyle name="_01.신월 관로토공_01.관로토공(우수)_01-3.옥구오수신설  맨홀토공(OPEN-0.3)_01-02.맨홀토공(OPEN-0.3)C-LINE_02.구조물토공(B-LINE)" xfId="506"/>
    <cellStyle name="_01.신월 관로토공_01.관로토공(우수)_01-3.옥구오수신설  맨홀토공(OPEN-0.3)_01-02.맨홀토공(OPEN-0.3)D-LINE" xfId="507"/>
    <cellStyle name="_01.신월 관로토공_01.관로토공(우수)_01-3.옥구오수신설  맨홀토공(OPEN-0.3)_01-02.맨홀토공(OPEN-0.3)D-LINE_02.구조물및추진,도달기지토공(D구간)" xfId="508"/>
    <cellStyle name="_01.신월 관로토공_01.관로토공(우수)_01-3.옥구오수신설  맨홀토공(OPEN-0.3)_01-02.맨홀토공(OPEN-0.3)D-LINE_02.구조물토공(B-LINE)" xfId="509"/>
    <cellStyle name="_01.신월 관로토공_01.관로토공(우수)_01-3.옥구오수신설  맨홀토공(OPEN-0.3)_02.구조물및추진,도달기지토공(D구간)" xfId="510"/>
    <cellStyle name="_01.신월 관로토공_01.관로토공(우수)_01-3.옥구오수신설  맨홀토공(OPEN-0.3)_02.구조물토공(B-LINE)" xfId="511"/>
    <cellStyle name="_01.신월 관로토공_01.관로토공(우수)_01-3.옥서오수신설  맨홀토공(OPEN-0.3)" xfId="512"/>
    <cellStyle name="_01.신월 관로토공_01.관로토공(우수)_01-3.옥서오수신설  맨홀토공(OPEN-0.3)_01-02.맨홀토공(OPEN-0.3)C-LINE" xfId="513"/>
    <cellStyle name="_01.신월 관로토공_01.관로토공(우수)_01-3.옥서오수신설  맨홀토공(OPEN-0.3)_01-02.맨홀토공(OPEN-0.3)C-LINE_02.구조물및추진,도달기지토공(D구간)" xfId="514"/>
    <cellStyle name="_01.신월 관로토공_01.관로토공(우수)_01-3.옥서오수신설  맨홀토공(OPEN-0.3)_01-02.맨홀토공(OPEN-0.3)C-LINE_02.구조물토공(B-LINE)" xfId="515"/>
    <cellStyle name="_01.신월 관로토공_01.관로토공(우수)_01-3.옥서오수신설  맨홀토공(OPEN-0.3)_01-02.맨홀토공(OPEN-0.3)D-LINE" xfId="516"/>
    <cellStyle name="_01.신월 관로토공_01.관로토공(우수)_01-3.옥서오수신설  맨홀토공(OPEN-0.3)_01-02.맨홀토공(OPEN-0.3)D-LINE_02.구조물및추진,도달기지토공(D구간)" xfId="517"/>
    <cellStyle name="_01.신월 관로토공_01.관로토공(우수)_01-3.옥서오수신설  맨홀토공(OPEN-0.3)_01-02.맨홀토공(OPEN-0.3)D-LINE_02.구조물토공(B-LINE)" xfId="518"/>
    <cellStyle name="_01.신월 관로토공_01.관로토공(우수)_01-3.옥서오수신설  맨홀토공(OPEN-0.3)_02.구조물및추진,도달기지토공(D구간)" xfId="519"/>
    <cellStyle name="_01.신월 관로토공_01.관로토공(우수)_01-3.옥서오수신설  맨홀토공(OPEN-0.3)_02.구조물토공(B-LINE)" xfId="520"/>
    <cellStyle name="_01.신월 관로토공_01.관로토공(우수)_02.구조물및추진,도달기지토공(D구간)" xfId="521"/>
    <cellStyle name="_01.신월 관로토공_01.관로토공(우수)_02.구조물토공(B-LINE)" xfId="522"/>
    <cellStyle name="_01.신월 관로토공_01.관로토공(우수)_03.여천우수 구조물공" xfId="523"/>
    <cellStyle name="_01.신월 관로토공_01.관로토공(우수)_03.여천우수 구조물공_01-02.맨홀토공(OPEN-0.3)D-LINE" xfId="524"/>
    <cellStyle name="_01.신월 관로토공_01.관로토공(우수)_03.여천우수 구조물공_01-02.맨홀토공(OPEN-0.3)D-LINE_01-02.맨홀토공(OPEN-0.3)C-LINE" xfId="525"/>
    <cellStyle name="_01.신월 관로토공_01.관로토공(우수)_03.여천우수 구조물공_01-02.맨홀토공(OPEN-0.3)D-LINE_01-02.맨홀토공(OPEN-0.3)C-LINE_02.구조물및추진,도달기지토공(D구간)" xfId="526"/>
    <cellStyle name="_01.신월 관로토공_01.관로토공(우수)_03.여천우수 구조물공_01-02.맨홀토공(OPEN-0.3)D-LINE_01-02.맨홀토공(OPEN-0.3)C-LINE_02.구조물토공(B-LINE)" xfId="527"/>
    <cellStyle name="_01.신월 관로토공_01.관로토공(우수)_03.여천우수 구조물공_01-02.맨홀토공(OPEN-0.3)D-LINE_01-02.맨홀토공(OPEN-0.3)D-LINE" xfId="528"/>
    <cellStyle name="_01.신월 관로토공_01.관로토공(우수)_03.여천우수 구조물공_01-02.맨홀토공(OPEN-0.3)D-LINE_01-02.맨홀토공(OPEN-0.3)D-LINE_02.구조물및추진,도달기지토공(D구간)" xfId="529"/>
    <cellStyle name="_01.신월 관로토공_01.관로토공(우수)_03.여천우수 구조물공_01-02.맨홀토공(OPEN-0.3)D-LINE_01-02.맨홀토공(OPEN-0.3)D-LINE_02.구조물토공(B-LINE)" xfId="530"/>
    <cellStyle name="_01.신월 관로토공_01.관로토공(우수)_03.여천우수 구조물공_01-02.맨홀토공(OPEN-0.3)D-LINE_02.구조물및추진,도달기지토공(D구간)" xfId="531"/>
    <cellStyle name="_01.신월 관로토공_01.관로토공(우수)_03.여천우수 구조물공_01-02.맨홀토공(OPEN-0.3)D-LINE_02.구조물토공(B-LINE)" xfId="532"/>
    <cellStyle name="_01.신월 관로토공_01.관로토공(우수)_03.여천우수 구조물공_01-3.옥구오수신설  맨홀토공(OPEN-0.3)" xfId="533"/>
    <cellStyle name="_01.신월 관로토공_01.관로토공(우수)_03.여천우수 구조물공_01-3.옥구오수신설  맨홀토공(OPEN-0.3)_01-02.맨홀토공(OPEN-0.3)C-LINE" xfId="534"/>
    <cellStyle name="_01.신월 관로토공_01.관로토공(우수)_03.여천우수 구조물공_01-3.옥구오수신설  맨홀토공(OPEN-0.3)_01-02.맨홀토공(OPEN-0.3)C-LINE_02.구조물및추진,도달기지토공(D구간)" xfId="535"/>
    <cellStyle name="_01.신월 관로토공_01.관로토공(우수)_03.여천우수 구조물공_01-3.옥구오수신설  맨홀토공(OPEN-0.3)_01-02.맨홀토공(OPEN-0.3)C-LINE_02.구조물토공(B-LINE)" xfId="536"/>
    <cellStyle name="_01.신월 관로토공_01.관로토공(우수)_03.여천우수 구조물공_01-3.옥구오수신설  맨홀토공(OPEN-0.3)_01-02.맨홀토공(OPEN-0.3)D-LINE" xfId="537"/>
    <cellStyle name="_01.신월 관로토공_01.관로토공(우수)_03.여천우수 구조물공_01-3.옥구오수신설  맨홀토공(OPEN-0.3)_01-02.맨홀토공(OPEN-0.3)D-LINE_02.구조물및추진,도달기지토공(D구간)" xfId="538"/>
    <cellStyle name="_01.신월 관로토공_01.관로토공(우수)_03.여천우수 구조물공_01-3.옥구오수신설  맨홀토공(OPEN-0.3)_01-02.맨홀토공(OPEN-0.3)D-LINE_02.구조물토공(B-LINE)" xfId="539"/>
    <cellStyle name="_01.신월 관로토공_01.관로토공(우수)_03.여천우수 구조물공_01-3.옥구오수신설  맨홀토공(OPEN-0.3)_02.구조물및추진,도달기지토공(D구간)" xfId="540"/>
    <cellStyle name="_01.신월 관로토공_01.관로토공(우수)_03.여천우수 구조물공_01-3.옥구오수신설  맨홀토공(OPEN-0.3)_02.구조물토공(B-LINE)" xfId="541"/>
    <cellStyle name="_01.신월 관로토공_01.관로토공(우수)_03.여천우수 구조물공_01-3.옥서오수신설  맨홀토공(OPEN-0.3)" xfId="542"/>
    <cellStyle name="_01.신월 관로토공_01.관로토공(우수)_03.여천우수 구조물공_01-3.옥서오수신설  맨홀토공(OPEN-0.3)_01-02.맨홀토공(OPEN-0.3)C-LINE" xfId="543"/>
    <cellStyle name="_01.신월 관로토공_01.관로토공(우수)_03.여천우수 구조물공_01-3.옥서오수신설  맨홀토공(OPEN-0.3)_01-02.맨홀토공(OPEN-0.3)C-LINE_02.구조물및추진,도달기지토공(D구간)" xfId="544"/>
    <cellStyle name="_01.신월 관로토공_01.관로토공(우수)_03.여천우수 구조물공_01-3.옥서오수신설  맨홀토공(OPEN-0.3)_01-02.맨홀토공(OPEN-0.3)C-LINE_02.구조물토공(B-LINE)" xfId="545"/>
    <cellStyle name="_01.신월 관로토공_01.관로토공(우수)_03.여천우수 구조물공_01-3.옥서오수신설  맨홀토공(OPEN-0.3)_01-02.맨홀토공(OPEN-0.3)D-LINE" xfId="546"/>
    <cellStyle name="_01.신월 관로토공_01.관로토공(우수)_03.여천우수 구조물공_01-3.옥서오수신설  맨홀토공(OPEN-0.3)_01-02.맨홀토공(OPEN-0.3)D-LINE_02.구조물및추진,도달기지토공(D구간)" xfId="547"/>
    <cellStyle name="_01.신월 관로토공_01.관로토공(우수)_03.여천우수 구조물공_01-3.옥서오수신설  맨홀토공(OPEN-0.3)_01-02.맨홀토공(OPEN-0.3)D-LINE_02.구조물토공(B-LINE)" xfId="548"/>
    <cellStyle name="_01.신월 관로토공_01.관로토공(우수)_03.여천우수 구조물공_01-3.옥서오수신설  맨홀토공(OPEN-0.3)_02.구조물및추진,도달기지토공(D구간)" xfId="549"/>
    <cellStyle name="_01.신월 관로토공_01.관로토공(우수)_03.여천우수 구조물공_01-3.옥서오수신설  맨홀토공(OPEN-0.3)_02.구조물토공(B-LINE)" xfId="550"/>
    <cellStyle name="_01.신월 관로토공_01.관로토공(우수)_03.여천우수 구조물공_02.구조물및추진,도달기지토공(D구간)" xfId="551"/>
    <cellStyle name="_01.신월 관로토공_01.관로토공(우수)_03.여천우수 구조물공_02.구조물토공(B-LINE)" xfId="552"/>
    <cellStyle name="_01.신월 관로토공_01.부대공(동판교3단계(본이설))" xfId="553"/>
    <cellStyle name="_01.신월 관로토공_01.신월 관로토공" xfId="554"/>
    <cellStyle name="_01.신월 관로토공_01.신월 관로토공_01.신월 관로토공조서" xfId="555"/>
    <cellStyle name="_01.신월 관로토공_01.신월 관로토공_01.신월 관로토공조서_01-02.맨홀토공(OPEN-0.3)D-LINE" xfId="556"/>
    <cellStyle name="_01.신월 관로토공_01.신월 관로토공_01.신월 관로토공조서_01-02.맨홀토공(OPEN-0.3)D-LINE_01-02.맨홀토공(OPEN-0.3)C-LINE" xfId="557"/>
    <cellStyle name="_01.신월 관로토공_01.신월 관로토공_01.신월 관로토공조서_01-02.맨홀토공(OPEN-0.3)D-LINE_01-02.맨홀토공(OPEN-0.3)C-LINE_02.구조물및추진,도달기지토공(D구간)" xfId="558"/>
    <cellStyle name="_01.신월 관로토공_01.신월 관로토공_01.신월 관로토공조서_01-02.맨홀토공(OPEN-0.3)D-LINE_01-02.맨홀토공(OPEN-0.3)C-LINE_02.구조물토공(B-LINE)" xfId="559"/>
    <cellStyle name="_01.신월 관로토공_01.신월 관로토공_01.신월 관로토공조서_01-02.맨홀토공(OPEN-0.3)D-LINE_01-02.맨홀토공(OPEN-0.3)D-LINE" xfId="560"/>
    <cellStyle name="_01.신월 관로토공_01.신월 관로토공_01.신월 관로토공조서_01-02.맨홀토공(OPEN-0.3)D-LINE_01-02.맨홀토공(OPEN-0.3)D-LINE_02.구조물및추진,도달기지토공(D구간)" xfId="561"/>
    <cellStyle name="_01.신월 관로토공_01.신월 관로토공_01.신월 관로토공조서_01-02.맨홀토공(OPEN-0.3)D-LINE_01-02.맨홀토공(OPEN-0.3)D-LINE_02.구조물토공(B-LINE)" xfId="562"/>
    <cellStyle name="_01.신월 관로토공_01.신월 관로토공_01.신월 관로토공조서_01-02.맨홀토공(OPEN-0.3)D-LINE_02.구조물및추진,도달기지토공(D구간)" xfId="563"/>
    <cellStyle name="_01.신월 관로토공_01.신월 관로토공_01.신월 관로토공조서_01-02.맨홀토공(OPEN-0.3)D-LINE_02.구조물토공(B-LINE)" xfId="564"/>
    <cellStyle name="_01.신월 관로토공_01.신월 관로토공_01.신월 관로토공조서_01-3.옥구오수신설  맨홀토공(OPEN-0.3)" xfId="565"/>
    <cellStyle name="_01.신월 관로토공_01.신월 관로토공_01.신월 관로토공조서_01-3.옥구오수신설  맨홀토공(OPEN-0.3)_01-02.맨홀토공(OPEN-0.3)C-LINE" xfId="566"/>
    <cellStyle name="_01.신월 관로토공_01.신월 관로토공_01.신월 관로토공조서_01-3.옥구오수신설  맨홀토공(OPEN-0.3)_01-02.맨홀토공(OPEN-0.3)C-LINE_02.구조물및추진,도달기지토공(D구간)" xfId="567"/>
    <cellStyle name="_01.신월 관로토공_01.신월 관로토공_01.신월 관로토공조서_01-3.옥구오수신설  맨홀토공(OPEN-0.3)_01-02.맨홀토공(OPEN-0.3)C-LINE_02.구조물토공(B-LINE)" xfId="568"/>
    <cellStyle name="_01.신월 관로토공_01.신월 관로토공_01.신월 관로토공조서_01-3.옥구오수신설  맨홀토공(OPEN-0.3)_01-02.맨홀토공(OPEN-0.3)D-LINE" xfId="569"/>
    <cellStyle name="_01.신월 관로토공_01.신월 관로토공_01.신월 관로토공조서_01-3.옥구오수신설  맨홀토공(OPEN-0.3)_01-02.맨홀토공(OPEN-0.3)D-LINE_02.구조물및추진,도달기지토공(D구간)" xfId="570"/>
    <cellStyle name="_01.신월 관로토공_01.신월 관로토공_01.신월 관로토공조서_01-3.옥구오수신설  맨홀토공(OPEN-0.3)_01-02.맨홀토공(OPEN-0.3)D-LINE_02.구조물토공(B-LINE)" xfId="571"/>
    <cellStyle name="_01.신월 관로토공_01.신월 관로토공_01.신월 관로토공조서_01-3.옥구오수신설  맨홀토공(OPEN-0.3)_02.구조물및추진,도달기지토공(D구간)" xfId="572"/>
    <cellStyle name="_01.신월 관로토공_01.신월 관로토공_01.신월 관로토공조서_01-3.옥구오수신설  맨홀토공(OPEN-0.3)_02.구조물토공(B-LINE)" xfId="573"/>
    <cellStyle name="_01.신월 관로토공_01.신월 관로토공_01.신월 관로토공조서_01-3.옥서오수신설  맨홀토공(OPEN-0.3)" xfId="574"/>
    <cellStyle name="_01.신월 관로토공_01.신월 관로토공_01.신월 관로토공조서_01-3.옥서오수신설  맨홀토공(OPEN-0.3)_01-02.맨홀토공(OPEN-0.3)C-LINE" xfId="575"/>
    <cellStyle name="_01.신월 관로토공_01.신월 관로토공_01.신월 관로토공조서_01-3.옥서오수신설  맨홀토공(OPEN-0.3)_01-02.맨홀토공(OPEN-0.3)C-LINE_02.구조물및추진,도달기지토공(D구간)" xfId="576"/>
    <cellStyle name="_01.신월 관로토공_01.신월 관로토공_01.신월 관로토공조서_01-3.옥서오수신설  맨홀토공(OPEN-0.3)_01-02.맨홀토공(OPEN-0.3)C-LINE_02.구조물토공(B-LINE)" xfId="577"/>
    <cellStyle name="_01.신월 관로토공_01.신월 관로토공_01.신월 관로토공조서_01-3.옥서오수신설  맨홀토공(OPEN-0.3)_01-02.맨홀토공(OPEN-0.3)D-LINE" xfId="578"/>
    <cellStyle name="_01.신월 관로토공_01.신월 관로토공_01.신월 관로토공조서_01-3.옥서오수신설  맨홀토공(OPEN-0.3)_01-02.맨홀토공(OPEN-0.3)D-LINE_02.구조물및추진,도달기지토공(D구간)" xfId="579"/>
    <cellStyle name="_01.신월 관로토공_01.신월 관로토공_01.신월 관로토공조서_01-3.옥서오수신설  맨홀토공(OPEN-0.3)_01-02.맨홀토공(OPEN-0.3)D-LINE_02.구조물토공(B-LINE)" xfId="580"/>
    <cellStyle name="_01.신월 관로토공_01.신월 관로토공_01.신월 관로토공조서_01-3.옥서오수신설  맨홀토공(OPEN-0.3)_02.구조물및추진,도달기지토공(D구간)" xfId="581"/>
    <cellStyle name="_01.신월 관로토공_01.신월 관로토공_01.신월 관로토공조서_01-3.옥서오수신설  맨홀토공(OPEN-0.3)_02.구조물토공(B-LINE)" xfId="582"/>
    <cellStyle name="_01.신월 관로토공_01.신월 관로토공_01.신월 관로토공조서_02.구조물및추진,도달기지토공(D구간)" xfId="583"/>
    <cellStyle name="_01.신월 관로토공_01.신월 관로토공_01.신월 관로토공조서_02.구조물토공(B-LINE)" xfId="584"/>
    <cellStyle name="_01.신월 관로토공_01.신월 관로토공_01.신월오수 관로토공" xfId="585"/>
    <cellStyle name="_01.신월 관로토공_01.신월 관로토공_01.신월오수 관로토공_01-02.맨홀토공(OPEN-0.3)D-LINE" xfId="586"/>
    <cellStyle name="_01.신월 관로토공_01.신월 관로토공_01.신월오수 관로토공_01-02.맨홀토공(OPEN-0.3)D-LINE_01-02.맨홀토공(OPEN-0.3)C-LINE" xfId="587"/>
    <cellStyle name="_01.신월 관로토공_01.신월 관로토공_01.신월오수 관로토공_01-02.맨홀토공(OPEN-0.3)D-LINE_01-02.맨홀토공(OPEN-0.3)C-LINE_02.구조물및추진,도달기지토공(D구간)" xfId="588"/>
    <cellStyle name="_01.신월 관로토공_01.신월 관로토공_01.신월오수 관로토공_01-02.맨홀토공(OPEN-0.3)D-LINE_01-02.맨홀토공(OPEN-0.3)C-LINE_02.구조물토공(B-LINE)" xfId="589"/>
    <cellStyle name="_01.신월 관로토공_01.신월 관로토공_01.신월오수 관로토공_01-02.맨홀토공(OPEN-0.3)D-LINE_01-02.맨홀토공(OPEN-0.3)D-LINE" xfId="590"/>
    <cellStyle name="_01.신월 관로토공_01.신월 관로토공_01.신월오수 관로토공_01-02.맨홀토공(OPEN-0.3)D-LINE_01-02.맨홀토공(OPEN-0.3)D-LINE_02.구조물및추진,도달기지토공(D구간)" xfId="591"/>
    <cellStyle name="_01.신월 관로토공_01.신월 관로토공_01.신월오수 관로토공_01-02.맨홀토공(OPEN-0.3)D-LINE_01-02.맨홀토공(OPEN-0.3)D-LINE_02.구조물토공(B-LINE)" xfId="592"/>
    <cellStyle name="_01.신월 관로토공_01.신월 관로토공_01.신월오수 관로토공_01-02.맨홀토공(OPEN-0.3)D-LINE_02.구조물및추진,도달기지토공(D구간)" xfId="593"/>
    <cellStyle name="_01.신월 관로토공_01.신월 관로토공_01.신월오수 관로토공_01-02.맨홀토공(OPEN-0.3)D-LINE_02.구조물토공(B-LINE)" xfId="594"/>
    <cellStyle name="_01.신월 관로토공_01.신월 관로토공_01.신월오수 관로토공_01-3.옥구오수신설  맨홀토공(OPEN-0.3)" xfId="595"/>
    <cellStyle name="_01.신월 관로토공_01.신월 관로토공_01.신월오수 관로토공_01-3.옥구오수신설  맨홀토공(OPEN-0.3)_01-02.맨홀토공(OPEN-0.3)C-LINE" xfId="596"/>
    <cellStyle name="_01.신월 관로토공_01.신월 관로토공_01.신월오수 관로토공_01-3.옥구오수신설  맨홀토공(OPEN-0.3)_01-02.맨홀토공(OPEN-0.3)C-LINE_02.구조물및추진,도달기지토공(D구간)" xfId="597"/>
    <cellStyle name="_01.신월 관로토공_01.신월 관로토공_01.신월오수 관로토공_01-3.옥구오수신설  맨홀토공(OPEN-0.3)_01-02.맨홀토공(OPEN-0.3)C-LINE_02.구조물토공(B-LINE)" xfId="598"/>
    <cellStyle name="_01.신월 관로토공_01.신월 관로토공_01.신월오수 관로토공_01-3.옥구오수신설  맨홀토공(OPEN-0.3)_01-02.맨홀토공(OPEN-0.3)D-LINE" xfId="599"/>
    <cellStyle name="_01.신월 관로토공_01.신월 관로토공_01.신월오수 관로토공_01-3.옥구오수신설  맨홀토공(OPEN-0.3)_01-02.맨홀토공(OPEN-0.3)D-LINE_02.구조물및추진,도달기지토공(D구간)" xfId="600"/>
    <cellStyle name="_01.신월 관로토공_01.신월 관로토공_01.신월오수 관로토공_01-3.옥구오수신설  맨홀토공(OPEN-0.3)_01-02.맨홀토공(OPEN-0.3)D-LINE_02.구조물토공(B-LINE)" xfId="601"/>
    <cellStyle name="_01.신월 관로토공_01.신월 관로토공_01.신월오수 관로토공_01-3.옥구오수신설  맨홀토공(OPEN-0.3)_02.구조물및추진,도달기지토공(D구간)" xfId="602"/>
    <cellStyle name="_01.신월 관로토공_01.신월 관로토공_01.신월오수 관로토공_01-3.옥구오수신설  맨홀토공(OPEN-0.3)_02.구조물토공(B-LINE)" xfId="603"/>
    <cellStyle name="_01.신월 관로토공_01.신월 관로토공_01.신월오수 관로토공_01-3.옥서오수신설  맨홀토공(OPEN-0.3)" xfId="604"/>
    <cellStyle name="_01.신월 관로토공_01.신월 관로토공_01.신월오수 관로토공_01-3.옥서오수신설  맨홀토공(OPEN-0.3)_01-02.맨홀토공(OPEN-0.3)C-LINE" xfId="605"/>
    <cellStyle name="_01.신월 관로토공_01.신월 관로토공_01.신월오수 관로토공_01-3.옥서오수신설  맨홀토공(OPEN-0.3)_01-02.맨홀토공(OPEN-0.3)C-LINE_02.구조물및추진,도달기지토공(D구간)" xfId="606"/>
    <cellStyle name="_01.신월 관로토공_01.신월 관로토공_01.신월오수 관로토공_01-3.옥서오수신설  맨홀토공(OPEN-0.3)_01-02.맨홀토공(OPEN-0.3)C-LINE_02.구조물토공(B-LINE)" xfId="607"/>
    <cellStyle name="_01.신월 관로토공_01.신월 관로토공_01.신월오수 관로토공_01-3.옥서오수신설  맨홀토공(OPEN-0.3)_01-02.맨홀토공(OPEN-0.3)D-LINE" xfId="608"/>
    <cellStyle name="_01.신월 관로토공_01.신월 관로토공_01.신월오수 관로토공_01-3.옥서오수신설  맨홀토공(OPEN-0.3)_01-02.맨홀토공(OPEN-0.3)D-LINE_02.구조물및추진,도달기지토공(D구간)" xfId="609"/>
    <cellStyle name="_01.신월 관로토공_01.신월 관로토공_01.신월오수 관로토공_01-3.옥서오수신설  맨홀토공(OPEN-0.3)_01-02.맨홀토공(OPEN-0.3)D-LINE_02.구조물토공(B-LINE)" xfId="610"/>
    <cellStyle name="_01.신월 관로토공_01.신월 관로토공_01.신월오수 관로토공_01-3.옥서오수신설  맨홀토공(OPEN-0.3)_02.구조물및추진,도달기지토공(D구간)" xfId="611"/>
    <cellStyle name="_01.신월 관로토공_01.신월 관로토공_01.신월오수 관로토공_01-3.옥서오수신설  맨홀토공(OPEN-0.3)_02.구조물토공(B-LINE)" xfId="612"/>
    <cellStyle name="_01.신월 관로토공_01.신월 관로토공_01.신월오수 관로토공_02.구조물및추진,도달기지토공(D구간)" xfId="613"/>
    <cellStyle name="_01.신월 관로토공_01.신월 관로토공_01.신월오수 관로토공_02.구조물토공(B-LINE)" xfId="614"/>
    <cellStyle name="_01.신월 관로토공_01.신월 관로토공_01.차집 토공" xfId="615"/>
    <cellStyle name="_01.신월 관로토공_01.신월 관로토공_01.차집 토공_01.차집 토공2" xfId="616"/>
    <cellStyle name="_01.신월 관로토공_01.신월 관로토공_01.차집 토공_01.차집 토공2_01-02.맨홀토공(OPEN-0.3)D-LINE" xfId="617"/>
    <cellStyle name="_01.신월 관로토공_01.신월 관로토공_01.차집 토공_01.차집 토공2_01-02.맨홀토공(OPEN-0.3)D-LINE_01-02.맨홀토공(OPEN-0.3)C-LINE" xfId="618"/>
    <cellStyle name="_01.신월 관로토공_01.신월 관로토공_01.차집 토공_01.차집 토공2_01-02.맨홀토공(OPEN-0.3)D-LINE_01-02.맨홀토공(OPEN-0.3)C-LINE_02.구조물및추진,도달기지토공(D구간)" xfId="619"/>
    <cellStyle name="_01.신월 관로토공_01.신월 관로토공_01.차집 토공_01.차집 토공2_01-02.맨홀토공(OPEN-0.3)D-LINE_01-02.맨홀토공(OPEN-0.3)C-LINE_02.구조물토공(B-LINE)" xfId="620"/>
    <cellStyle name="_01.신월 관로토공_01.신월 관로토공_01.차집 토공_01.차집 토공2_01-02.맨홀토공(OPEN-0.3)D-LINE_01-02.맨홀토공(OPEN-0.3)D-LINE" xfId="621"/>
    <cellStyle name="_01.신월 관로토공_01.신월 관로토공_01.차집 토공_01.차집 토공2_01-02.맨홀토공(OPEN-0.3)D-LINE_01-02.맨홀토공(OPEN-0.3)D-LINE_02.구조물및추진,도달기지토공(D구간)" xfId="622"/>
    <cellStyle name="_01.신월 관로토공_01.신월 관로토공_01.차집 토공_01.차집 토공2_01-02.맨홀토공(OPEN-0.3)D-LINE_01-02.맨홀토공(OPEN-0.3)D-LINE_02.구조물토공(B-LINE)" xfId="623"/>
    <cellStyle name="_01.신월 관로토공_01.신월 관로토공_01.차집 토공_01.차집 토공2_01-02.맨홀토공(OPEN-0.3)D-LINE_02.구조물및추진,도달기지토공(D구간)" xfId="624"/>
    <cellStyle name="_01.신월 관로토공_01.신월 관로토공_01.차집 토공_01.차집 토공2_01-02.맨홀토공(OPEN-0.3)D-LINE_02.구조물토공(B-LINE)" xfId="625"/>
    <cellStyle name="_01.신월 관로토공_01.신월 관로토공_01.차집 토공_01.차집 토공2_01-3.옥구오수신설  맨홀토공(OPEN-0.3)" xfId="626"/>
    <cellStyle name="_01.신월 관로토공_01.신월 관로토공_01.차집 토공_01.차집 토공2_01-3.옥구오수신설  맨홀토공(OPEN-0.3)_01-02.맨홀토공(OPEN-0.3)C-LINE" xfId="627"/>
    <cellStyle name="_01.신월 관로토공_01.신월 관로토공_01.차집 토공_01.차집 토공2_01-3.옥구오수신설  맨홀토공(OPEN-0.3)_01-02.맨홀토공(OPEN-0.3)C-LINE_02.구조물및추진,도달기지토공(D구간)" xfId="628"/>
    <cellStyle name="_01.신월 관로토공_01.신월 관로토공_01.차집 토공_01.차집 토공2_01-3.옥구오수신설  맨홀토공(OPEN-0.3)_01-02.맨홀토공(OPEN-0.3)C-LINE_02.구조물토공(B-LINE)" xfId="629"/>
    <cellStyle name="_01.신월 관로토공_01.신월 관로토공_01.차집 토공_01.차집 토공2_01-3.옥구오수신설  맨홀토공(OPEN-0.3)_01-02.맨홀토공(OPEN-0.3)D-LINE" xfId="630"/>
    <cellStyle name="_01.신월 관로토공_01.신월 관로토공_01.차집 토공_01.차집 토공2_01-3.옥구오수신설  맨홀토공(OPEN-0.3)_01-02.맨홀토공(OPEN-0.3)D-LINE_02.구조물및추진,도달기지토공(D구간)" xfId="631"/>
    <cellStyle name="_01.신월 관로토공_01.신월 관로토공_01.차집 토공_01.차집 토공2_01-3.옥구오수신설  맨홀토공(OPEN-0.3)_01-02.맨홀토공(OPEN-0.3)D-LINE_02.구조물토공(B-LINE)" xfId="632"/>
    <cellStyle name="_01.신월 관로토공_01.신월 관로토공_01.차집 토공_01.차집 토공2_01-3.옥구오수신설  맨홀토공(OPEN-0.3)_02.구조물및추진,도달기지토공(D구간)" xfId="633"/>
    <cellStyle name="_01.신월 관로토공_01.신월 관로토공_01.차집 토공_01.차집 토공2_01-3.옥구오수신설  맨홀토공(OPEN-0.3)_02.구조물토공(B-LINE)" xfId="634"/>
    <cellStyle name="_01.신월 관로토공_01.신월 관로토공_01.차집 토공_01.차집 토공2_01-3.옥서오수신설  맨홀토공(OPEN-0.3)" xfId="635"/>
    <cellStyle name="_01.신월 관로토공_01.신월 관로토공_01.차집 토공_01.차집 토공2_01-3.옥서오수신설  맨홀토공(OPEN-0.3)_01-02.맨홀토공(OPEN-0.3)C-LINE" xfId="636"/>
    <cellStyle name="_01.신월 관로토공_01.신월 관로토공_01.차집 토공_01.차집 토공2_01-3.옥서오수신설  맨홀토공(OPEN-0.3)_01-02.맨홀토공(OPEN-0.3)C-LINE_02.구조물및추진,도달기지토공(D구간)" xfId="637"/>
    <cellStyle name="_01.신월 관로토공_01.신월 관로토공_01.차집 토공_01.차집 토공2_01-3.옥서오수신설  맨홀토공(OPEN-0.3)_01-02.맨홀토공(OPEN-0.3)C-LINE_02.구조물토공(B-LINE)" xfId="638"/>
    <cellStyle name="_01.신월 관로토공_01.신월 관로토공_01.차집 토공_01.차집 토공2_01-3.옥서오수신설  맨홀토공(OPEN-0.3)_01-02.맨홀토공(OPEN-0.3)D-LINE" xfId="639"/>
    <cellStyle name="_01.신월 관로토공_01.신월 관로토공_01.차집 토공_01.차집 토공2_01-3.옥서오수신설  맨홀토공(OPEN-0.3)_01-02.맨홀토공(OPEN-0.3)D-LINE_02.구조물및추진,도달기지토공(D구간)" xfId="640"/>
    <cellStyle name="_01.신월 관로토공_01.신월 관로토공_01.차집 토공_01.차집 토공2_01-3.옥서오수신설  맨홀토공(OPEN-0.3)_01-02.맨홀토공(OPEN-0.3)D-LINE_02.구조물토공(B-LINE)" xfId="641"/>
    <cellStyle name="_01.신월 관로토공_01.신월 관로토공_01.차집 토공_01.차집 토공2_01-3.옥서오수신설  맨홀토공(OPEN-0.3)_02.구조물및추진,도달기지토공(D구간)" xfId="642"/>
    <cellStyle name="_01.신월 관로토공_01.신월 관로토공_01.차집 토공_01.차집 토공2_01-3.옥서오수신설  맨홀토공(OPEN-0.3)_02.구조물토공(B-LINE)" xfId="643"/>
    <cellStyle name="_01.신월 관로토공_01.신월 관로토공_01.차집 토공_01.차집 토공2_02.구조물및추진,도달기지토공(D구간)" xfId="644"/>
    <cellStyle name="_01.신월 관로토공_01.신월 관로토공_01.차집 토공_01.차집 토공2_02.구조물토공(B-LINE)" xfId="645"/>
    <cellStyle name="_01.신월 관로토공_01.신월 관로토공_01.차집 토공_01-02.맨홀토공(OPEN-0.3)D-LINE" xfId="646"/>
    <cellStyle name="_01.신월 관로토공_01.신월 관로토공_01.차집 토공_01-02.맨홀토공(OPEN-0.3)D-LINE_01-02.맨홀토공(OPEN-0.3)C-LINE" xfId="647"/>
    <cellStyle name="_01.신월 관로토공_01.신월 관로토공_01.차집 토공_01-02.맨홀토공(OPEN-0.3)D-LINE_01-02.맨홀토공(OPEN-0.3)C-LINE_02.구조물및추진,도달기지토공(D구간)" xfId="648"/>
    <cellStyle name="_01.신월 관로토공_01.신월 관로토공_01.차집 토공_01-02.맨홀토공(OPEN-0.3)D-LINE_01-02.맨홀토공(OPEN-0.3)C-LINE_02.구조물토공(B-LINE)" xfId="649"/>
    <cellStyle name="_01.신월 관로토공_01.신월 관로토공_01.차집 토공_01-02.맨홀토공(OPEN-0.3)D-LINE_01-02.맨홀토공(OPEN-0.3)D-LINE" xfId="650"/>
    <cellStyle name="_01.신월 관로토공_01.신월 관로토공_01.차집 토공_01-02.맨홀토공(OPEN-0.3)D-LINE_01-02.맨홀토공(OPEN-0.3)D-LINE_02.구조물및추진,도달기지토공(D구간)" xfId="651"/>
    <cellStyle name="_01.신월 관로토공_01.신월 관로토공_01.차집 토공_01-02.맨홀토공(OPEN-0.3)D-LINE_01-02.맨홀토공(OPEN-0.3)D-LINE_02.구조물토공(B-LINE)" xfId="652"/>
    <cellStyle name="_01.신월 관로토공_01.신월 관로토공_01.차집 토공_01-02.맨홀토공(OPEN-0.3)D-LINE_02.구조물및추진,도달기지토공(D구간)" xfId="653"/>
    <cellStyle name="_01.신월 관로토공_01.신월 관로토공_01.차집 토공_01-02.맨홀토공(OPEN-0.3)D-LINE_02.구조물토공(B-LINE)" xfId="654"/>
    <cellStyle name="_01.신월 관로토공_01.신월 관로토공_01.차집 토공_01-3.옥구오수신설  맨홀토공(OPEN-0.3)" xfId="655"/>
    <cellStyle name="_01.신월 관로토공_01.신월 관로토공_01.차집 토공_01-3.옥구오수신설  맨홀토공(OPEN-0.3)_01-02.맨홀토공(OPEN-0.3)C-LINE" xfId="656"/>
    <cellStyle name="_01.신월 관로토공_01.신월 관로토공_01.차집 토공_01-3.옥구오수신설  맨홀토공(OPEN-0.3)_01-02.맨홀토공(OPEN-0.3)C-LINE_02.구조물및추진,도달기지토공(D구간)" xfId="657"/>
    <cellStyle name="_01.신월 관로토공_01.신월 관로토공_01.차집 토공_01-3.옥구오수신설  맨홀토공(OPEN-0.3)_01-02.맨홀토공(OPEN-0.3)C-LINE_02.구조물토공(B-LINE)" xfId="658"/>
    <cellStyle name="_01.신월 관로토공_01.신월 관로토공_01.차집 토공_01-3.옥구오수신설  맨홀토공(OPEN-0.3)_01-02.맨홀토공(OPEN-0.3)D-LINE" xfId="659"/>
    <cellStyle name="_01.신월 관로토공_01.신월 관로토공_01.차집 토공_01-3.옥구오수신설  맨홀토공(OPEN-0.3)_01-02.맨홀토공(OPEN-0.3)D-LINE_02.구조물및추진,도달기지토공(D구간)" xfId="660"/>
    <cellStyle name="_01.신월 관로토공_01.신월 관로토공_01.차집 토공_01-3.옥구오수신설  맨홀토공(OPEN-0.3)_01-02.맨홀토공(OPEN-0.3)D-LINE_02.구조물토공(B-LINE)" xfId="661"/>
    <cellStyle name="_01.신월 관로토공_01.신월 관로토공_01.차집 토공_01-3.옥구오수신설  맨홀토공(OPEN-0.3)_02.구조물및추진,도달기지토공(D구간)" xfId="662"/>
    <cellStyle name="_01.신월 관로토공_01.신월 관로토공_01.차집 토공_01-3.옥구오수신설  맨홀토공(OPEN-0.3)_02.구조물토공(B-LINE)" xfId="663"/>
    <cellStyle name="_01.신월 관로토공_01.신월 관로토공_01.차집 토공_01-3.옥서오수신설  맨홀토공(OPEN-0.3)" xfId="664"/>
    <cellStyle name="_01.신월 관로토공_01.신월 관로토공_01.차집 토공_01-3.옥서오수신설  맨홀토공(OPEN-0.3)_01-02.맨홀토공(OPEN-0.3)C-LINE" xfId="665"/>
    <cellStyle name="_01.신월 관로토공_01.신월 관로토공_01.차집 토공_01-3.옥서오수신설  맨홀토공(OPEN-0.3)_01-02.맨홀토공(OPEN-0.3)C-LINE_02.구조물및추진,도달기지토공(D구간)" xfId="666"/>
    <cellStyle name="_01.신월 관로토공_01.신월 관로토공_01.차집 토공_01-3.옥서오수신설  맨홀토공(OPEN-0.3)_01-02.맨홀토공(OPEN-0.3)C-LINE_02.구조물토공(B-LINE)" xfId="667"/>
    <cellStyle name="_01.신월 관로토공_01.신월 관로토공_01.차집 토공_01-3.옥서오수신설  맨홀토공(OPEN-0.3)_01-02.맨홀토공(OPEN-0.3)D-LINE" xfId="668"/>
    <cellStyle name="_01.신월 관로토공_01.신월 관로토공_01.차집 토공_01-3.옥서오수신설  맨홀토공(OPEN-0.3)_01-02.맨홀토공(OPEN-0.3)D-LINE_02.구조물및추진,도달기지토공(D구간)" xfId="669"/>
    <cellStyle name="_01.신월 관로토공_01.신월 관로토공_01.차집 토공_01-3.옥서오수신설  맨홀토공(OPEN-0.3)_01-02.맨홀토공(OPEN-0.3)D-LINE_02.구조물토공(B-LINE)" xfId="670"/>
    <cellStyle name="_01.신월 관로토공_01.신월 관로토공_01.차집 토공_01-3.옥서오수신설  맨홀토공(OPEN-0.3)_02.구조물및추진,도달기지토공(D구간)" xfId="671"/>
    <cellStyle name="_01.신월 관로토공_01.신월 관로토공_01.차집 토공_01-3.옥서오수신설  맨홀토공(OPEN-0.3)_02.구조물토공(B-LINE)" xfId="672"/>
    <cellStyle name="_01.신월 관로토공_01.신월 관로토공_01.차집 토공_02.구조물및추진,도달기지토공(D구간)" xfId="673"/>
    <cellStyle name="_01.신월 관로토공_01.신월 관로토공_01.차집 토공_02.구조물토공(B-LINE)" xfId="674"/>
    <cellStyle name="_01.신월 관로토공_01.신월 관로토공_01-02.맨홀토공(OPEN-0.3)D-LINE" xfId="675"/>
    <cellStyle name="_01.신월 관로토공_01.신월 관로토공_01-02.맨홀토공(OPEN-0.3)D-LINE_01-02.맨홀토공(OPEN-0.3)C-LINE" xfId="676"/>
    <cellStyle name="_01.신월 관로토공_01.신월 관로토공_01-02.맨홀토공(OPEN-0.3)D-LINE_01-02.맨홀토공(OPEN-0.3)C-LINE_02.구조물및추진,도달기지토공(D구간)" xfId="677"/>
    <cellStyle name="_01.신월 관로토공_01.신월 관로토공_01-02.맨홀토공(OPEN-0.3)D-LINE_01-02.맨홀토공(OPEN-0.3)C-LINE_02.구조물토공(B-LINE)" xfId="678"/>
    <cellStyle name="_01.신월 관로토공_01.신월 관로토공_01-02.맨홀토공(OPEN-0.3)D-LINE_01-02.맨홀토공(OPEN-0.3)D-LINE" xfId="679"/>
    <cellStyle name="_01.신월 관로토공_01.신월 관로토공_01-02.맨홀토공(OPEN-0.3)D-LINE_01-02.맨홀토공(OPEN-0.3)D-LINE_02.구조물및추진,도달기지토공(D구간)" xfId="680"/>
    <cellStyle name="_01.신월 관로토공_01.신월 관로토공_01-02.맨홀토공(OPEN-0.3)D-LINE_01-02.맨홀토공(OPEN-0.3)D-LINE_02.구조물토공(B-LINE)" xfId="681"/>
    <cellStyle name="_01.신월 관로토공_01.신월 관로토공_01-02.맨홀토공(OPEN-0.3)D-LINE_02.구조물및추진,도달기지토공(D구간)" xfId="682"/>
    <cellStyle name="_01.신월 관로토공_01.신월 관로토공_01-02.맨홀토공(OPEN-0.3)D-LINE_02.구조물토공(B-LINE)" xfId="683"/>
    <cellStyle name="_01.신월 관로토공_01.신월 관로토공_01-3.옥구오수신설  맨홀토공(OPEN-0.3)" xfId="684"/>
    <cellStyle name="_01.신월 관로토공_01.신월 관로토공_01-3.옥구오수신설  맨홀토공(OPEN-0.3)_01-02.맨홀토공(OPEN-0.3)C-LINE" xfId="685"/>
    <cellStyle name="_01.신월 관로토공_01.신월 관로토공_01-3.옥구오수신설  맨홀토공(OPEN-0.3)_01-02.맨홀토공(OPEN-0.3)C-LINE_02.구조물및추진,도달기지토공(D구간)" xfId="686"/>
    <cellStyle name="_01.신월 관로토공_01.신월 관로토공_01-3.옥구오수신설  맨홀토공(OPEN-0.3)_01-02.맨홀토공(OPEN-0.3)C-LINE_02.구조물토공(B-LINE)" xfId="687"/>
    <cellStyle name="_01.신월 관로토공_01.신월 관로토공_01-3.옥구오수신설  맨홀토공(OPEN-0.3)_01-02.맨홀토공(OPEN-0.3)D-LINE" xfId="688"/>
    <cellStyle name="_01.신월 관로토공_01.신월 관로토공_01-3.옥구오수신설  맨홀토공(OPEN-0.3)_01-02.맨홀토공(OPEN-0.3)D-LINE_02.구조물및추진,도달기지토공(D구간)" xfId="689"/>
    <cellStyle name="_01.신월 관로토공_01.신월 관로토공_01-3.옥구오수신설  맨홀토공(OPEN-0.3)_01-02.맨홀토공(OPEN-0.3)D-LINE_02.구조물토공(B-LINE)" xfId="690"/>
    <cellStyle name="_01.신월 관로토공_01.신월 관로토공_01-3.옥구오수신설  맨홀토공(OPEN-0.3)_02.구조물및추진,도달기지토공(D구간)" xfId="691"/>
    <cellStyle name="_01.신월 관로토공_01.신월 관로토공_01-3.옥구오수신설  맨홀토공(OPEN-0.3)_02.구조물토공(B-LINE)" xfId="692"/>
    <cellStyle name="_01.신월 관로토공_01.신월 관로토공_01-3.옥서오수신설  맨홀토공(OPEN-0.3)" xfId="693"/>
    <cellStyle name="_01.신월 관로토공_01.신월 관로토공_01-3.옥서오수신설  맨홀토공(OPEN-0.3)_01-02.맨홀토공(OPEN-0.3)C-LINE" xfId="694"/>
    <cellStyle name="_01.신월 관로토공_01.신월 관로토공_01-3.옥서오수신설  맨홀토공(OPEN-0.3)_01-02.맨홀토공(OPEN-0.3)C-LINE_02.구조물및추진,도달기지토공(D구간)" xfId="695"/>
    <cellStyle name="_01.신월 관로토공_01.신월 관로토공_01-3.옥서오수신설  맨홀토공(OPEN-0.3)_01-02.맨홀토공(OPEN-0.3)C-LINE_02.구조물토공(B-LINE)" xfId="696"/>
    <cellStyle name="_01.신월 관로토공_01.신월 관로토공_01-3.옥서오수신설  맨홀토공(OPEN-0.3)_01-02.맨홀토공(OPEN-0.3)D-LINE" xfId="697"/>
    <cellStyle name="_01.신월 관로토공_01.신월 관로토공_01-3.옥서오수신설  맨홀토공(OPEN-0.3)_01-02.맨홀토공(OPEN-0.3)D-LINE_02.구조물및추진,도달기지토공(D구간)" xfId="698"/>
    <cellStyle name="_01.신월 관로토공_01.신월 관로토공_01-3.옥서오수신설  맨홀토공(OPEN-0.3)_01-02.맨홀토공(OPEN-0.3)D-LINE_02.구조물토공(B-LINE)" xfId="699"/>
    <cellStyle name="_01.신월 관로토공_01.신월 관로토공_01-3.옥서오수신설  맨홀토공(OPEN-0.3)_02.구조물및추진,도달기지토공(D구간)" xfId="700"/>
    <cellStyle name="_01.신월 관로토공_01.신월 관로토공_01-3.옥서오수신설  맨홀토공(OPEN-0.3)_02.구조물토공(B-LINE)" xfId="701"/>
    <cellStyle name="_01.신월 관로토공_01.신월 관로토공_02.구조물및추진,도달기지토공(D구간)" xfId="702"/>
    <cellStyle name="_01.신월 관로토공_01.신월 관로토공_02.구조물토공(B-LINE)" xfId="703"/>
    <cellStyle name="_01.신월 관로토공_01.여천(오수)관로토공" xfId="704"/>
    <cellStyle name="_01.신월 관로토공_01.여천(오수)관로토공_01.관로토공(우수)" xfId="705"/>
    <cellStyle name="_01.신월 관로토공_01.여천(오수)관로토공_01.관로토공(우수)_01.여천오수 토공" xfId="706"/>
    <cellStyle name="_01.신월 관로토공_01.여천(오수)관로토공_01.관로토공(우수)_01.여천오수 토공_01-02.맨홀토공(OPEN-0.3)D-LINE" xfId="707"/>
    <cellStyle name="_01.신월 관로토공_01.여천(오수)관로토공_01.관로토공(우수)_01.여천오수 토공_01-02.맨홀토공(OPEN-0.3)D-LINE_01-02.맨홀토공(OPEN-0.3)C-LINE" xfId="708"/>
    <cellStyle name="_01.신월 관로토공_01.여천(오수)관로토공_01.관로토공(우수)_01.여천오수 토공_01-02.맨홀토공(OPEN-0.3)D-LINE_01-02.맨홀토공(OPEN-0.3)C-LINE_02.구조물및추진,도달기지토공(D구간)" xfId="709"/>
    <cellStyle name="_01.신월 관로토공_01.여천(오수)관로토공_01.관로토공(우수)_01.여천오수 토공_01-02.맨홀토공(OPEN-0.3)D-LINE_01-02.맨홀토공(OPEN-0.3)C-LINE_02.구조물토공(B-LINE)" xfId="710"/>
    <cellStyle name="_01.신월 관로토공_01.여천(오수)관로토공_01.관로토공(우수)_01.여천오수 토공_01-02.맨홀토공(OPEN-0.3)D-LINE_01-02.맨홀토공(OPEN-0.3)D-LINE" xfId="711"/>
    <cellStyle name="_01.신월 관로토공_01.여천(오수)관로토공_01.관로토공(우수)_01.여천오수 토공_01-02.맨홀토공(OPEN-0.3)D-LINE_01-02.맨홀토공(OPEN-0.3)D-LINE_02.구조물및추진,도달기지토공(D구간)" xfId="712"/>
    <cellStyle name="_01.신월 관로토공_01.여천(오수)관로토공_01.관로토공(우수)_01.여천오수 토공_01-02.맨홀토공(OPEN-0.3)D-LINE_01-02.맨홀토공(OPEN-0.3)D-LINE_02.구조물토공(B-LINE)" xfId="713"/>
    <cellStyle name="_01.신월 관로토공_01.여천(오수)관로토공_01.관로토공(우수)_01.여천오수 토공_01-02.맨홀토공(OPEN-0.3)D-LINE_02.구조물및추진,도달기지토공(D구간)" xfId="714"/>
    <cellStyle name="_01.신월 관로토공_01.여천(오수)관로토공_01.관로토공(우수)_01.여천오수 토공_01-02.맨홀토공(OPEN-0.3)D-LINE_02.구조물토공(B-LINE)" xfId="715"/>
    <cellStyle name="_01.신월 관로토공_01.여천(오수)관로토공_01.관로토공(우수)_01.여천오수 토공_01-3.옥구오수신설  맨홀토공(OPEN-0.3)" xfId="716"/>
    <cellStyle name="_01.신월 관로토공_01.여천(오수)관로토공_01.관로토공(우수)_01.여천오수 토공_01-3.옥구오수신설  맨홀토공(OPEN-0.3)_01-02.맨홀토공(OPEN-0.3)C-LINE" xfId="717"/>
    <cellStyle name="_01.신월 관로토공_01.여천(오수)관로토공_01.관로토공(우수)_01.여천오수 토공_01-3.옥구오수신설  맨홀토공(OPEN-0.3)_01-02.맨홀토공(OPEN-0.3)C-LINE_02.구조물및추진,도달기지토공(D구간)" xfId="718"/>
    <cellStyle name="_01.신월 관로토공_01.여천(오수)관로토공_01.관로토공(우수)_01.여천오수 토공_01-3.옥구오수신설  맨홀토공(OPEN-0.3)_01-02.맨홀토공(OPEN-0.3)C-LINE_02.구조물토공(B-LINE)" xfId="719"/>
    <cellStyle name="_01.신월 관로토공_01.여천(오수)관로토공_01.관로토공(우수)_01.여천오수 토공_01-3.옥구오수신설  맨홀토공(OPEN-0.3)_01-02.맨홀토공(OPEN-0.3)D-LINE" xfId="720"/>
    <cellStyle name="_01.신월 관로토공_01.여천(오수)관로토공_01.관로토공(우수)_01.여천오수 토공_01-3.옥구오수신설  맨홀토공(OPEN-0.3)_01-02.맨홀토공(OPEN-0.3)D-LINE_02.구조물및추진,도달기지토공(D구간)" xfId="721"/>
    <cellStyle name="_01.신월 관로토공_01.여천(오수)관로토공_01.관로토공(우수)_01.여천오수 토공_01-3.옥구오수신설  맨홀토공(OPEN-0.3)_01-02.맨홀토공(OPEN-0.3)D-LINE_02.구조물토공(B-LINE)" xfId="722"/>
    <cellStyle name="_01.신월 관로토공_01.여천(오수)관로토공_01.관로토공(우수)_01.여천오수 토공_01-3.옥구오수신설  맨홀토공(OPEN-0.3)_02.구조물및추진,도달기지토공(D구간)" xfId="723"/>
    <cellStyle name="_01.신월 관로토공_01.여천(오수)관로토공_01.관로토공(우수)_01.여천오수 토공_01-3.옥구오수신설  맨홀토공(OPEN-0.3)_02.구조물토공(B-LINE)" xfId="724"/>
    <cellStyle name="_01.신월 관로토공_01.여천(오수)관로토공_01.관로토공(우수)_01.여천오수 토공_01-3.옥서오수신설  맨홀토공(OPEN-0.3)" xfId="725"/>
    <cellStyle name="_01.신월 관로토공_01.여천(오수)관로토공_01.관로토공(우수)_01.여천오수 토공_01-3.옥서오수신설  맨홀토공(OPEN-0.3)_01-02.맨홀토공(OPEN-0.3)C-LINE" xfId="726"/>
    <cellStyle name="_01.신월 관로토공_01.여천(오수)관로토공_01.관로토공(우수)_01.여천오수 토공_01-3.옥서오수신설  맨홀토공(OPEN-0.3)_01-02.맨홀토공(OPEN-0.3)C-LINE_02.구조물및추진,도달기지토공(D구간)" xfId="727"/>
    <cellStyle name="_01.신월 관로토공_01.여천(오수)관로토공_01.관로토공(우수)_01.여천오수 토공_01-3.옥서오수신설  맨홀토공(OPEN-0.3)_01-02.맨홀토공(OPEN-0.3)C-LINE_02.구조물토공(B-LINE)" xfId="728"/>
    <cellStyle name="_01.신월 관로토공_01.여천(오수)관로토공_01.관로토공(우수)_01.여천오수 토공_01-3.옥서오수신설  맨홀토공(OPEN-0.3)_01-02.맨홀토공(OPEN-0.3)D-LINE" xfId="729"/>
    <cellStyle name="_01.신월 관로토공_01.여천(오수)관로토공_01.관로토공(우수)_01.여천오수 토공_01-3.옥서오수신설  맨홀토공(OPEN-0.3)_01-02.맨홀토공(OPEN-0.3)D-LINE_02.구조물및추진,도달기지토공(D구간)" xfId="730"/>
    <cellStyle name="_01.신월 관로토공_01.여천(오수)관로토공_01.관로토공(우수)_01.여천오수 토공_01-3.옥서오수신설  맨홀토공(OPEN-0.3)_01-02.맨홀토공(OPEN-0.3)D-LINE_02.구조물토공(B-LINE)" xfId="731"/>
    <cellStyle name="_01.신월 관로토공_01.여천(오수)관로토공_01.관로토공(우수)_01.여천오수 토공_01-3.옥서오수신설  맨홀토공(OPEN-0.3)_02.구조물및추진,도달기지토공(D구간)" xfId="732"/>
    <cellStyle name="_01.신월 관로토공_01.여천(오수)관로토공_01.관로토공(우수)_01.여천오수 토공_01-3.옥서오수신설  맨홀토공(OPEN-0.3)_02.구조물토공(B-LINE)" xfId="733"/>
    <cellStyle name="_01.신월 관로토공_01.여천(오수)관로토공_01.관로토공(우수)_01.여천오수 토공_02.구조물및추진,도달기지토공(D구간)" xfId="734"/>
    <cellStyle name="_01.신월 관로토공_01.여천(오수)관로토공_01.관로토공(우수)_01.여천오수 토공_02.구조물토공(B-LINE)" xfId="735"/>
    <cellStyle name="_01.신월 관로토공_01.여천(오수)관로토공_01.관로토공(우수)_01.여천우수 토공" xfId="736"/>
    <cellStyle name="_01.신월 관로토공_01.여천(오수)관로토공_01.관로토공(우수)_01.여천우수 토공_01-02.맨홀토공(OPEN-0.3)D-LINE" xfId="737"/>
    <cellStyle name="_01.신월 관로토공_01.여천(오수)관로토공_01.관로토공(우수)_01.여천우수 토공_01-02.맨홀토공(OPEN-0.3)D-LINE_01-02.맨홀토공(OPEN-0.3)C-LINE" xfId="738"/>
    <cellStyle name="_01.신월 관로토공_01.여천(오수)관로토공_01.관로토공(우수)_01.여천우수 토공_01-02.맨홀토공(OPEN-0.3)D-LINE_01-02.맨홀토공(OPEN-0.3)C-LINE_02.구조물및추진,도달기지토공(D구간)" xfId="739"/>
    <cellStyle name="_01.신월 관로토공_01.여천(오수)관로토공_01.관로토공(우수)_01.여천우수 토공_01-02.맨홀토공(OPEN-0.3)D-LINE_01-02.맨홀토공(OPEN-0.3)C-LINE_02.구조물토공(B-LINE)" xfId="740"/>
    <cellStyle name="_01.신월 관로토공_01.여천(오수)관로토공_01.관로토공(우수)_01.여천우수 토공_01-02.맨홀토공(OPEN-0.3)D-LINE_01-02.맨홀토공(OPEN-0.3)D-LINE" xfId="741"/>
    <cellStyle name="_01.신월 관로토공_01.여천(오수)관로토공_01.관로토공(우수)_01.여천우수 토공_01-02.맨홀토공(OPEN-0.3)D-LINE_01-02.맨홀토공(OPEN-0.3)D-LINE_02.구조물및추진,도달기지토공(D구간)" xfId="742"/>
    <cellStyle name="_01.신월 관로토공_01.여천(오수)관로토공_01.관로토공(우수)_01.여천우수 토공_01-02.맨홀토공(OPEN-0.3)D-LINE_01-02.맨홀토공(OPEN-0.3)D-LINE_02.구조물토공(B-LINE)" xfId="743"/>
    <cellStyle name="_01.신월 관로토공_01.여천(오수)관로토공_01.관로토공(우수)_01.여천우수 토공_01-02.맨홀토공(OPEN-0.3)D-LINE_02.구조물및추진,도달기지토공(D구간)" xfId="744"/>
    <cellStyle name="_01.신월 관로토공_01.여천(오수)관로토공_01.관로토공(우수)_01.여천우수 토공_01-02.맨홀토공(OPEN-0.3)D-LINE_02.구조물토공(B-LINE)" xfId="745"/>
    <cellStyle name="_01.신월 관로토공_01.여천(오수)관로토공_01.관로토공(우수)_01.여천우수 토공_01-3.옥구오수신설  맨홀토공(OPEN-0.3)" xfId="746"/>
    <cellStyle name="_01.신월 관로토공_01.여천(오수)관로토공_01.관로토공(우수)_01.여천우수 토공_01-3.옥구오수신설  맨홀토공(OPEN-0.3)_01-02.맨홀토공(OPEN-0.3)C-LINE" xfId="747"/>
    <cellStyle name="_01.신월 관로토공_01.여천(오수)관로토공_01.관로토공(우수)_01.여천우수 토공_01-3.옥구오수신설  맨홀토공(OPEN-0.3)_01-02.맨홀토공(OPEN-0.3)C-LINE_02.구조물및추진,도달기지토공(D구간)" xfId="748"/>
    <cellStyle name="_01.신월 관로토공_01.여천(오수)관로토공_01.관로토공(우수)_01.여천우수 토공_01-3.옥구오수신설  맨홀토공(OPEN-0.3)_01-02.맨홀토공(OPEN-0.3)C-LINE_02.구조물토공(B-LINE)" xfId="749"/>
    <cellStyle name="_01.신월 관로토공_01.여천(오수)관로토공_01.관로토공(우수)_01.여천우수 토공_01-3.옥구오수신설  맨홀토공(OPEN-0.3)_01-02.맨홀토공(OPEN-0.3)D-LINE" xfId="750"/>
    <cellStyle name="_01.신월 관로토공_01.여천(오수)관로토공_01.관로토공(우수)_01.여천우수 토공_01-3.옥구오수신설  맨홀토공(OPEN-0.3)_01-02.맨홀토공(OPEN-0.3)D-LINE_02.구조물및추진,도달기지토공(D구간)" xfId="751"/>
    <cellStyle name="_01.신월 관로토공_01.여천(오수)관로토공_01.관로토공(우수)_01.여천우수 토공_01-3.옥구오수신설  맨홀토공(OPEN-0.3)_01-02.맨홀토공(OPEN-0.3)D-LINE_02.구조물토공(B-LINE)" xfId="752"/>
    <cellStyle name="_01.신월 관로토공_01.여천(오수)관로토공_01.관로토공(우수)_01.여천우수 토공_01-3.옥구오수신설  맨홀토공(OPEN-0.3)_02.구조물및추진,도달기지토공(D구간)" xfId="753"/>
    <cellStyle name="_01.신월 관로토공_01.여천(오수)관로토공_01.관로토공(우수)_01.여천우수 토공_01-3.옥구오수신설  맨홀토공(OPEN-0.3)_02.구조물토공(B-LINE)" xfId="754"/>
    <cellStyle name="_01.신월 관로토공_01.여천(오수)관로토공_01.관로토공(우수)_01.여천우수 토공_01-3.옥서오수신설  맨홀토공(OPEN-0.3)" xfId="755"/>
    <cellStyle name="_01.신월 관로토공_01.여천(오수)관로토공_01.관로토공(우수)_01.여천우수 토공_01-3.옥서오수신설  맨홀토공(OPEN-0.3)_01-02.맨홀토공(OPEN-0.3)C-LINE" xfId="756"/>
    <cellStyle name="_01.신월 관로토공_01.여천(오수)관로토공_01.관로토공(우수)_01.여천우수 토공_01-3.옥서오수신설  맨홀토공(OPEN-0.3)_01-02.맨홀토공(OPEN-0.3)C-LINE_02.구조물및추진,도달기지토공(D구간)" xfId="757"/>
    <cellStyle name="_01.신월 관로토공_01.여천(오수)관로토공_01.관로토공(우수)_01.여천우수 토공_01-3.옥서오수신설  맨홀토공(OPEN-0.3)_01-02.맨홀토공(OPEN-0.3)C-LINE_02.구조물토공(B-LINE)" xfId="758"/>
    <cellStyle name="_01.신월 관로토공_01.여천(오수)관로토공_01.관로토공(우수)_01.여천우수 토공_01-3.옥서오수신설  맨홀토공(OPEN-0.3)_01-02.맨홀토공(OPEN-0.3)D-LINE" xfId="759"/>
    <cellStyle name="_01.신월 관로토공_01.여천(오수)관로토공_01.관로토공(우수)_01.여천우수 토공_01-3.옥서오수신설  맨홀토공(OPEN-0.3)_01-02.맨홀토공(OPEN-0.3)D-LINE_02.구조물및추진,도달기지토공(D구간)" xfId="760"/>
    <cellStyle name="_01.신월 관로토공_01.여천(오수)관로토공_01.관로토공(우수)_01.여천우수 토공_01-3.옥서오수신설  맨홀토공(OPEN-0.3)_01-02.맨홀토공(OPEN-0.3)D-LINE_02.구조물토공(B-LINE)" xfId="761"/>
    <cellStyle name="_01.신월 관로토공_01.여천(오수)관로토공_01.관로토공(우수)_01.여천우수 토공_01-3.옥서오수신설  맨홀토공(OPEN-0.3)_02.구조물및추진,도달기지토공(D구간)" xfId="762"/>
    <cellStyle name="_01.신월 관로토공_01.여천(오수)관로토공_01.관로토공(우수)_01.여천우수 토공_01-3.옥서오수신설  맨홀토공(OPEN-0.3)_02.구조물토공(B-LINE)" xfId="763"/>
    <cellStyle name="_01.신월 관로토공_01.여천(오수)관로토공_01.관로토공(우수)_01.여천우수 토공_02.구조물및추진,도달기지토공(D구간)" xfId="764"/>
    <cellStyle name="_01.신월 관로토공_01.여천(오수)관로토공_01.관로토공(우수)_01.여천우수 토공_02.구조물토공(B-LINE)" xfId="765"/>
    <cellStyle name="_01.신월 관로토공_01.여천(오수)관로토공_01.관로토공(우수)_01.차집 토공2" xfId="766"/>
    <cellStyle name="_01.신월 관로토공_01.여천(오수)관로토공_01.관로토공(우수)_01.차집 토공2_01-02.맨홀토공(OPEN-0.3)D-LINE" xfId="767"/>
    <cellStyle name="_01.신월 관로토공_01.여천(오수)관로토공_01.관로토공(우수)_01.차집 토공2_01-02.맨홀토공(OPEN-0.3)D-LINE_01-02.맨홀토공(OPEN-0.3)C-LINE" xfId="768"/>
    <cellStyle name="_01.신월 관로토공_01.여천(오수)관로토공_01.관로토공(우수)_01.차집 토공2_01-02.맨홀토공(OPEN-0.3)D-LINE_01-02.맨홀토공(OPEN-0.3)C-LINE_02.구조물및추진,도달기지토공(D구간)" xfId="769"/>
    <cellStyle name="_01.신월 관로토공_01.여천(오수)관로토공_01.관로토공(우수)_01.차집 토공2_01-02.맨홀토공(OPEN-0.3)D-LINE_01-02.맨홀토공(OPEN-0.3)C-LINE_02.구조물토공(B-LINE)" xfId="770"/>
    <cellStyle name="_01.신월 관로토공_01.여천(오수)관로토공_01.관로토공(우수)_01.차집 토공2_01-02.맨홀토공(OPEN-0.3)D-LINE_01-02.맨홀토공(OPEN-0.3)D-LINE" xfId="771"/>
    <cellStyle name="_01.신월 관로토공_01.여천(오수)관로토공_01.관로토공(우수)_01.차집 토공2_01-02.맨홀토공(OPEN-0.3)D-LINE_01-02.맨홀토공(OPEN-0.3)D-LINE_02.구조물및추진,도달기지토공(D구간)" xfId="772"/>
    <cellStyle name="_01.신월 관로토공_01.여천(오수)관로토공_01.관로토공(우수)_01.차집 토공2_01-02.맨홀토공(OPEN-0.3)D-LINE_01-02.맨홀토공(OPEN-0.3)D-LINE_02.구조물토공(B-LINE)" xfId="773"/>
    <cellStyle name="_01.신월 관로토공_01.여천(오수)관로토공_01.관로토공(우수)_01.차집 토공2_01-02.맨홀토공(OPEN-0.3)D-LINE_02.구조물및추진,도달기지토공(D구간)" xfId="774"/>
    <cellStyle name="_01.신월 관로토공_01.여천(오수)관로토공_01.관로토공(우수)_01.차집 토공2_01-02.맨홀토공(OPEN-0.3)D-LINE_02.구조물토공(B-LINE)" xfId="775"/>
    <cellStyle name="_01.신월 관로토공_01.여천(오수)관로토공_01.관로토공(우수)_01.차집 토공2_01-3.옥구오수신설  맨홀토공(OPEN-0.3)" xfId="776"/>
    <cellStyle name="_01.신월 관로토공_01.여천(오수)관로토공_01.관로토공(우수)_01.차집 토공2_01-3.옥구오수신설  맨홀토공(OPEN-0.3)_01-02.맨홀토공(OPEN-0.3)C-LINE" xfId="777"/>
    <cellStyle name="_01.신월 관로토공_01.여천(오수)관로토공_01.관로토공(우수)_01.차집 토공2_01-3.옥구오수신설  맨홀토공(OPEN-0.3)_01-02.맨홀토공(OPEN-0.3)C-LINE_02.구조물및추진,도달기지토공(D구간)" xfId="778"/>
    <cellStyle name="_01.신월 관로토공_01.여천(오수)관로토공_01.관로토공(우수)_01.차집 토공2_01-3.옥구오수신설  맨홀토공(OPEN-0.3)_01-02.맨홀토공(OPEN-0.3)C-LINE_02.구조물토공(B-LINE)" xfId="779"/>
    <cellStyle name="_01.신월 관로토공_01.여천(오수)관로토공_01.관로토공(우수)_01.차집 토공2_01-3.옥구오수신설  맨홀토공(OPEN-0.3)_01-02.맨홀토공(OPEN-0.3)D-LINE" xfId="780"/>
    <cellStyle name="_01.신월 관로토공_01.여천(오수)관로토공_01.관로토공(우수)_01.차집 토공2_01-3.옥구오수신설  맨홀토공(OPEN-0.3)_01-02.맨홀토공(OPEN-0.3)D-LINE_02.구조물및추진,도달기지토공(D구간)" xfId="781"/>
    <cellStyle name="_01.신월 관로토공_01.여천(오수)관로토공_01.관로토공(우수)_01.차집 토공2_01-3.옥구오수신설  맨홀토공(OPEN-0.3)_01-02.맨홀토공(OPEN-0.3)D-LINE_02.구조물토공(B-LINE)" xfId="782"/>
    <cellStyle name="_01.신월 관로토공_01.여천(오수)관로토공_01.관로토공(우수)_01.차집 토공2_01-3.옥구오수신설  맨홀토공(OPEN-0.3)_02.구조물및추진,도달기지토공(D구간)" xfId="783"/>
    <cellStyle name="_01.신월 관로토공_01.여천(오수)관로토공_01.관로토공(우수)_01.차집 토공2_01-3.옥구오수신설  맨홀토공(OPEN-0.3)_02.구조물토공(B-LINE)" xfId="784"/>
    <cellStyle name="_01.신월 관로토공_01.여천(오수)관로토공_01.관로토공(우수)_01.차집 토공2_01-3.옥서오수신설  맨홀토공(OPEN-0.3)" xfId="785"/>
    <cellStyle name="_01.신월 관로토공_01.여천(오수)관로토공_01.관로토공(우수)_01.차집 토공2_01-3.옥서오수신설  맨홀토공(OPEN-0.3)_01-02.맨홀토공(OPEN-0.3)C-LINE" xfId="786"/>
    <cellStyle name="_01.신월 관로토공_01.여천(오수)관로토공_01.관로토공(우수)_01.차집 토공2_01-3.옥서오수신설  맨홀토공(OPEN-0.3)_01-02.맨홀토공(OPEN-0.3)C-LINE_02.구조물및추진,도달기지토공(D구간)" xfId="787"/>
    <cellStyle name="_01.신월 관로토공_01.여천(오수)관로토공_01.관로토공(우수)_01.차집 토공2_01-3.옥서오수신설  맨홀토공(OPEN-0.3)_01-02.맨홀토공(OPEN-0.3)C-LINE_02.구조물토공(B-LINE)" xfId="788"/>
    <cellStyle name="_01.신월 관로토공_01.여천(오수)관로토공_01.관로토공(우수)_01.차집 토공2_01-3.옥서오수신설  맨홀토공(OPEN-0.3)_01-02.맨홀토공(OPEN-0.3)D-LINE" xfId="789"/>
    <cellStyle name="_01.신월 관로토공_01.여천(오수)관로토공_01.관로토공(우수)_01.차집 토공2_01-3.옥서오수신설  맨홀토공(OPEN-0.3)_01-02.맨홀토공(OPEN-0.3)D-LINE_02.구조물및추진,도달기지토공(D구간)" xfId="790"/>
    <cellStyle name="_01.신월 관로토공_01.여천(오수)관로토공_01.관로토공(우수)_01.차집 토공2_01-3.옥서오수신설  맨홀토공(OPEN-0.3)_01-02.맨홀토공(OPEN-0.3)D-LINE_02.구조물토공(B-LINE)" xfId="791"/>
    <cellStyle name="_01.신월 관로토공_01.여천(오수)관로토공_01.관로토공(우수)_01.차집 토공2_01-3.옥서오수신설  맨홀토공(OPEN-0.3)_02.구조물및추진,도달기지토공(D구간)" xfId="792"/>
    <cellStyle name="_01.신월 관로토공_01.여천(오수)관로토공_01.관로토공(우수)_01.차집 토공2_01-3.옥서오수신설  맨홀토공(OPEN-0.3)_02.구조물토공(B-LINE)" xfId="793"/>
    <cellStyle name="_01.신월 관로토공_01.여천(오수)관로토공_01.관로토공(우수)_01.차집 토공2_02.구조물및추진,도달기지토공(D구간)" xfId="794"/>
    <cellStyle name="_01.신월 관로토공_01.여천(오수)관로토공_01.관로토공(우수)_01.차집 토공2_02.구조물토공(B-LINE)" xfId="795"/>
    <cellStyle name="_01.신월 관로토공_01.여천(오수)관로토공_01.관로토공(우수)_01.토공" xfId="796"/>
    <cellStyle name="_01.신월 관로토공_01.여천(오수)관로토공_01.관로토공(우수)_01.토공_01-02.맨홀토공(OPEN-0.3)D-LINE" xfId="797"/>
    <cellStyle name="_01.신월 관로토공_01.여천(오수)관로토공_01.관로토공(우수)_01.토공_01-02.맨홀토공(OPEN-0.3)D-LINE_01-02.맨홀토공(OPEN-0.3)C-LINE" xfId="798"/>
    <cellStyle name="_01.신월 관로토공_01.여천(오수)관로토공_01.관로토공(우수)_01.토공_01-02.맨홀토공(OPEN-0.3)D-LINE_01-02.맨홀토공(OPEN-0.3)C-LINE_02.구조물및추진,도달기지토공(D구간)" xfId="799"/>
    <cellStyle name="_01.신월 관로토공_01.여천(오수)관로토공_01.관로토공(우수)_01.토공_01-02.맨홀토공(OPEN-0.3)D-LINE_01-02.맨홀토공(OPEN-0.3)C-LINE_02.구조물토공(B-LINE)" xfId="800"/>
    <cellStyle name="_01.신월 관로토공_01.여천(오수)관로토공_01.관로토공(우수)_01.토공_01-02.맨홀토공(OPEN-0.3)D-LINE_01-02.맨홀토공(OPEN-0.3)D-LINE" xfId="801"/>
    <cellStyle name="_01.신월 관로토공_01.여천(오수)관로토공_01.관로토공(우수)_01.토공_01-02.맨홀토공(OPEN-0.3)D-LINE_01-02.맨홀토공(OPEN-0.3)D-LINE_02.구조물및추진,도달기지토공(D구간)" xfId="802"/>
    <cellStyle name="_01.신월 관로토공_01.여천(오수)관로토공_01.관로토공(우수)_01.토공_01-02.맨홀토공(OPEN-0.3)D-LINE_01-02.맨홀토공(OPEN-0.3)D-LINE_02.구조물토공(B-LINE)" xfId="803"/>
    <cellStyle name="_01.신월 관로토공_01.여천(오수)관로토공_01.관로토공(우수)_01.토공_01-02.맨홀토공(OPEN-0.3)D-LINE_02.구조물및추진,도달기지토공(D구간)" xfId="804"/>
    <cellStyle name="_01.신월 관로토공_01.여천(오수)관로토공_01.관로토공(우수)_01.토공_01-02.맨홀토공(OPEN-0.3)D-LINE_02.구조물토공(B-LINE)" xfId="805"/>
    <cellStyle name="_01.신월 관로토공_01.여천(오수)관로토공_01.관로토공(우수)_01.토공_01-3.옥구오수신설  맨홀토공(OPEN-0.3)" xfId="806"/>
    <cellStyle name="_01.신월 관로토공_01.여천(오수)관로토공_01.관로토공(우수)_01.토공_01-3.옥구오수신설  맨홀토공(OPEN-0.3)_01-02.맨홀토공(OPEN-0.3)C-LINE" xfId="807"/>
    <cellStyle name="_01.신월 관로토공_01.여천(오수)관로토공_01.관로토공(우수)_01.토공_01-3.옥구오수신설  맨홀토공(OPEN-0.3)_01-02.맨홀토공(OPEN-0.3)C-LINE_02.구조물및추진,도달기지토공(D구간)" xfId="808"/>
    <cellStyle name="_01.신월 관로토공_01.여천(오수)관로토공_01.관로토공(우수)_01.토공_01-3.옥구오수신설  맨홀토공(OPEN-0.3)_01-02.맨홀토공(OPEN-0.3)C-LINE_02.구조물토공(B-LINE)" xfId="809"/>
    <cellStyle name="_01.신월 관로토공_01.여천(오수)관로토공_01.관로토공(우수)_01.토공_01-3.옥구오수신설  맨홀토공(OPEN-0.3)_01-02.맨홀토공(OPEN-0.3)D-LINE" xfId="810"/>
    <cellStyle name="_01.신월 관로토공_01.여천(오수)관로토공_01.관로토공(우수)_01.토공_01-3.옥구오수신설  맨홀토공(OPEN-0.3)_01-02.맨홀토공(OPEN-0.3)D-LINE_02.구조물및추진,도달기지토공(D구간)" xfId="811"/>
    <cellStyle name="_01.신월 관로토공_01.여천(오수)관로토공_01.관로토공(우수)_01.토공_01-3.옥구오수신설  맨홀토공(OPEN-0.3)_01-02.맨홀토공(OPEN-0.3)D-LINE_02.구조물토공(B-LINE)" xfId="812"/>
    <cellStyle name="_01.신월 관로토공_01.여천(오수)관로토공_01.관로토공(우수)_01.토공_01-3.옥구오수신설  맨홀토공(OPEN-0.3)_02.구조물및추진,도달기지토공(D구간)" xfId="813"/>
    <cellStyle name="_01.신월 관로토공_01.여천(오수)관로토공_01.관로토공(우수)_01.토공_01-3.옥구오수신설  맨홀토공(OPEN-0.3)_02.구조물토공(B-LINE)" xfId="814"/>
    <cellStyle name="_01.신월 관로토공_01.여천(오수)관로토공_01.관로토공(우수)_01.토공_01-3.옥서오수신설  맨홀토공(OPEN-0.3)" xfId="815"/>
    <cellStyle name="_01.신월 관로토공_01.여천(오수)관로토공_01.관로토공(우수)_01.토공_01-3.옥서오수신설  맨홀토공(OPEN-0.3)_01-02.맨홀토공(OPEN-0.3)C-LINE" xfId="816"/>
    <cellStyle name="_01.신월 관로토공_01.여천(오수)관로토공_01.관로토공(우수)_01.토공_01-3.옥서오수신설  맨홀토공(OPEN-0.3)_01-02.맨홀토공(OPEN-0.3)C-LINE_02.구조물및추진,도달기지토공(D구간)" xfId="817"/>
    <cellStyle name="_01.신월 관로토공_01.여천(오수)관로토공_01.관로토공(우수)_01.토공_01-3.옥서오수신설  맨홀토공(OPEN-0.3)_01-02.맨홀토공(OPEN-0.3)C-LINE_02.구조물토공(B-LINE)" xfId="818"/>
    <cellStyle name="_01.신월 관로토공_01.여천(오수)관로토공_01.관로토공(우수)_01.토공_01-3.옥서오수신설  맨홀토공(OPEN-0.3)_01-02.맨홀토공(OPEN-0.3)D-LINE" xfId="819"/>
    <cellStyle name="_01.신월 관로토공_01.여천(오수)관로토공_01.관로토공(우수)_01.토공_01-3.옥서오수신설  맨홀토공(OPEN-0.3)_01-02.맨홀토공(OPEN-0.3)D-LINE_02.구조물및추진,도달기지토공(D구간)" xfId="820"/>
    <cellStyle name="_01.신월 관로토공_01.여천(오수)관로토공_01.관로토공(우수)_01.토공_01-3.옥서오수신설  맨홀토공(OPEN-0.3)_01-02.맨홀토공(OPEN-0.3)D-LINE_02.구조물토공(B-LINE)" xfId="821"/>
    <cellStyle name="_01.신월 관로토공_01.여천(오수)관로토공_01.관로토공(우수)_01.토공_01-3.옥서오수신설  맨홀토공(OPEN-0.3)_02.구조물및추진,도달기지토공(D구간)" xfId="822"/>
    <cellStyle name="_01.신월 관로토공_01.여천(오수)관로토공_01.관로토공(우수)_01.토공_01-3.옥서오수신설  맨홀토공(OPEN-0.3)_02.구조물토공(B-LINE)" xfId="823"/>
    <cellStyle name="_01.신월 관로토공_01.여천(오수)관로토공_01.관로토공(우수)_01.토공_02.구조물및추진,도달기지토공(D구간)" xfId="824"/>
    <cellStyle name="_01.신월 관로토공_01.여천(오수)관로토공_01.관로토공(우수)_01.토공_02.구조물토공(B-LINE)" xfId="825"/>
    <cellStyle name="_01.신월 관로토공_01.여천(오수)관로토공_01.관로토공(우수)_01-02.맨홀토공(OPEN-0.3)D-LINE" xfId="826"/>
    <cellStyle name="_01.신월 관로토공_01.여천(오수)관로토공_01.관로토공(우수)_01-02.맨홀토공(OPEN-0.3)D-LINE_01-02.맨홀토공(OPEN-0.3)C-LINE" xfId="827"/>
    <cellStyle name="_01.신월 관로토공_01.여천(오수)관로토공_01.관로토공(우수)_01-02.맨홀토공(OPEN-0.3)D-LINE_01-02.맨홀토공(OPEN-0.3)C-LINE_02.구조물및추진,도달기지토공(D구간)" xfId="828"/>
    <cellStyle name="_01.신월 관로토공_01.여천(오수)관로토공_01.관로토공(우수)_01-02.맨홀토공(OPEN-0.3)D-LINE_01-02.맨홀토공(OPEN-0.3)C-LINE_02.구조물토공(B-LINE)" xfId="829"/>
    <cellStyle name="_01.신월 관로토공_01.여천(오수)관로토공_01.관로토공(우수)_01-02.맨홀토공(OPEN-0.3)D-LINE_01-02.맨홀토공(OPEN-0.3)D-LINE" xfId="830"/>
    <cellStyle name="_01.신월 관로토공_01.여천(오수)관로토공_01.관로토공(우수)_01-02.맨홀토공(OPEN-0.3)D-LINE_01-02.맨홀토공(OPEN-0.3)D-LINE_02.구조물및추진,도달기지토공(D구간)" xfId="831"/>
    <cellStyle name="_01.신월 관로토공_01.여천(오수)관로토공_01.관로토공(우수)_01-02.맨홀토공(OPEN-0.3)D-LINE_01-02.맨홀토공(OPEN-0.3)D-LINE_02.구조물토공(B-LINE)" xfId="832"/>
    <cellStyle name="_01.신월 관로토공_01.여천(오수)관로토공_01.관로토공(우수)_01-02.맨홀토공(OPEN-0.3)D-LINE_02.구조물및추진,도달기지토공(D구간)" xfId="833"/>
    <cellStyle name="_01.신월 관로토공_01.여천(오수)관로토공_01.관로토공(우수)_01-02.맨홀토공(OPEN-0.3)D-LINE_02.구조물토공(B-LINE)" xfId="834"/>
    <cellStyle name="_01.신월 관로토공_01.여천(오수)관로토공_01.관로토공(우수)_01-3.옥구오수신설  맨홀토공(OPEN-0.3)" xfId="835"/>
    <cellStyle name="_01.신월 관로토공_01.여천(오수)관로토공_01.관로토공(우수)_01-3.옥구오수신설  맨홀토공(OPEN-0.3)_01-02.맨홀토공(OPEN-0.3)C-LINE" xfId="836"/>
    <cellStyle name="_01.신월 관로토공_01.여천(오수)관로토공_01.관로토공(우수)_01-3.옥구오수신설  맨홀토공(OPEN-0.3)_01-02.맨홀토공(OPEN-0.3)C-LINE_02.구조물및추진,도달기지토공(D구간)" xfId="837"/>
    <cellStyle name="_01.신월 관로토공_01.여천(오수)관로토공_01.관로토공(우수)_01-3.옥구오수신설  맨홀토공(OPEN-0.3)_01-02.맨홀토공(OPEN-0.3)C-LINE_02.구조물토공(B-LINE)" xfId="838"/>
    <cellStyle name="_01.신월 관로토공_01.여천(오수)관로토공_01.관로토공(우수)_01-3.옥구오수신설  맨홀토공(OPEN-0.3)_01-02.맨홀토공(OPEN-0.3)D-LINE" xfId="839"/>
    <cellStyle name="_01.신월 관로토공_01.여천(오수)관로토공_01.관로토공(우수)_01-3.옥구오수신설  맨홀토공(OPEN-0.3)_01-02.맨홀토공(OPEN-0.3)D-LINE_02.구조물및추진,도달기지토공(D구간)" xfId="840"/>
    <cellStyle name="_01.신월 관로토공_01.여천(오수)관로토공_01.관로토공(우수)_01-3.옥구오수신설  맨홀토공(OPEN-0.3)_01-02.맨홀토공(OPEN-0.3)D-LINE_02.구조물토공(B-LINE)" xfId="841"/>
    <cellStyle name="_01.신월 관로토공_01.여천(오수)관로토공_01.관로토공(우수)_01-3.옥구오수신설  맨홀토공(OPEN-0.3)_02.구조물및추진,도달기지토공(D구간)" xfId="842"/>
    <cellStyle name="_01.신월 관로토공_01.여천(오수)관로토공_01.관로토공(우수)_01-3.옥구오수신설  맨홀토공(OPEN-0.3)_02.구조물토공(B-LINE)" xfId="843"/>
    <cellStyle name="_01.신월 관로토공_01.여천(오수)관로토공_01.관로토공(우수)_01-3.옥서오수신설  맨홀토공(OPEN-0.3)" xfId="844"/>
    <cellStyle name="_01.신월 관로토공_01.여천(오수)관로토공_01.관로토공(우수)_01-3.옥서오수신설  맨홀토공(OPEN-0.3)_01-02.맨홀토공(OPEN-0.3)C-LINE" xfId="845"/>
    <cellStyle name="_01.신월 관로토공_01.여천(오수)관로토공_01.관로토공(우수)_01-3.옥서오수신설  맨홀토공(OPEN-0.3)_01-02.맨홀토공(OPEN-0.3)C-LINE_02.구조물및추진,도달기지토공(D구간)" xfId="846"/>
    <cellStyle name="_01.신월 관로토공_01.여천(오수)관로토공_01.관로토공(우수)_01-3.옥서오수신설  맨홀토공(OPEN-0.3)_01-02.맨홀토공(OPEN-0.3)C-LINE_02.구조물토공(B-LINE)" xfId="847"/>
    <cellStyle name="_01.신월 관로토공_01.여천(오수)관로토공_01.관로토공(우수)_01-3.옥서오수신설  맨홀토공(OPEN-0.3)_01-02.맨홀토공(OPEN-0.3)D-LINE" xfId="848"/>
    <cellStyle name="_01.신월 관로토공_01.여천(오수)관로토공_01.관로토공(우수)_01-3.옥서오수신설  맨홀토공(OPEN-0.3)_01-02.맨홀토공(OPEN-0.3)D-LINE_02.구조물및추진,도달기지토공(D구간)" xfId="849"/>
    <cellStyle name="_01.신월 관로토공_01.여천(오수)관로토공_01.관로토공(우수)_01-3.옥서오수신설  맨홀토공(OPEN-0.3)_01-02.맨홀토공(OPEN-0.3)D-LINE_02.구조물토공(B-LINE)" xfId="850"/>
    <cellStyle name="_01.신월 관로토공_01.여천(오수)관로토공_01.관로토공(우수)_01-3.옥서오수신설  맨홀토공(OPEN-0.3)_02.구조물및추진,도달기지토공(D구간)" xfId="851"/>
    <cellStyle name="_01.신월 관로토공_01.여천(오수)관로토공_01.관로토공(우수)_01-3.옥서오수신설  맨홀토공(OPEN-0.3)_02.구조물토공(B-LINE)" xfId="852"/>
    <cellStyle name="_01.신월 관로토공_01.여천(오수)관로토공_01.관로토공(우수)_02.구조물및추진,도달기지토공(D구간)" xfId="853"/>
    <cellStyle name="_01.신월 관로토공_01.여천(오수)관로토공_01.관로토공(우수)_02.구조물토공(B-LINE)" xfId="854"/>
    <cellStyle name="_01.신월 관로토공_01.여천(오수)관로토공_01.관로토공(우수)_03.여천우수 구조물공" xfId="855"/>
    <cellStyle name="_01.신월 관로토공_01.여천(오수)관로토공_01.관로토공(우수)_03.여천우수 구조물공_01-02.맨홀토공(OPEN-0.3)D-LINE" xfId="856"/>
    <cellStyle name="_01.신월 관로토공_01.여천(오수)관로토공_01.관로토공(우수)_03.여천우수 구조물공_01-02.맨홀토공(OPEN-0.3)D-LINE_01-02.맨홀토공(OPEN-0.3)C-LINE" xfId="857"/>
    <cellStyle name="_01.신월 관로토공_01.여천(오수)관로토공_01.관로토공(우수)_03.여천우수 구조물공_01-02.맨홀토공(OPEN-0.3)D-LINE_01-02.맨홀토공(OPEN-0.3)C-LINE_02.구조물및추진,도달기지토공(D구간)" xfId="858"/>
    <cellStyle name="_01.신월 관로토공_01.여천(오수)관로토공_01.관로토공(우수)_03.여천우수 구조물공_01-02.맨홀토공(OPEN-0.3)D-LINE_01-02.맨홀토공(OPEN-0.3)C-LINE_02.구조물토공(B-LINE)" xfId="859"/>
    <cellStyle name="_01.신월 관로토공_01.여천(오수)관로토공_01.관로토공(우수)_03.여천우수 구조물공_01-02.맨홀토공(OPEN-0.3)D-LINE_01-02.맨홀토공(OPEN-0.3)D-LINE" xfId="860"/>
    <cellStyle name="_01.신월 관로토공_01.여천(오수)관로토공_01.관로토공(우수)_03.여천우수 구조물공_01-02.맨홀토공(OPEN-0.3)D-LINE_01-02.맨홀토공(OPEN-0.3)D-LINE_02.구조물및추진,도달기지토공(D구간)" xfId="861"/>
    <cellStyle name="_01.신월 관로토공_01.여천(오수)관로토공_01.관로토공(우수)_03.여천우수 구조물공_01-02.맨홀토공(OPEN-0.3)D-LINE_01-02.맨홀토공(OPEN-0.3)D-LINE_02.구조물토공(B-LINE)" xfId="862"/>
    <cellStyle name="_01.신월 관로토공_01.여천(오수)관로토공_01.관로토공(우수)_03.여천우수 구조물공_01-02.맨홀토공(OPEN-0.3)D-LINE_02.구조물및추진,도달기지토공(D구간)" xfId="863"/>
    <cellStyle name="_01.신월 관로토공_01.여천(오수)관로토공_01.관로토공(우수)_03.여천우수 구조물공_01-02.맨홀토공(OPEN-0.3)D-LINE_02.구조물토공(B-LINE)" xfId="864"/>
    <cellStyle name="_01.신월 관로토공_01.여천(오수)관로토공_01.관로토공(우수)_03.여천우수 구조물공_01-3.옥구오수신설  맨홀토공(OPEN-0.3)" xfId="865"/>
    <cellStyle name="_01.신월 관로토공_01.여천(오수)관로토공_01.관로토공(우수)_03.여천우수 구조물공_01-3.옥구오수신설  맨홀토공(OPEN-0.3)_01-02.맨홀토공(OPEN-0.3)C-LINE" xfId="866"/>
    <cellStyle name="_01.신월 관로토공_01.여천(오수)관로토공_01.관로토공(우수)_03.여천우수 구조물공_01-3.옥구오수신설  맨홀토공(OPEN-0.3)_01-02.맨홀토공(OPEN-0.3)C-LINE_02.구조물및추진,도달기지토공(D구간)" xfId="867"/>
    <cellStyle name="_01.신월 관로토공_01.여천(오수)관로토공_01.관로토공(우수)_03.여천우수 구조물공_01-3.옥구오수신설  맨홀토공(OPEN-0.3)_01-02.맨홀토공(OPEN-0.3)C-LINE_02.구조물토공(B-LINE)" xfId="868"/>
    <cellStyle name="_01.신월 관로토공_01.여천(오수)관로토공_01.관로토공(우수)_03.여천우수 구조물공_01-3.옥구오수신설  맨홀토공(OPEN-0.3)_01-02.맨홀토공(OPEN-0.3)D-LINE" xfId="869"/>
    <cellStyle name="_01.신월 관로토공_01.여천(오수)관로토공_01.관로토공(우수)_03.여천우수 구조물공_01-3.옥구오수신설  맨홀토공(OPEN-0.3)_01-02.맨홀토공(OPEN-0.3)D-LINE_02.구조물및추진,도달기지토공(D구간)" xfId="870"/>
    <cellStyle name="_01.신월 관로토공_01.여천(오수)관로토공_01.관로토공(우수)_03.여천우수 구조물공_01-3.옥구오수신설  맨홀토공(OPEN-0.3)_01-02.맨홀토공(OPEN-0.3)D-LINE_02.구조물토공(B-LINE)" xfId="871"/>
    <cellStyle name="_01.신월 관로토공_01.여천(오수)관로토공_01.관로토공(우수)_03.여천우수 구조물공_01-3.옥구오수신설  맨홀토공(OPEN-0.3)_02.구조물및추진,도달기지토공(D구간)" xfId="872"/>
    <cellStyle name="_01.신월 관로토공_01.여천(오수)관로토공_01.관로토공(우수)_03.여천우수 구조물공_01-3.옥구오수신설  맨홀토공(OPEN-0.3)_02.구조물토공(B-LINE)" xfId="873"/>
    <cellStyle name="_01.신월 관로토공_01.여천(오수)관로토공_01.관로토공(우수)_03.여천우수 구조물공_01-3.옥서오수신설  맨홀토공(OPEN-0.3)" xfId="874"/>
    <cellStyle name="_01.신월 관로토공_01.여천(오수)관로토공_01.관로토공(우수)_03.여천우수 구조물공_01-3.옥서오수신설  맨홀토공(OPEN-0.3)_01-02.맨홀토공(OPEN-0.3)C-LINE" xfId="875"/>
    <cellStyle name="_01.신월 관로토공_01.여천(오수)관로토공_01.관로토공(우수)_03.여천우수 구조물공_01-3.옥서오수신설  맨홀토공(OPEN-0.3)_01-02.맨홀토공(OPEN-0.3)C-LINE_02.구조물및추진,도달기지토공(D구간)" xfId="876"/>
    <cellStyle name="_01.신월 관로토공_01.여천(오수)관로토공_01.관로토공(우수)_03.여천우수 구조물공_01-3.옥서오수신설  맨홀토공(OPEN-0.3)_01-02.맨홀토공(OPEN-0.3)C-LINE_02.구조물토공(B-LINE)" xfId="877"/>
    <cellStyle name="_01.신월 관로토공_01.여천(오수)관로토공_01.관로토공(우수)_03.여천우수 구조물공_01-3.옥서오수신설  맨홀토공(OPEN-0.3)_01-02.맨홀토공(OPEN-0.3)D-LINE" xfId="878"/>
    <cellStyle name="_01.신월 관로토공_01.여천(오수)관로토공_01.관로토공(우수)_03.여천우수 구조물공_01-3.옥서오수신설  맨홀토공(OPEN-0.3)_01-02.맨홀토공(OPEN-0.3)D-LINE_02.구조물및추진,도달기지토공(D구간)" xfId="879"/>
    <cellStyle name="_01.신월 관로토공_01.여천(오수)관로토공_01.관로토공(우수)_03.여천우수 구조물공_01-3.옥서오수신설  맨홀토공(OPEN-0.3)_01-02.맨홀토공(OPEN-0.3)D-LINE_02.구조물토공(B-LINE)" xfId="880"/>
    <cellStyle name="_01.신월 관로토공_01.여천(오수)관로토공_01.관로토공(우수)_03.여천우수 구조물공_01-3.옥서오수신설  맨홀토공(OPEN-0.3)_02.구조물및추진,도달기지토공(D구간)" xfId="881"/>
    <cellStyle name="_01.신월 관로토공_01.여천(오수)관로토공_01.관로토공(우수)_03.여천우수 구조물공_01-3.옥서오수신설  맨홀토공(OPEN-0.3)_02.구조물토공(B-LINE)" xfId="882"/>
    <cellStyle name="_01.신월 관로토공_01.여천(오수)관로토공_01.관로토공(우수)_03.여천우수 구조물공_02.구조물및추진,도달기지토공(D구간)" xfId="883"/>
    <cellStyle name="_01.신월 관로토공_01.여천(오수)관로토공_01.관로토공(우수)_03.여천우수 구조물공_02.구조물토공(B-LINE)" xfId="884"/>
    <cellStyle name="_01.신월 관로토공_01.여천(오수)관로토공_01.여천오수 토공" xfId="885"/>
    <cellStyle name="_01.신월 관로토공_01.여천(오수)관로토공_01.여천오수 토공_01-02.맨홀토공(OPEN-0.3)D-LINE" xfId="886"/>
    <cellStyle name="_01.신월 관로토공_01.여천(오수)관로토공_01.여천오수 토공_01-02.맨홀토공(OPEN-0.3)D-LINE_01-02.맨홀토공(OPEN-0.3)C-LINE" xfId="887"/>
    <cellStyle name="_01.신월 관로토공_01.여천(오수)관로토공_01.여천오수 토공_01-02.맨홀토공(OPEN-0.3)D-LINE_01-02.맨홀토공(OPEN-0.3)C-LINE_02.구조물및추진,도달기지토공(D구간)" xfId="888"/>
    <cellStyle name="_01.신월 관로토공_01.여천(오수)관로토공_01.여천오수 토공_01-02.맨홀토공(OPEN-0.3)D-LINE_01-02.맨홀토공(OPEN-0.3)C-LINE_02.구조물토공(B-LINE)" xfId="889"/>
    <cellStyle name="_01.신월 관로토공_01.여천(오수)관로토공_01.여천오수 토공_01-02.맨홀토공(OPEN-0.3)D-LINE_01-02.맨홀토공(OPEN-0.3)D-LINE" xfId="890"/>
    <cellStyle name="_01.신월 관로토공_01.여천(오수)관로토공_01.여천오수 토공_01-02.맨홀토공(OPEN-0.3)D-LINE_01-02.맨홀토공(OPEN-0.3)D-LINE_02.구조물및추진,도달기지토공(D구간)" xfId="891"/>
    <cellStyle name="_01.신월 관로토공_01.여천(오수)관로토공_01.여천오수 토공_01-02.맨홀토공(OPEN-0.3)D-LINE_01-02.맨홀토공(OPEN-0.3)D-LINE_02.구조물토공(B-LINE)" xfId="892"/>
    <cellStyle name="_01.신월 관로토공_01.여천(오수)관로토공_01.여천오수 토공_01-02.맨홀토공(OPEN-0.3)D-LINE_02.구조물및추진,도달기지토공(D구간)" xfId="893"/>
    <cellStyle name="_01.신월 관로토공_01.여천(오수)관로토공_01.여천오수 토공_01-02.맨홀토공(OPEN-0.3)D-LINE_02.구조물토공(B-LINE)" xfId="894"/>
    <cellStyle name="_01.신월 관로토공_01.여천(오수)관로토공_01.여천오수 토공_01-3.옥구오수신설  맨홀토공(OPEN-0.3)" xfId="895"/>
    <cellStyle name="_01.신월 관로토공_01.여천(오수)관로토공_01.여천오수 토공_01-3.옥구오수신설  맨홀토공(OPEN-0.3)_01-02.맨홀토공(OPEN-0.3)C-LINE" xfId="896"/>
    <cellStyle name="_01.신월 관로토공_01.여천(오수)관로토공_01.여천오수 토공_01-3.옥구오수신설  맨홀토공(OPEN-0.3)_01-02.맨홀토공(OPEN-0.3)C-LINE_02.구조물및추진,도달기지토공(D구간)" xfId="897"/>
    <cellStyle name="_01.신월 관로토공_01.여천(오수)관로토공_01.여천오수 토공_01-3.옥구오수신설  맨홀토공(OPEN-0.3)_01-02.맨홀토공(OPEN-0.3)C-LINE_02.구조물토공(B-LINE)" xfId="898"/>
    <cellStyle name="_01.신월 관로토공_01.여천(오수)관로토공_01.여천오수 토공_01-3.옥구오수신설  맨홀토공(OPEN-0.3)_01-02.맨홀토공(OPEN-0.3)D-LINE" xfId="899"/>
    <cellStyle name="_01.신월 관로토공_01.여천(오수)관로토공_01.여천오수 토공_01-3.옥구오수신설  맨홀토공(OPEN-0.3)_01-02.맨홀토공(OPEN-0.3)D-LINE_02.구조물및추진,도달기지토공(D구간)" xfId="900"/>
    <cellStyle name="_01.신월 관로토공_01.여천(오수)관로토공_01.여천오수 토공_01-3.옥구오수신설  맨홀토공(OPEN-0.3)_01-02.맨홀토공(OPEN-0.3)D-LINE_02.구조물토공(B-LINE)" xfId="901"/>
    <cellStyle name="_01.신월 관로토공_01.여천(오수)관로토공_01.여천오수 토공_01-3.옥구오수신설  맨홀토공(OPEN-0.3)_02.구조물및추진,도달기지토공(D구간)" xfId="902"/>
    <cellStyle name="_01.신월 관로토공_01.여천(오수)관로토공_01.여천오수 토공_01-3.옥구오수신설  맨홀토공(OPEN-0.3)_02.구조물토공(B-LINE)" xfId="903"/>
    <cellStyle name="_01.신월 관로토공_01.여천(오수)관로토공_01.여천오수 토공_01-3.옥서오수신설  맨홀토공(OPEN-0.3)" xfId="904"/>
    <cellStyle name="_01.신월 관로토공_01.여천(오수)관로토공_01.여천오수 토공_01-3.옥서오수신설  맨홀토공(OPEN-0.3)_01-02.맨홀토공(OPEN-0.3)C-LINE" xfId="905"/>
    <cellStyle name="_01.신월 관로토공_01.여천(오수)관로토공_01.여천오수 토공_01-3.옥서오수신설  맨홀토공(OPEN-0.3)_01-02.맨홀토공(OPEN-0.3)C-LINE_02.구조물및추진,도달기지토공(D구간)" xfId="906"/>
    <cellStyle name="_01.신월 관로토공_01.여천(오수)관로토공_01.여천오수 토공_01-3.옥서오수신설  맨홀토공(OPEN-0.3)_01-02.맨홀토공(OPEN-0.3)C-LINE_02.구조물토공(B-LINE)" xfId="907"/>
    <cellStyle name="_01.신월 관로토공_01.여천(오수)관로토공_01.여천오수 토공_01-3.옥서오수신설  맨홀토공(OPEN-0.3)_01-02.맨홀토공(OPEN-0.3)D-LINE" xfId="908"/>
    <cellStyle name="_01.신월 관로토공_01.여천(오수)관로토공_01.여천오수 토공_01-3.옥서오수신설  맨홀토공(OPEN-0.3)_01-02.맨홀토공(OPEN-0.3)D-LINE_02.구조물및추진,도달기지토공(D구간)" xfId="909"/>
    <cellStyle name="_01.신월 관로토공_01.여천(오수)관로토공_01.여천오수 토공_01-3.옥서오수신설  맨홀토공(OPEN-0.3)_01-02.맨홀토공(OPEN-0.3)D-LINE_02.구조물토공(B-LINE)" xfId="910"/>
    <cellStyle name="_01.신월 관로토공_01.여천(오수)관로토공_01.여천오수 토공_01-3.옥서오수신설  맨홀토공(OPEN-0.3)_02.구조물및추진,도달기지토공(D구간)" xfId="911"/>
    <cellStyle name="_01.신월 관로토공_01.여천(오수)관로토공_01.여천오수 토공_01-3.옥서오수신설  맨홀토공(OPEN-0.3)_02.구조물토공(B-LINE)" xfId="912"/>
    <cellStyle name="_01.신월 관로토공_01.여천(오수)관로토공_01.여천오수 토공_02.구조물및추진,도달기지토공(D구간)" xfId="913"/>
    <cellStyle name="_01.신월 관로토공_01.여천(오수)관로토공_01.여천오수 토공_02.구조물토공(B-LINE)" xfId="914"/>
    <cellStyle name="_01.신월 관로토공_01.여천(오수)관로토공_01.차집 토공2" xfId="915"/>
    <cellStyle name="_01.신월 관로토공_01.여천(오수)관로토공_01.차집 토공2_01-02.맨홀토공(OPEN-0.3)D-LINE" xfId="916"/>
    <cellStyle name="_01.신월 관로토공_01.여천(오수)관로토공_01.차집 토공2_01-02.맨홀토공(OPEN-0.3)D-LINE_01-02.맨홀토공(OPEN-0.3)C-LINE" xfId="917"/>
    <cellStyle name="_01.신월 관로토공_01.여천(오수)관로토공_01.차집 토공2_01-02.맨홀토공(OPEN-0.3)D-LINE_01-02.맨홀토공(OPEN-0.3)C-LINE_02.구조물및추진,도달기지토공(D구간)" xfId="918"/>
    <cellStyle name="_01.신월 관로토공_01.여천(오수)관로토공_01.차집 토공2_01-02.맨홀토공(OPEN-0.3)D-LINE_01-02.맨홀토공(OPEN-0.3)C-LINE_02.구조물토공(B-LINE)" xfId="919"/>
    <cellStyle name="_01.신월 관로토공_01.여천(오수)관로토공_01.차집 토공2_01-02.맨홀토공(OPEN-0.3)D-LINE_01-02.맨홀토공(OPEN-0.3)D-LINE" xfId="920"/>
    <cellStyle name="_01.신월 관로토공_01.여천(오수)관로토공_01.차집 토공2_01-02.맨홀토공(OPEN-0.3)D-LINE_01-02.맨홀토공(OPEN-0.3)D-LINE_02.구조물및추진,도달기지토공(D구간)" xfId="921"/>
    <cellStyle name="_01.신월 관로토공_01.여천(오수)관로토공_01.차집 토공2_01-02.맨홀토공(OPEN-0.3)D-LINE_01-02.맨홀토공(OPEN-0.3)D-LINE_02.구조물토공(B-LINE)" xfId="922"/>
    <cellStyle name="_01.신월 관로토공_01.여천(오수)관로토공_01.차집 토공2_01-02.맨홀토공(OPEN-0.3)D-LINE_02.구조물및추진,도달기지토공(D구간)" xfId="923"/>
    <cellStyle name="_01.신월 관로토공_01.여천(오수)관로토공_01.차집 토공2_01-02.맨홀토공(OPEN-0.3)D-LINE_02.구조물토공(B-LINE)" xfId="924"/>
    <cellStyle name="_01.신월 관로토공_01.여천(오수)관로토공_01.차집 토공2_01-3.옥구오수신설  맨홀토공(OPEN-0.3)" xfId="925"/>
    <cellStyle name="_01.신월 관로토공_01.여천(오수)관로토공_01.차집 토공2_01-3.옥구오수신설  맨홀토공(OPEN-0.3)_01-02.맨홀토공(OPEN-0.3)C-LINE" xfId="926"/>
    <cellStyle name="_01.신월 관로토공_01.여천(오수)관로토공_01.차집 토공2_01-3.옥구오수신설  맨홀토공(OPEN-0.3)_01-02.맨홀토공(OPEN-0.3)C-LINE_02.구조물및추진,도달기지토공(D구간)" xfId="927"/>
    <cellStyle name="_01.신월 관로토공_01.여천(오수)관로토공_01.차집 토공2_01-3.옥구오수신설  맨홀토공(OPEN-0.3)_01-02.맨홀토공(OPEN-0.3)C-LINE_02.구조물토공(B-LINE)" xfId="928"/>
    <cellStyle name="_01.신월 관로토공_01.여천(오수)관로토공_01.차집 토공2_01-3.옥구오수신설  맨홀토공(OPEN-0.3)_01-02.맨홀토공(OPEN-0.3)D-LINE" xfId="929"/>
    <cellStyle name="_01.신월 관로토공_01.여천(오수)관로토공_01.차집 토공2_01-3.옥구오수신설  맨홀토공(OPEN-0.3)_01-02.맨홀토공(OPEN-0.3)D-LINE_02.구조물및추진,도달기지토공(D구간)" xfId="930"/>
    <cellStyle name="_01.신월 관로토공_01.여천(오수)관로토공_01.차집 토공2_01-3.옥구오수신설  맨홀토공(OPEN-0.3)_01-02.맨홀토공(OPEN-0.3)D-LINE_02.구조물토공(B-LINE)" xfId="931"/>
    <cellStyle name="_01.신월 관로토공_01.여천(오수)관로토공_01.차집 토공2_01-3.옥구오수신설  맨홀토공(OPEN-0.3)_02.구조물및추진,도달기지토공(D구간)" xfId="932"/>
    <cellStyle name="_01.신월 관로토공_01.여천(오수)관로토공_01.차집 토공2_01-3.옥구오수신설  맨홀토공(OPEN-0.3)_02.구조물토공(B-LINE)" xfId="933"/>
    <cellStyle name="_01.신월 관로토공_01.여천(오수)관로토공_01.차집 토공2_01-3.옥서오수신설  맨홀토공(OPEN-0.3)" xfId="934"/>
    <cellStyle name="_01.신월 관로토공_01.여천(오수)관로토공_01.차집 토공2_01-3.옥서오수신설  맨홀토공(OPEN-0.3)_01-02.맨홀토공(OPEN-0.3)C-LINE" xfId="935"/>
    <cellStyle name="_01.신월 관로토공_01.여천(오수)관로토공_01.차집 토공2_01-3.옥서오수신설  맨홀토공(OPEN-0.3)_01-02.맨홀토공(OPEN-0.3)C-LINE_02.구조물및추진,도달기지토공(D구간)" xfId="936"/>
    <cellStyle name="_01.신월 관로토공_01.여천(오수)관로토공_01.차집 토공2_01-3.옥서오수신설  맨홀토공(OPEN-0.3)_01-02.맨홀토공(OPEN-0.3)C-LINE_02.구조물토공(B-LINE)" xfId="937"/>
    <cellStyle name="_01.신월 관로토공_01.여천(오수)관로토공_01.차집 토공2_01-3.옥서오수신설  맨홀토공(OPEN-0.3)_01-02.맨홀토공(OPEN-0.3)D-LINE" xfId="938"/>
    <cellStyle name="_01.신월 관로토공_01.여천(오수)관로토공_01.차집 토공2_01-3.옥서오수신설  맨홀토공(OPEN-0.3)_01-02.맨홀토공(OPEN-0.3)D-LINE_02.구조물및추진,도달기지토공(D구간)" xfId="939"/>
    <cellStyle name="_01.신월 관로토공_01.여천(오수)관로토공_01.차집 토공2_01-3.옥서오수신설  맨홀토공(OPEN-0.3)_01-02.맨홀토공(OPEN-0.3)D-LINE_02.구조물토공(B-LINE)" xfId="940"/>
    <cellStyle name="_01.신월 관로토공_01.여천(오수)관로토공_01.차집 토공2_01-3.옥서오수신설  맨홀토공(OPEN-0.3)_02.구조물및추진,도달기지토공(D구간)" xfId="941"/>
    <cellStyle name="_01.신월 관로토공_01.여천(오수)관로토공_01.차집 토공2_01-3.옥서오수신설  맨홀토공(OPEN-0.3)_02.구조물토공(B-LINE)" xfId="942"/>
    <cellStyle name="_01.신월 관로토공_01.여천(오수)관로토공_01.차집 토공2_02.구조물및추진,도달기지토공(D구간)" xfId="943"/>
    <cellStyle name="_01.신월 관로토공_01.여천(오수)관로토공_01.차집 토공2_02.구조물토공(B-LINE)" xfId="944"/>
    <cellStyle name="_01.신월 관로토공_01.여천(오수)관로토공_01.토공" xfId="945"/>
    <cellStyle name="_01.신월 관로토공_01.여천(오수)관로토공_01.토공_01-02.맨홀토공(OPEN-0.3)D-LINE" xfId="946"/>
    <cellStyle name="_01.신월 관로토공_01.여천(오수)관로토공_01.토공_01-02.맨홀토공(OPEN-0.3)D-LINE_01-02.맨홀토공(OPEN-0.3)C-LINE" xfId="947"/>
    <cellStyle name="_01.신월 관로토공_01.여천(오수)관로토공_01.토공_01-02.맨홀토공(OPEN-0.3)D-LINE_01-02.맨홀토공(OPEN-0.3)C-LINE_02.구조물및추진,도달기지토공(D구간)" xfId="948"/>
    <cellStyle name="_01.신월 관로토공_01.여천(오수)관로토공_01.토공_01-02.맨홀토공(OPEN-0.3)D-LINE_01-02.맨홀토공(OPEN-0.3)C-LINE_02.구조물토공(B-LINE)" xfId="949"/>
    <cellStyle name="_01.신월 관로토공_01.여천(오수)관로토공_01.토공_01-02.맨홀토공(OPEN-0.3)D-LINE_01-02.맨홀토공(OPEN-0.3)D-LINE" xfId="950"/>
    <cellStyle name="_01.신월 관로토공_01.여천(오수)관로토공_01.토공_01-02.맨홀토공(OPEN-0.3)D-LINE_01-02.맨홀토공(OPEN-0.3)D-LINE_02.구조물및추진,도달기지토공(D구간)" xfId="951"/>
    <cellStyle name="_01.신월 관로토공_01.여천(오수)관로토공_01.토공_01-02.맨홀토공(OPEN-0.3)D-LINE_01-02.맨홀토공(OPEN-0.3)D-LINE_02.구조물토공(B-LINE)" xfId="952"/>
    <cellStyle name="_01.신월 관로토공_01.여천(오수)관로토공_01.토공_01-02.맨홀토공(OPEN-0.3)D-LINE_02.구조물및추진,도달기지토공(D구간)" xfId="953"/>
    <cellStyle name="_01.신월 관로토공_01.여천(오수)관로토공_01.토공_01-02.맨홀토공(OPEN-0.3)D-LINE_02.구조물토공(B-LINE)" xfId="954"/>
    <cellStyle name="_01.신월 관로토공_01.여천(오수)관로토공_01.토공_01-3.옥구오수신설  맨홀토공(OPEN-0.3)" xfId="955"/>
    <cellStyle name="_01.신월 관로토공_01.여천(오수)관로토공_01.토공_01-3.옥구오수신설  맨홀토공(OPEN-0.3)_01-02.맨홀토공(OPEN-0.3)C-LINE" xfId="956"/>
    <cellStyle name="_01.신월 관로토공_01.여천(오수)관로토공_01.토공_01-3.옥구오수신설  맨홀토공(OPEN-0.3)_01-02.맨홀토공(OPEN-0.3)C-LINE_02.구조물및추진,도달기지토공(D구간)" xfId="957"/>
    <cellStyle name="_01.신월 관로토공_01.여천(오수)관로토공_01.토공_01-3.옥구오수신설  맨홀토공(OPEN-0.3)_01-02.맨홀토공(OPEN-0.3)C-LINE_02.구조물토공(B-LINE)" xfId="958"/>
    <cellStyle name="_01.신월 관로토공_01.여천(오수)관로토공_01.토공_01-3.옥구오수신설  맨홀토공(OPEN-0.3)_01-02.맨홀토공(OPEN-0.3)D-LINE" xfId="959"/>
    <cellStyle name="_01.신월 관로토공_01.여천(오수)관로토공_01.토공_01-3.옥구오수신설  맨홀토공(OPEN-0.3)_01-02.맨홀토공(OPEN-0.3)D-LINE_02.구조물및추진,도달기지토공(D구간)" xfId="960"/>
    <cellStyle name="_01.신월 관로토공_01.여천(오수)관로토공_01.토공_01-3.옥구오수신설  맨홀토공(OPEN-0.3)_01-02.맨홀토공(OPEN-0.3)D-LINE_02.구조물토공(B-LINE)" xfId="961"/>
    <cellStyle name="_01.신월 관로토공_01.여천(오수)관로토공_01.토공_01-3.옥구오수신설  맨홀토공(OPEN-0.3)_02.구조물및추진,도달기지토공(D구간)" xfId="962"/>
    <cellStyle name="_01.신월 관로토공_01.여천(오수)관로토공_01.토공_01-3.옥구오수신설  맨홀토공(OPEN-0.3)_02.구조물토공(B-LINE)" xfId="963"/>
    <cellStyle name="_01.신월 관로토공_01.여천(오수)관로토공_01.토공_01-3.옥서오수신설  맨홀토공(OPEN-0.3)" xfId="964"/>
    <cellStyle name="_01.신월 관로토공_01.여천(오수)관로토공_01.토공_01-3.옥서오수신설  맨홀토공(OPEN-0.3)_01-02.맨홀토공(OPEN-0.3)C-LINE" xfId="965"/>
    <cellStyle name="_01.신월 관로토공_01.여천(오수)관로토공_01.토공_01-3.옥서오수신설  맨홀토공(OPEN-0.3)_01-02.맨홀토공(OPEN-0.3)C-LINE_02.구조물및추진,도달기지토공(D구간)" xfId="966"/>
    <cellStyle name="_01.신월 관로토공_01.여천(오수)관로토공_01.토공_01-3.옥서오수신설  맨홀토공(OPEN-0.3)_01-02.맨홀토공(OPEN-0.3)C-LINE_02.구조물토공(B-LINE)" xfId="967"/>
    <cellStyle name="_01.신월 관로토공_01.여천(오수)관로토공_01.토공_01-3.옥서오수신설  맨홀토공(OPEN-0.3)_01-02.맨홀토공(OPEN-0.3)D-LINE" xfId="968"/>
    <cellStyle name="_01.신월 관로토공_01.여천(오수)관로토공_01.토공_01-3.옥서오수신설  맨홀토공(OPEN-0.3)_01-02.맨홀토공(OPEN-0.3)D-LINE_02.구조물및추진,도달기지토공(D구간)" xfId="969"/>
    <cellStyle name="_01.신월 관로토공_01.여천(오수)관로토공_01.토공_01-3.옥서오수신설  맨홀토공(OPEN-0.3)_01-02.맨홀토공(OPEN-0.3)D-LINE_02.구조물토공(B-LINE)" xfId="970"/>
    <cellStyle name="_01.신월 관로토공_01.여천(오수)관로토공_01.토공_01-3.옥서오수신설  맨홀토공(OPEN-0.3)_02.구조물및추진,도달기지토공(D구간)" xfId="971"/>
    <cellStyle name="_01.신월 관로토공_01.여천(오수)관로토공_01.토공_01-3.옥서오수신설  맨홀토공(OPEN-0.3)_02.구조물토공(B-LINE)" xfId="972"/>
    <cellStyle name="_01.신월 관로토공_01.여천(오수)관로토공_01.토공_02.구조물및추진,도달기지토공(D구간)" xfId="973"/>
    <cellStyle name="_01.신월 관로토공_01.여천(오수)관로토공_01.토공_02.구조물토공(B-LINE)" xfId="974"/>
    <cellStyle name="_01.신월 관로토공_01.여천(오수)관로토공_01-02.맨홀토공(OPEN-0.3)D-LINE" xfId="975"/>
    <cellStyle name="_01.신월 관로토공_01.여천(오수)관로토공_01-02.맨홀토공(OPEN-0.3)D-LINE_01-02.맨홀토공(OPEN-0.3)C-LINE" xfId="976"/>
    <cellStyle name="_01.신월 관로토공_01.여천(오수)관로토공_01-02.맨홀토공(OPEN-0.3)D-LINE_01-02.맨홀토공(OPEN-0.3)C-LINE_02.구조물및추진,도달기지토공(D구간)" xfId="977"/>
    <cellStyle name="_01.신월 관로토공_01.여천(오수)관로토공_01-02.맨홀토공(OPEN-0.3)D-LINE_01-02.맨홀토공(OPEN-0.3)C-LINE_02.구조물토공(B-LINE)" xfId="978"/>
    <cellStyle name="_01.신월 관로토공_01.여천(오수)관로토공_01-02.맨홀토공(OPEN-0.3)D-LINE_01-02.맨홀토공(OPEN-0.3)D-LINE" xfId="979"/>
    <cellStyle name="_01.신월 관로토공_01.여천(오수)관로토공_01-02.맨홀토공(OPEN-0.3)D-LINE_01-02.맨홀토공(OPEN-0.3)D-LINE_02.구조물및추진,도달기지토공(D구간)" xfId="980"/>
    <cellStyle name="_01.신월 관로토공_01.여천(오수)관로토공_01-02.맨홀토공(OPEN-0.3)D-LINE_01-02.맨홀토공(OPEN-0.3)D-LINE_02.구조물토공(B-LINE)" xfId="981"/>
    <cellStyle name="_01.신월 관로토공_01.여천(오수)관로토공_01-02.맨홀토공(OPEN-0.3)D-LINE_02.구조물및추진,도달기지토공(D구간)" xfId="982"/>
    <cellStyle name="_01.신월 관로토공_01.여천(오수)관로토공_01-02.맨홀토공(OPEN-0.3)D-LINE_02.구조물토공(B-LINE)" xfId="983"/>
    <cellStyle name="_01.신월 관로토공_01.여천(오수)관로토공_01-3.옥구오수신설  맨홀토공(OPEN-0.3)" xfId="984"/>
    <cellStyle name="_01.신월 관로토공_01.여천(오수)관로토공_01-3.옥구오수신설  맨홀토공(OPEN-0.3)_01-02.맨홀토공(OPEN-0.3)C-LINE" xfId="985"/>
    <cellStyle name="_01.신월 관로토공_01.여천(오수)관로토공_01-3.옥구오수신설  맨홀토공(OPEN-0.3)_01-02.맨홀토공(OPEN-0.3)C-LINE_02.구조물및추진,도달기지토공(D구간)" xfId="986"/>
    <cellStyle name="_01.신월 관로토공_01.여천(오수)관로토공_01-3.옥구오수신설  맨홀토공(OPEN-0.3)_01-02.맨홀토공(OPEN-0.3)C-LINE_02.구조물토공(B-LINE)" xfId="987"/>
    <cellStyle name="_01.신월 관로토공_01.여천(오수)관로토공_01-3.옥구오수신설  맨홀토공(OPEN-0.3)_01-02.맨홀토공(OPEN-0.3)D-LINE" xfId="988"/>
    <cellStyle name="_01.신월 관로토공_01.여천(오수)관로토공_01-3.옥구오수신설  맨홀토공(OPEN-0.3)_01-02.맨홀토공(OPEN-0.3)D-LINE_02.구조물및추진,도달기지토공(D구간)" xfId="989"/>
    <cellStyle name="_01.신월 관로토공_01.여천(오수)관로토공_01-3.옥구오수신설  맨홀토공(OPEN-0.3)_01-02.맨홀토공(OPEN-0.3)D-LINE_02.구조물토공(B-LINE)" xfId="990"/>
    <cellStyle name="_01.신월 관로토공_01.여천(오수)관로토공_01-3.옥구오수신설  맨홀토공(OPEN-0.3)_02.구조물및추진,도달기지토공(D구간)" xfId="991"/>
    <cellStyle name="_01.신월 관로토공_01.여천(오수)관로토공_01-3.옥구오수신설  맨홀토공(OPEN-0.3)_02.구조물토공(B-LINE)" xfId="992"/>
    <cellStyle name="_01.신월 관로토공_01.여천(오수)관로토공_01-3.옥서오수신설  맨홀토공(OPEN-0.3)" xfId="993"/>
    <cellStyle name="_01.신월 관로토공_01.여천(오수)관로토공_01-3.옥서오수신설  맨홀토공(OPEN-0.3)_01-02.맨홀토공(OPEN-0.3)C-LINE" xfId="994"/>
    <cellStyle name="_01.신월 관로토공_01.여천(오수)관로토공_01-3.옥서오수신설  맨홀토공(OPEN-0.3)_01-02.맨홀토공(OPEN-0.3)C-LINE_02.구조물및추진,도달기지토공(D구간)" xfId="995"/>
    <cellStyle name="_01.신월 관로토공_01.여천(오수)관로토공_01-3.옥서오수신설  맨홀토공(OPEN-0.3)_01-02.맨홀토공(OPEN-0.3)C-LINE_02.구조물토공(B-LINE)" xfId="996"/>
    <cellStyle name="_01.신월 관로토공_01.여천(오수)관로토공_01-3.옥서오수신설  맨홀토공(OPEN-0.3)_01-02.맨홀토공(OPEN-0.3)D-LINE" xfId="997"/>
    <cellStyle name="_01.신월 관로토공_01.여천(오수)관로토공_01-3.옥서오수신설  맨홀토공(OPEN-0.3)_01-02.맨홀토공(OPEN-0.3)D-LINE_02.구조물및추진,도달기지토공(D구간)" xfId="998"/>
    <cellStyle name="_01.신월 관로토공_01.여천(오수)관로토공_01-3.옥서오수신설  맨홀토공(OPEN-0.3)_01-02.맨홀토공(OPEN-0.3)D-LINE_02.구조물토공(B-LINE)" xfId="999"/>
    <cellStyle name="_01.신월 관로토공_01.여천(오수)관로토공_01-3.옥서오수신설  맨홀토공(OPEN-0.3)_02.구조물및추진,도달기지토공(D구간)" xfId="1000"/>
    <cellStyle name="_01.신월 관로토공_01.여천(오수)관로토공_01-3.옥서오수신설  맨홀토공(OPEN-0.3)_02.구조물토공(B-LINE)" xfId="1001"/>
    <cellStyle name="_01.신월 관로토공_01.여천(오수)관로토공_02.구조물및추진,도달기지토공(D구간)" xfId="1002"/>
    <cellStyle name="_01.신월 관로토공_01.여천(오수)관로토공_02.구조물토공(B-LINE)" xfId="1003"/>
    <cellStyle name="_01.신월 관로토공_01.여천(오수)관로토공_03.여천오수 구조물공" xfId="1004"/>
    <cellStyle name="_01.신월 관로토공_01.여천(오수)관로토공_03.여천오수 구조물공_01-02.맨홀토공(OPEN-0.3)D-LINE" xfId="1005"/>
    <cellStyle name="_01.신월 관로토공_01.여천(오수)관로토공_03.여천오수 구조물공_01-02.맨홀토공(OPEN-0.3)D-LINE_01-02.맨홀토공(OPEN-0.3)C-LINE" xfId="1006"/>
    <cellStyle name="_01.신월 관로토공_01.여천(오수)관로토공_03.여천오수 구조물공_01-02.맨홀토공(OPEN-0.3)D-LINE_01-02.맨홀토공(OPEN-0.3)C-LINE_02.구조물및추진,도달기지토공(D구간)" xfId="1007"/>
    <cellStyle name="_01.신월 관로토공_01.여천(오수)관로토공_03.여천오수 구조물공_01-02.맨홀토공(OPEN-0.3)D-LINE_01-02.맨홀토공(OPEN-0.3)C-LINE_02.구조물토공(B-LINE)" xfId="1008"/>
    <cellStyle name="_01.신월 관로토공_01.여천(오수)관로토공_03.여천오수 구조물공_01-02.맨홀토공(OPEN-0.3)D-LINE_01-02.맨홀토공(OPEN-0.3)D-LINE" xfId="1009"/>
    <cellStyle name="_01.신월 관로토공_01.여천(오수)관로토공_03.여천오수 구조물공_01-02.맨홀토공(OPEN-0.3)D-LINE_01-02.맨홀토공(OPEN-0.3)D-LINE_02.구조물및추진,도달기지토공(D구간)" xfId="1010"/>
    <cellStyle name="_01.신월 관로토공_01.여천(오수)관로토공_03.여천오수 구조물공_01-02.맨홀토공(OPEN-0.3)D-LINE_01-02.맨홀토공(OPEN-0.3)D-LINE_02.구조물토공(B-LINE)" xfId="1011"/>
    <cellStyle name="_01.신월 관로토공_01.여천(오수)관로토공_03.여천오수 구조물공_01-02.맨홀토공(OPEN-0.3)D-LINE_02.구조물및추진,도달기지토공(D구간)" xfId="1012"/>
    <cellStyle name="_01.신월 관로토공_01.여천(오수)관로토공_03.여천오수 구조물공_01-02.맨홀토공(OPEN-0.3)D-LINE_02.구조물토공(B-LINE)" xfId="1013"/>
    <cellStyle name="_01.신월 관로토공_01.여천(오수)관로토공_03.여천오수 구조물공_01-3.옥구오수신설  맨홀토공(OPEN-0.3)" xfId="1014"/>
    <cellStyle name="_01.신월 관로토공_01.여천(오수)관로토공_03.여천오수 구조물공_01-3.옥구오수신설  맨홀토공(OPEN-0.3)_01-02.맨홀토공(OPEN-0.3)C-LINE" xfId="1015"/>
    <cellStyle name="_01.신월 관로토공_01.여천(오수)관로토공_03.여천오수 구조물공_01-3.옥구오수신설  맨홀토공(OPEN-0.3)_01-02.맨홀토공(OPEN-0.3)C-LINE_02.구조물및추진,도달기지토공(D구간)" xfId="1016"/>
    <cellStyle name="_01.신월 관로토공_01.여천(오수)관로토공_03.여천오수 구조물공_01-3.옥구오수신설  맨홀토공(OPEN-0.3)_01-02.맨홀토공(OPEN-0.3)C-LINE_02.구조물토공(B-LINE)" xfId="1017"/>
    <cellStyle name="_01.신월 관로토공_01.여천(오수)관로토공_03.여천오수 구조물공_01-3.옥구오수신설  맨홀토공(OPEN-0.3)_01-02.맨홀토공(OPEN-0.3)D-LINE" xfId="1018"/>
    <cellStyle name="_01.신월 관로토공_01.여천(오수)관로토공_03.여천오수 구조물공_01-3.옥구오수신설  맨홀토공(OPEN-0.3)_01-02.맨홀토공(OPEN-0.3)D-LINE_02.구조물및추진,도달기지토공(D구간)" xfId="1019"/>
    <cellStyle name="_01.신월 관로토공_01.여천(오수)관로토공_03.여천오수 구조물공_01-3.옥구오수신설  맨홀토공(OPEN-0.3)_01-02.맨홀토공(OPEN-0.3)D-LINE_02.구조물토공(B-LINE)" xfId="1020"/>
    <cellStyle name="_01.신월 관로토공_01.여천(오수)관로토공_03.여천오수 구조물공_01-3.옥구오수신설  맨홀토공(OPEN-0.3)_02.구조물및추진,도달기지토공(D구간)" xfId="1021"/>
    <cellStyle name="_01.신월 관로토공_01.여천(오수)관로토공_03.여천오수 구조물공_01-3.옥구오수신설  맨홀토공(OPEN-0.3)_02.구조물토공(B-LINE)" xfId="1022"/>
    <cellStyle name="_01.신월 관로토공_01.여천(오수)관로토공_03.여천오수 구조물공_01-3.옥서오수신설  맨홀토공(OPEN-0.3)" xfId="1023"/>
    <cellStyle name="_01.신월 관로토공_01.여천(오수)관로토공_03.여천오수 구조물공_01-3.옥서오수신설  맨홀토공(OPEN-0.3)_01-02.맨홀토공(OPEN-0.3)C-LINE" xfId="1024"/>
    <cellStyle name="_01.신월 관로토공_01.여천(오수)관로토공_03.여천오수 구조물공_01-3.옥서오수신설  맨홀토공(OPEN-0.3)_01-02.맨홀토공(OPEN-0.3)C-LINE_02.구조물및추진,도달기지토공(D구간)" xfId="1025"/>
    <cellStyle name="_01.신월 관로토공_01.여천(오수)관로토공_03.여천오수 구조물공_01-3.옥서오수신설  맨홀토공(OPEN-0.3)_01-02.맨홀토공(OPEN-0.3)C-LINE_02.구조물토공(B-LINE)" xfId="1026"/>
    <cellStyle name="_01.신월 관로토공_01.여천(오수)관로토공_03.여천오수 구조물공_01-3.옥서오수신설  맨홀토공(OPEN-0.3)_01-02.맨홀토공(OPEN-0.3)D-LINE" xfId="1027"/>
    <cellStyle name="_01.신월 관로토공_01.여천(오수)관로토공_03.여천오수 구조물공_01-3.옥서오수신설  맨홀토공(OPEN-0.3)_01-02.맨홀토공(OPEN-0.3)D-LINE_02.구조물및추진,도달기지토공(D구간)" xfId="1028"/>
    <cellStyle name="_01.신월 관로토공_01.여천(오수)관로토공_03.여천오수 구조물공_01-3.옥서오수신설  맨홀토공(OPEN-0.3)_01-02.맨홀토공(OPEN-0.3)D-LINE_02.구조물토공(B-LINE)" xfId="1029"/>
    <cellStyle name="_01.신월 관로토공_01.여천(오수)관로토공_03.여천오수 구조물공_01-3.옥서오수신설  맨홀토공(OPEN-0.3)_02.구조물및추진,도달기지토공(D구간)" xfId="1030"/>
    <cellStyle name="_01.신월 관로토공_01.여천(오수)관로토공_03.여천오수 구조물공_01-3.옥서오수신설  맨홀토공(OPEN-0.3)_02.구조물토공(B-LINE)" xfId="1031"/>
    <cellStyle name="_01.신월 관로토공_01.여천(오수)관로토공_03.여천오수 구조물공_02.구조물및추진,도달기지토공(D구간)" xfId="1032"/>
    <cellStyle name="_01.신월 관로토공_01.여천(오수)관로토공_03.여천오수 구조물공_02.구조물토공(B-LINE)" xfId="1033"/>
    <cellStyle name="_01.신월 관로토공_01.차집 토공" xfId="1034"/>
    <cellStyle name="_01.신월 관로토공_01.차집 토공_01.차집 토공" xfId="1035"/>
    <cellStyle name="_01.신월 관로토공_01.차집 토공_01.차집 토공_01.차집 토공2" xfId="1036"/>
    <cellStyle name="_01.신월 관로토공_01.차집 토공_01.차집 토공_01.차집 토공2_01-02.맨홀토공(OPEN-0.3)D-LINE" xfId="1037"/>
    <cellStyle name="_01.신월 관로토공_01.차집 토공_01.차집 토공_01.차집 토공2_01-02.맨홀토공(OPEN-0.3)D-LINE_01-02.맨홀토공(OPEN-0.3)C-LINE" xfId="1038"/>
    <cellStyle name="_01.신월 관로토공_01.차집 토공_01.차집 토공_01.차집 토공2_01-02.맨홀토공(OPEN-0.3)D-LINE_01-02.맨홀토공(OPEN-0.3)C-LINE_02.구조물및추진,도달기지토공(D구간)" xfId="1039"/>
    <cellStyle name="_01.신월 관로토공_01.차집 토공_01.차집 토공_01.차집 토공2_01-02.맨홀토공(OPEN-0.3)D-LINE_01-02.맨홀토공(OPEN-0.3)C-LINE_02.구조물토공(B-LINE)" xfId="1040"/>
    <cellStyle name="_01.신월 관로토공_01.차집 토공_01.차집 토공_01.차집 토공2_01-02.맨홀토공(OPEN-0.3)D-LINE_01-02.맨홀토공(OPEN-0.3)D-LINE" xfId="1041"/>
    <cellStyle name="_01.신월 관로토공_01.차집 토공_01.차집 토공_01.차집 토공2_01-02.맨홀토공(OPEN-0.3)D-LINE_01-02.맨홀토공(OPEN-0.3)D-LINE_02.구조물및추진,도달기지토공(D구간)" xfId="1042"/>
    <cellStyle name="_01.신월 관로토공_01.차집 토공_01.차집 토공_01.차집 토공2_01-02.맨홀토공(OPEN-0.3)D-LINE_01-02.맨홀토공(OPEN-0.3)D-LINE_02.구조물토공(B-LINE)" xfId="1043"/>
    <cellStyle name="_01.신월 관로토공_01.차집 토공_01.차집 토공_01.차집 토공2_01-02.맨홀토공(OPEN-0.3)D-LINE_02.구조물및추진,도달기지토공(D구간)" xfId="1044"/>
    <cellStyle name="_01.신월 관로토공_01.차집 토공_01.차집 토공_01.차집 토공2_01-02.맨홀토공(OPEN-0.3)D-LINE_02.구조물토공(B-LINE)" xfId="1045"/>
    <cellStyle name="_01.신월 관로토공_01.차집 토공_01.차집 토공_01.차집 토공2_01-3.옥구오수신설  맨홀토공(OPEN-0.3)" xfId="1046"/>
    <cellStyle name="_01.신월 관로토공_01.차집 토공_01.차집 토공_01.차집 토공2_01-3.옥구오수신설  맨홀토공(OPEN-0.3)_01-02.맨홀토공(OPEN-0.3)C-LINE" xfId="1047"/>
    <cellStyle name="_01.신월 관로토공_01.차집 토공_01.차집 토공_01.차집 토공2_01-3.옥구오수신설  맨홀토공(OPEN-0.3)_01-02.맨홀토공(OPEN-0.3)C-LINE_02.구조물및추진,도달기지토공(D구간)" xfId="1048"/>
    <cellStyle name="_01.신월 관로토공_01.차집 토공_01.차집 토공_01.차집 토공2_01-3.옥구오수신설  맨홀토공(OPEN-0.3)_01-02.맨홀토공(OPEN-0.3)C-LINE_02.구조물토공(B-LINE)" xfId="1049"/>
    <cellStyle name="_01.신월 관로토공_01.차집 토공_01.차집 토공_01.차집 토공2_01-3.옥구오수신설  맨홀토공(OPEN-0.3)_01-02.맨홀토공(OPEN-0.3)D-LINE" xfId="1050"/>
    <cellStyle name="_01.신월 관로토공_01.차집 토공_01.차집 토공_01.차집 토공2_01-3.옥구오수신설  맨홀토공(OPEN-0.3)_01-02.맨홀토공(OPEN-0.3)D-LINE_02.구조물및추진,도달기지토공(D구간)" xfId="1051"/>
    <cellStyle name="_01.신월 관로토공_01.차집 토공_01.차집 토공_01.차집 토공2_01-3.옥구오수신설  맨홀토공(OPEN-0.3)_01-02.맨홀토공(OPEN-0.3)D-LINE_02.구조물토공(B-LINE)" xfId="1052"/>
    <cellStyle name="_01.신월 관로토공_01.차집 토공_01.차집 토공_01.차집 토공2_01-3.옥구오수신설  맨홀토공(OPEN-0.3)_02.구조물및추진,도달기지토공(D구간)" xfId="1053"/>
    <cellStyle name="_01.신월 관로토공_01.차집 토공_01.차집 토공_01.차집 토공2_01-3.옥구오수신설  맨홀토공(OPEN-0.3)_02.구조물토공(B-LINE)" xfId="1054"/>
    <cellStyle name="_01.신월 관로토공_01.차집 토공_01.차집 토공_01.차집 토공2_01-3.옥서오수신설  맨홀토공(OPEN-0.3)" xfId="1055"/>
    <cellStyle name="_01.신월 관로토공_01.차집 토공_01.차집 토공_01.차집 토공2_01-3.옥서오수신설  맨홀토공(OPEN-0.3)_01-02.맨홀토공(OPEN-0.3)C-LINE" xfId="1056"/>
    <cellStyle name="_01.신월 관로토공_01.차집 토공_01.차집 토공_01.차집 토공2_01-3.옥서오수신설  맨홀토공(OPEN-0.3)_01-02.맨홀토공(OPEN-0.3)C-LINE_02.구조물및추진,도달기지토공(D구간)" xfId="1057"/>
    <cellStyle name="_01.신월 관로토공_01.차집 토공_01.차집 토공_01.차집 토공2_01-3.옥서오수신설  맨홀토공(OPEN-0.3)_01-02.맨홀토공(OPEN-0.3)C-LINE_02.구조물토공(B-LINE)" xfId="1058"/>
    <cellStyle name="_01.신월 관로토공_01.차집 토공_01.차집 토공_01.차집 토공2_01-3.옥서오수신설  맨홀토공(OPEN-0.3)_01-02.맨홀토공(OPEN-0.3)D-LINE" xfId="1059"/>
    <cellStyle name="_01.신월 관로토공_01.차집 토공_01.차집 토공_01.차집 토공2_01-3.옥서오수신설  맨홀토공(OPEN-0.3)_01-02.맨홀토공(OPEN-0.3)D-LINE_02.구조물및추진,도달기지토공(D구간)" xfId="1060"/>
    <cellStyle name="_01.신월 관로토공_01.차집 토공_01.차집 토공_01.차집 토공2_01-3.옥서오수신설  맨홀토공(OPEN-0.3)_01-02.맨홀토공(OPEN-0.3)D-LINE_02.구조물토공(B-LINE)" xfId="1061"/>
    <cellStyle name="_01.신월 관로토공_01.차집 토공_01.차집 토공_01.차집 토공2_01-3.옥서오수신설  맨홀토공(OPEN-0.3)_02.구조물및추진,도달기지토공(D구간)" xfId="1062"/>
    <cellStyle name="_01.신월 관로토공_01.차집 토공_01.차집 토공_01.차집 토공2_01-3.옥서오수신설  맨홀토공(OPEN-0.3)_02.구조물토공(B-LINE)" xfId="1063"/>
    <cellStyle name="_01.신월 관로토공_01.차집 토공_01.차집 토공_01.차집 토공2_02.구조물및추진,도달기지토공(D구간)" xfId="1064"/>
    <cellStyle name="_01.신월 관로토공_01.차집 토공_01.차집 토공_01.차집 토공2_02.구조물토공(B-LINE)" xfId="1065"/>
    <cellStyle name="_01.신월 관로토공_01.차집 토공_01.차집 토공_01-02.맨홀토공(OPEN-0.3)D-LINE" xfId="1066"/>
    <cellStyle name="_01.신월 관로토공_01.차집 토공_01.차집 토공_01-02.맨홀토공(OPEN-0.3)D-LINE_01-02.맨홀토공(OPEN-0.3)C-LINE" xfId="1067"/>
    <cellStyle name="_01.신월 관로토공_01.차집 토공_01.차집 토공_01-02.맨홀토공(OPEN-0.3)D-LINE_01-02.맨홀토공(OPEN-0.3)C-LINE_02.구조물및추진,도달기지토공(D구간)" xfId="1068"/>
    <cellStyle name="_01.신월 관로토공_01.차집 토공_01.차집 토공_01-02.맨홀토공(OPEN-0.3)D-LINE_01-02.맨홀토공(OPEN-0.3)C-LINE_02.구조물토공(B-LINE)" xfId="1069"/>
    <cellStyle name="_01.신월 관로토공_01.차집 토공_01.차집 토공_01-02.맨홀토공(OPEN-0.3)D-LINE_01-02.맨홀토공(OPEN-0.3)D-LINE" xfId="1070"/>
    <cellStyle name="_01.신월 관로토공_01.차집 토공_01.차집 토공_01-02.맨홀토공(OPEN-0.3)D-LINE_01-02.맨홀토공(OPEN-0.3)D-LINE_02.구조물및추진,도달기지토공(D구간)" xfId="1071"/>
    <cellStyle name="_01.신월 관로토공_01.차집 토공_01.차집 토공_01-02.맨홀토공(OPEN-0.3)D-LINE_01-02.맨홀토공(OPEN-0.3)D-LINE_02.구조물토공(B-LINE)" xfId="1072"/>
    <cellStyle name="_01.신월 관로토공_01.차집 토공_01.차집 토공_01-02.맨홀토공(OPEN-0.3)D-LINE_02.구조물및추진,도달기지토공(D구간)" xfId="1073"/>
    <cellStyle name="_01.신월 관로토공_01.차집 토공_01.차집 토공_01-02.맨홀토공(OPEN-0.3)D-LINE_02.구조물토공(B-LINE)" xfId="1074"/>
    <cellStyle name="_01.신월 관로토공_01.차집 토공_01.차집 토공_01-3.옥구오수신설  맨홀토공(OPEN-0.3)" xfId="1075"/>
    <cellStyle name="_01.신월 관로토공_01.차집 토공_01.차집 토공_01-3.옥구오수신설  맨홀토공(OPEN-0.3)_01-02.맨홀토공(OPEN-0.3)C-LINE" xfId="1076"/>
    <cellStyle name="_01.신월 관로토공_01.차집 토공_01.차집 토공_01-3.옥구오수신설  맨홀토공(OPEN-0.3)_01-02.맨홀토공(OPEN-0.3)C-LINE_02.구조물및추진,도달기지토공(D구간)" xfId="1077"/>
    <cellStyle name="_01.신월 관로토공_01.차집 토공_01.차집 토공_01-3.옥구오수신설  맨홀토공(OPEN-0.3)_01-02.맨홀토공(OPEN-0.3)C-LINE_02.구조물토공(B-LINE)" xfId="1078"/>
    <cellStyle name="_01.신월 관로토공_01.차집 토공_01.차집 토공_01-3.옥구오수신설  맨홀토공(OPEN-0.3)_01-02.맨홀토공(OPEN-0.3)D-LINE" xfId="1079"/>
    <cellStyle name="_01.신월 관로토공_01.차집 토공_01.차집 토공_01-3.옥구오수신설  맨홀토공(OPEN-0.3)_01-02.맨홀토공(OPEN-0.3)D-LINE_02.구조물및추진,도달기지토공(D구간)" xfId="1080"/>
    <cellStyle name="_01.신월 관로토공_01.차집 토공_01.차집 토공_01-3.옥구오수신설  맨홀토공(OPEN-0.3)_01-02.맨홀토공(OPEN-0.3)D-LINE_02.구조물토공(B-LINE)" xfId="1081"/>
    <cellStyle name="_01.신월 관로토공_01.차집 토공_01.차집 토공_01-3.옥구오수신설  맨홀토공(OPEN-0.3)_02.구조물및추진,도달기지토공(D구간)" xfId="1082"/>
    <cellStyle name="_01.신월 관로토공_01.차집 토공_01.차집 토공_01-3.옥구오수신설  맨홀토공(OPEN-0.3)_02.구조물토공(B-LINE)" xfId="1083"/>
    <cellStyle name="_01.신월 관로토공_01.차집 토공_01.차집 토공_01-3.옥서오수신설  맨홀토공(OPEN-0.3)" xfId="1084"/>
    <cellStyle name="_01.신월 관로토공_01.차집 토공_01.차집 토공_01-3.옥서오수신설  맨홀토공(OPEN-0.3)_01-02.맨홀토공(OPEN-0.3)C-LINE" xfId="1085"/>
    <cellStyle name="_01.신월 관로토공_01.차집 토공_01.차집 토공_01-3.옥서오수신설  맨홀토공(OPEN-0.3)_01-02.맨홀토공(OPEN-0.3)C-LINE_02.구조물및추진,도달기지토공(D구간)" xfId="1086"/>
    <cellStyle name="_01.신월 관로토공_01.차집 토공_01.차집 토공_01-3.옥서오수신설  맨홀토공(OPEN-0.3)_01-02.맨홀토공(OPEN-0.3)C-LINE_02.구조물토공(B-LINE)" xfId="1087"/>
    <cellStyle name="_01.신월 관로토공_01.차집 토공_01.차집 토공_01-3.옥서오수신설  맨홀토공(OPEN-0.3)_01-02.맨홀토공(OPEN-0.3)D-LINE" xfId="1088"/>
    <cellStyle name="_01.신월 관로토공_01.차집 토공_01.차집 토공_01-3.옥서오수신설  맨홀토공(OPEN-0.3)_01-02.맨홀토공(OPEN-0.3)D-LINE_02.구조물및추진,도달기지토공(D구간)" xfId="1089"/>
    <cellStyle name="_01.신월 관로토공_01.차집 토공_01.차집 토공_01-3.옥서오수신설  맨홀토공(OPEN-0.3)_01-02.맨홀토공(OPEN-0.3)D-LINE_02.구조물토공(B-LINE)" xfId="1090"/>
    <cellStyle name="_01.신월 관로토공_01.차집 토공_01.차집 토공_01-3.옥서오수신설  맨홀토공(OPEN-0.3)_02.구조물및추진,도달기지토공(D구간)" xfId="1091"/>
    <cellStyle name="_01.신월 관로토공_01.차집 토공_01.차집 토공_01-3.옥서오수신설  맨홀토공(OPEN-0.3)_02.구조물토공(B-LINE)" xfId="1092"/>
    <cellStyle name="_01.신월 관로토공_01.차집 토공_01.차집 토공_02.구조물및추진,도달기지토공(D구간)" xfId="1093"/>
    <cellStyle name="_01.신월 관로토공_01.차집 토공_01.차집 토공_02.구조물토공(B-LINE)" xfId="1094"/>
    <cellStyle name="_01.신월 관로토공_01.차집 토공_01-02.맨홀토공(OPEN-0.3)D-LINE" xfId="1095"/>
    <cellStyle name="_01.신월 관로토공_01.차집 토공_01-02.맨홀토공(OPEN-0.3)D-LINE_01-02.맨홀토공(OPEN-0.3)C-LINE" xfId="1096"/>
    <cellStyle name="_01.신월 관로토공_01.차집 토공_01-02.맨홀토공(OPEN-0.3)D-LINE_01-02.맨홀토공(OPEN-0.3)C-LINE_02.구조물및추진,도달기지토공(D구간)" xfId="1097"/>
    <cellStyle name="_01.신월 관로토공_01.차집 토공_01-02.맨홀토공(OPEN-0.3)D-LINE_01-02.맨홀토공(OPEN-0.3)C-LINE_02.구조물토공(B-LINE)" xfId="1098"/>
    <cellStyle name="_01.신월 관로토공_01.차집 토공_01-02.맨홀토공(OPEN-0.3)D-LINE_01-02.맨홀토공(OPEN-0.3)D-LINE" xfId="1099"/>
    <cellStyle name="_01.신월 관로토공_01.차집 토공_01-02.맨홀토공(OPEN-0.3)D-LINE_01-02.맨홀토공(OPEN-0.3)D-LINE_02.구조물및추진,도달기지토공(D구간)" xfId="1100"/>
    <cellStyle name="_01.신월 관로토공_01.차집 토공_01-02.맨홀토공(OPEN-0.3)D-LINE_01-02.맨홀토공(OPEN-0.3)D-LINE_02.구조물토공(B-LINE)" xfId="1101"/>
    <cellStyle name="_01.신월 관로토공_01.차집 토공_01-02.맨홀토공(OPEN-0.3)D-LINE_02.구조물및추진,도달기지토공(D구간)" xfId="1102"/>
    <cellStyle name="_01.신월 관로토공_01.차집 토공_01-02.맨홀토공(OPEN-0.3)D-LINE_02.구조물토공(B-LINE)" xfId="1103"/>
    <cellStyle name="_01.신월 관로토공_01.차집 토공_01-3.옥구오수신설  맨홀토공(OPEN-0.3)" xfId="1104"/>
    <cellStyle name="_01.신월 관로토공_01.차집 토공_01-3.옥구오수신설  맨홀토공(OPEN-0.3)_01-02.맨홀토공(OPEN-0.3)C-LINE" xfId="1105"/>
    <cellStyle name="_01.신월 관로토공_01.차집 토공_01-3.옥구오수신설  맨홀토공(OPEN-0.3)_01-02.맨홀토공(OPEN-0.3)C-LINE_02.구조물및추진,도달기지토공(D구간)" xfId="1106"/>
    <cellStyle name="_01.신월 관로토공_01.차집 토공_01-3.옥구오수신설  맨홀토공(OPEN-0.3)_01-02.맨홀토공(OPEN-0.3)C-LINE_02.구조물토공(B-LINE)" xfId="1107"/>
    <cellStyle name="_01.신월 관로토공_01.차집 토공_01-3.옥구오수신설  맨홀토공(OPEN-0.3)_01-02.맨홀토공(OPEN-0.3)D-LINE" xfId="1108"/>
    <cellStyle name="_01.신월 관로토공_01.차집 토공_01-3.옥구오수신설  맨홀토공(OPEN-0.3)_01-02.맨홀토공(OPEN-0.3)D-LINE_02.구조물및추진,도달기지토공(D구간)" xfId="1109"/>
    <cellStyle name="_01.신월 관로토공_01.차집 토공_01-3.옥구오수신설  맨홀토공(OPEN-0.3)_01-02.맨홀토공(OPEN-0.3)D-LINE_02.구조물토공(B-LINE)" xfId="1110"/>
    <cellStyle name="_01.신월 관로토공_01.차집 토공_01-3.옥구오수신설  맨홀토공(OPEN-0.3)_02.구조물및추진,도달기지토공(D구간)" xfId="1111"/>
    <cellStyle name="_01.신월 관로토공_01.차집 토공_01-3.옥구오수신설  맨홀토공(OPEN-0.3)_02.구조물토공(B-LINE)" xfId="1112"/>
    <cellStyle name="_01.신월 관로토공_01.차집 토공_01-3.옥서오수신설  맨홀토공(OPEN-0.3)" xfId="1113"/>
    <cellStyle name="_01.신월 관로토공_01.차집 토공_01-3.옥서오수신설  맨홀토공(OPEN-0.3)_01-02.맨홀토공(OPEN-0.3)C-LINE" xfId="1114"/>
    <cellStyle name="_01.신월 관로토공_01.차집 토공_01-3.옥서오수신설  맨홀토공(OPEN-0.3)_01-02.맨홀토공(OPEN-0.3)C-LINE_02.구조물및추진,도달기지토공(D구간)" xfId="1115"/>
    <cellStyle name="_01.신월 관로토공_01.차집 토공_01-3.옥서오수신설  맨홀토공(OPEN-0.3)_01-02.맨홀토공(OPEN-0.3)C-LINE_02.구조물토공(B-LINE)" xfId="1116"/>
    <cellStyle name="_01.신월 관로토공_01.차집 토공_01-3.옥서오수신설  맨홀토공(OPEN-0.3)_01-02.맨홀토공(OPEN-0.3)D-LINE" xfId="1117"/>
    <cellStyle name="_01.신월 관로토공_01.차집 토공_01-3.옥서오수신설  맨홀토공(OPEN-0.3)_01-02.맨홀토공(OPEN-0.3)D-LINE_02.구조물및추진,도달기지토공(D구간)" xfId="1118"/>
    <cellStyle name="_01.신월 관로토공_01.차집 토공_01-3.옥서오수신설  맨홀토공(OPEN-0.3)_01-02.맨홀토공(OPEN-0.3)D-LINE_02.구조물토공(B-LINE)" xfId="1119"/>
    <cellStyle name="_01.신월 관로토공_01.차집 토공_01-3.옥서오수신설  맨홀토공(OPEN-0.3)_02.구조물및추진,도달기지토공(D구간)" xfId="1120"/>
    <cellStyle name="_01.신월 관로토공_01.차집 토공_01-3.옥서오수신설  맨홀토공(OPEN-0.3)_02.구조물토공(B-LINE)" xfId="1121"/>
    <cellStyle name="_01.신월 관로토공_01.차집 토공_02.구조물및추진,도달기지토공(D구간)" xfId="1122"/>
    <cellStyle name="_01.신월 관로토공_01.차집 토공_02.구조물토공(B-LINE)" xfId="1123"/>
    <cellStyle name="_01.신월 관로토공_01.차집 토공2" xfId="1124"/>
    <cellStyle name="_01.신월 관로토공_01.차집 토공2_01-02.맨홀토공(OPEN-0.3)D-LINE" xfId="1125"/>
    <cellStyle name="_01.신월 관로토공_01.차집 토공2_01-02.맨홀토공(OPEN-0.3)D-LINE_01-02.맨홀토공(OPEN-0.3)C-LINE" xfId="1126"/>
    <cellStyle name="_01.신월 관로토공_01.차집 토공2_01-02.맨홀토공(OPEN-0.3)D-LINE_01-02.맨홀토공(OPEN-0.3)C-LINE_02.구조물및추진,도달기지토공(D구간)" xfId="1127"/>
    <cellStyle name="_01.신월 관로토공_01.차집 토공2_01-02.맨홀토공(OPEN-0.3)D-LINE_01-02.맨홀토공(OPEN-0.3)C-LINE_02.구조물토공(B-LINE)" xfId="1128"/>
    <cellStyle name="_01.신월 관로토공_01.차집 토공2_01-02.맨홀토공(OPEN-0.3)D-LINE_01-02.맨홀토공(OPEN-0.3)D-LINE" xfId="1129"/>
    <cellStyle name="_01.신월 관로토공_01.차집 토공2_01-02.맨홀토공(OPEN-0.3)D-LINE_01-02.맨홀토공(OPEN-0.3)D-LINE_02.구조물및추진,도달기지토공(D구간)" xfId="1130"/>
    <cellStyle name="_01.신월 관로토공_01.차집 토공2_01-02.맨홀토공(OPEN-0.3)D-LINE_01-02.맨홀토공(OPEN-0.3)D-LINE_02.구조물토공(B-LINE)" xfId="1131"/>
    <cellStyle name="_01.신월 관로토공_01.차집 토공2_01-02.맨홀토공(OPEN-0.3)D-LINE_02.구조물및추진,도달기지토공(D구간)" xfId="1132"/>
    <cellStyle name="_01.신월 관로토공_01.차집 토공2_01-02.맨홀토공(OPEN-0.3)D-LINE_02.구조물토공(B-LINE)" xfId="1133"/>
    <cellStyle name="_01.신월 관로토공_01.차집 토공2_01-3.옥구오수신설  맨홀토공(OPEN-0.3)" xfId="1134"/>
    <cellStyle name="_01.신월 관로토공_01.차집 토공2_01-3.옥구오수신설  맨홀토공(OPEN-0.3)_01-02.맨홀토공(OPEN-0.3)C-LINE" xfId="1135"/>
    <cellStyle name="_01.신월 관로토공_01.차집 토공2_01-3.옥구오수신설  맨홀토공(OPEN-0.3)_01-02.맨홀토공(OPEN-0.3)C-LINE_02.구조물및추진,도달기지토공(D구간)" xfId="1136"/>
    <cellStyle name="_01.신월 관로토공_01.차집 토공2_01-3.옥구오수신설  맨홀토공(OPEN-0.3)_01-02.맨홀토공(OPEN-0.3)C-LINE_02.구조물토공(B-LINE)" xfId="1137"/>
    <cellStyle name="_01.신월 관로토공_01.차집 토공2_01-3.옥구오수신설  맨홀토공(OPEN-0.3)_01-02.맨홀토공(OPEN-0.3)D-LINE" xfId="1138"/>
    <cellStyle name="_01.신월 관로토공_01.차집 토공2_01-3.옥구오수신설  맨홀토공(OPEN-0.3)_01-02.맨홀토공(OPEN-0.3)D-LINE_02.구조물및추진,도달기지토공(D구간)" xfId="1139"/>
    <cellStyle name="_01.신월 관로토공_01.차집 토공2_01-3.옥구오수신설  맨홀토공(OPEN-0.3)_01-02.맨홀토공(OPEN-0.3)D-LINE_02.구조물토공(B-LINE)" xfId="1140"/>
    <cellStyle name="_01.신월 관로토공_01.차집 토공2_01-3.옥구오수신설  맨홀토공(OPEN-0.3)_02.구조물및추진,도달기지토공(D구간)" xfId="1141"/>
    <cellStyle name="_01.신월 관로토공_01.차집 토공2_01-3.옥구오수신설  맨홀토공(OPEN-0.3)_02.구조물토공(B-LINE)" xfId="1142"/>
    <cellStyle name="_01.신월 관로토공_01.차집 토공2_01-3.옥서오수신설  맨홀토공(OPEN-0.3)" xfId="1143"/>
    <cellStyle name="_01.신월 관로토공_01.차집 토공2_01-3.옥서오수신설  맨홀토공(OPEN-0.3)_01-02.맨홀토공(OPEN-0.3)C-LINE" xfId="1144"/>
    <cellStyle name="_01.신월 관로토공_01.차집 토공2_01-3.옥서오수신설  맨홀토공(OPEN-0.3)_01-02.맨홀토공(OPEN-0.3)C-LINE_02.구조물및추진,도달기지토공(D구간)" xfId="1145"/>
    <cellStyle name="_01.신월 관로토공_01.차집 토공2_01-3.옥서오수신설  맨홀토공(OPEN-0.3)_01-02.맨홀토공(OPEN-0.3)C-LINE_02.구조물토공(B-LINE)" xfId="1146"/>
    <cellStyle name="_01.신월 관로토공_01.차집 토공2_01-3.옥서오수신설  맨홀토공(OPEN-0.3)_01-02.맨홀토공(OPEN-0.3)D-LINE" xfId="1147"/>
    <cellStyle name="_01.신월 관로토공_01.차집 토공2_01-3.옥서오수신설  맨홀토공(OPEN-0.3)_01-02.맨홀토공(OPEN-0.3)D-LINE_02.구조물및추진,도달기지토공(D구간)" xfId="1148"/>
    <cellStyle name="_01.신월 관로토공_01.차집 토공2_01-3.옥서오수신설  맨홀토공(OPEN-0.3)_01-02.맨홀토공(OPEN-0.3)D-LINE_02.구조물토공(B-LINE)" xfId="1149"/>
    <cellStyle name="_01.신월 관로토공_01.차집 토공2_01-3.옥서오수신설  맨홀토공(OPEN-0.3)_02.구조물및추진,도달기지토공(D구간)" xfId="1150"/>
    <cellStyle name="_01.신월 관로토공_01.차집 토공2_01-3.옥서오수신설  맨홀토공(OPEN-0.3)_02.구조물토공(B-LINE)" xfId="1151"/>
    <cellStyle name="_01.신월 관로토공_01.차집 토공2_02.구조물및추진,도달기지토공(D구간)" xfId="1152"/>
    <cellStyle name="_01.신월 관로토공_01.차집 토공2_02.구조물토공(B-LINE)" xfId="1153"/>
    <cellStyle name="_01.신월 관로토공_01.토공(오수)" xfId="1154"/>
    <cellStyle name="_01.신월 관로토공_01.토공(오수)_01.여천오수 토공" xfId="1155"/>
    <cellStyle name="_01.신월 관로토공_01.토공(오수)_01.여천오수 토공_01-02.맨홀토공(OPEN-0.3)D-LINE" xfId="1156"/>
    <cellStyle name="_01.신월 관로토공_01.토공(오수)_01.여천오수 토공_01-02.맨홀토공(OPEN-0.3)D-LINE_01-02.맨홀토공(OPEN-0.3)C-LINE" xfId="1157"/>
    <cellStyle name="_01.신월 관로토공_01.토공(오수)_01.여천오수 토공_01-02.맨홀토공(OPEN-0.3)D-LINE_01-02.맨홀토공(OPEN-0.3)C-LINE_02.구조물및추진,도달기지토공(D구간)" xfId="1158"/>
    <cellStyle name="_01.신월 관로토공_01.토공(오수)_01.여천오수 토공_01-02.맨홀토공(OPEN-0.3)D-LINE_01-02.맨홀토공(OPEN-0.3)C-LINE_02.구조물토공(B-LINE)" xfId="1159"/>
    <cellStyle name="_01.신월 관로토공_01.토공(오수)_01.여천오수 토공_01-02.맨홀토공(OPEN-0.3)D-LINE_01-02.맨홀토공(OPEN-0.3)D-LINE" xfId="1160"/>
    <cellStyle name="_01.신월 관로토공_01.토공(오수)_01.여천오수 토공_01-02.맨홀토공(OPEN-0.3)D-LINE_01-02.맨홀토공(OPEN-0.3)D-LINE_02.구조물및추진,도달기지토공(D구간)" xfId="1161"/>
    <cellStyle name="_01.신월 관로토공_01.토공(오수)_01.여천오수 토공_01-02.맨홀토공(OPEN-0.3)D-LINE_01-02.맨홀토공(OPEN-0.3)D-LINE_02.구조물토공(B-LINE)" xfId="1162"/>
    <cellStyle name="_01.신월 관로토공_01.토공(오수)_01.여천오수 토공_01-02.맨홀토공(OPEN-0.3)D-LINE_02.구조물및추진,도달기지토공(D구간)" xfId="1163"/>
    <cellStyle name="_01.신월 관로토공_01.토공(오수)_01.여천오수 토공_01-02.맨홀토공(OPEN-0.3)D-LINE_02.구조물토공(B-LINE)" xfId="1164"/>
    <cellStyle name="_01.신월 관로토공_01.토공(오수)_01.여천오수 토공_01-3.옥구오수신설  맨홀토공(OPEN-0.3)" xfId="1165"/>
    <cellStyle name="_01.신월 관로토공_01.토공(오수)_01.여천오수 토공_01-3.옥구오수신설  맨홀토공(OPEN-0.3)_01-02.맨홀토공(OPEN-0.3)C-LINE" xfId="1166"/>
    <cellStyle name="_01.신월 관로토공_01.토공(오수)_01.여천오수 토공_01-3.옥구오수신설  맨홀토공(OPEN-0.3)_01-02.맨홀토공(OPEN-0.3)C-LINE_02.구조물및추진,도달기지토공(D구간)" xfId="1167"/>
    <cellStyle name="_01.신월 관로토공_01.토공(오수)_01.여천오수 토공_01-3.옥구오수신설  맨홀토공(OPEN-0.3)_01-02.맨홀토공(OPEN-0.3)C-LINE_02.구조물토공(B-LINE)" xfId="1168"/>
    <cellStyle name="_01.신월 관로토공_01.토공(오수)_01.여천오수 토공_01-3.옥구오수신설  맨홀토공(OPEN-0.3)_01-02.맨홀토공(OPEN-0.3)D-LINE" xfId="1169"/>
    <cellStyle name="_01.신월 관로토공_01.토공(오수)_01.여천오수 토공_01-3.옥구오수신설  맨홀토공(OPEN-0.3)_01-02.맨홀토공(OPEN-0.3)D-LINE_02.구조물및추진,도달기지토공(D구간)" xfId="1170"/>
    <cellStyle name="_01.신월 관로토공_01.토공(오수)_01.여천오수 토공_01-3.옥구오수신설  맨홀토공(OPEN-0.3)_01-02.맨홀토공(OPEN-0.3)D-LINE_02.구조물토공(B-LINE)" xfId="1171"/>
    <cellStyle name="_01.신월 관로토공_01.토공(오수)_01.여천오수 토공_01-3.옥구오수신설  맨홀토공(OPEN-0.3)_02.구조물및추진,도달기지토공(D구간)" xfId="1172"/>
    <cellStyle name="_01.신월 관로토공_01.토공(오수)_01.여천오수 토공_01-3.옥구오수신설  맨홀토공(OPEN-0.3)_02.구조물토공(B-LINE)" xfId="1173"/>
    <cellStyle name="_01.신월 관로토공_01.토공(오수)_01.여천오수 토공_01-3.옥서오수신설  맨홀토공(OPEN-0.3)" xfId="1174"/>
    <cellStyle name="_01.신월 관로토공_01.토공(오수)_01.여천오수 토공_01-3.옥서오수신설  맨홀토공(OPEN-0.3)_01-02.맨홀토공(OPEN-0.3)C-LINE" xfId="1175"/>
    <cellStyle name="_01.신월 관로토공_01.토공(오수)_01.여천오수 토공_01-3.옥서오수신설  맨홀토공(OPEN-0.3)_01-02.맨홀토공(OPEN-0.3)C-LINE_02.구조물및추진,도달기지토공(D구간)" xfId="1176"/>
    <cellStyle name="_01.신월 관로토공_01.토공(오수)_01.여천오수 토공_01-3.옥서오수신설  맨홀토공(OPEN-0.3)_01-02.맨홀토공(OPEN-0.3)C-LINE_02.구조물토공(B-LINE)" xfId="1177"/>
    <cellStyle name="_01.신월 관로토공_01.토공(오수)_01.여천오수 토공_01-3.옥서오수신설  맨홀토공(OPEN-0.3)_01-02.맨홀토공(OPEN-0.3)D-LINE" xfId="1178"/>
    <cellStyle name="_01.신월 관로토공_01.토공(오수)_01.여천오수 토공_01-3.옥서오수신설  맨홀토공(OPEN-0.3)_01-02.맨홀토공(OPEN-0.3)D-LINE_02.구조물및추진,도달기지토공(D구간)" xfId="1179"/>
    <cellStyle name="_01.신월 관로토공_01.토공(오수)_01.여천오수 토공_01-3.옥서오수신설  맨홀토공(OPEN-0.3)_01-02.맨홀토공(OPEN-0.3)D-LINE_02.구조물토공(B-LINE)" xfId="1180"/>
    <cellStyle name="_01.신월 관로토공_01.토공(오수)_01.여천오수 토공_01-3.옥서오수신설  맨홀토공(OPEN-0.3)_02.구조물및추진,도달기지토공(D구간)" xfId="1181"/>
    <cellStyle name="_01.신월 관로토공_01.토공(오수)_01.여천오수 토공_01-3.옥서오수신설  맨홀토공(OPEN-0.3)_02.구조물토공(B-LINE)" xfId="1182"/>
    <cellStyle name="_01.신월 관로토공_01.토공(오수)_01.여천오수 토공_02.구조물및추진,도달기지토공(D구간)" xfId="1183"/>
    <cellStyle name="_01.신월 관로토공_01.토공(오수)_01.여천오수 토공_02.구조물토공(B-LINE)" xfId="1184"/>
    <cellStyle name="_01.신월 관로토공_01.토공(오수)_01.차집 토공2" xfId="1185"/>
    <cellStyle name="_01.신월 관로토공_01.토공(오수)_01.차집 토공2_01-02.맨홀토공(OPEN-0.3)D-LINE" xfId="1186"/>
    <cellStyle name="_01.신월 관로토공_01.토공(오수)_01.차집 토공2_01-02.맨홀토공(OPEN-0.3)D-LINE_01-02.맨홀토공(OPEN-0.3)C-LINE" xfId="1187"/>
    <cellStyle name="_01.신월 관로토공_01.토공(오수)_01.차집 토공2_01-02.맨홀토공(OPEN-0.3)D-LINE_01-02.맨홀토공(OPEN-0.3)C-LINE_02.구조물및추진,도달기지토공(D구간)" xfId="1188"/>
    <cellStyle name="_01.신월 관로토공_01.토공(오수)_01.차집 토공2_01-02.맨홀토공(OPEN-0.3)D-LINE_01-02.맨홀토공(OPEN-0.3)C-LINE_02.구조물토공(B-LINE)" xfId="1189"/>
    <cellStyle name="_01.신월 관로토공_01.토공(오수)_01.차집 토공2_01-02.맨홀토공(OPEN-0.3)D-LINE_01-02.맨홀토공(OPEN-0.3)D-LINE" xfId="1190"/>
    <cellStyle name="_01.신월 관로토공_01.토공(오수)_01.차집 토공2_01-02.맨홀토공(OPEN-0.3)D-LINE_01-02.맨홀토공(OPEN-0.3)D-LINE_02.구조물및추진,도달기지토공(D구간)" xfId="1191"/>
    <cellStyle name="_01.신월 관로토공_01.토공(오수)_01.차집 토공2_01-02.맨홀토공(OPEN-0.3)D-LINE_01-02.맨홀토공(OPEN-0.3)D-LINE_02.구조물토공(B-LINE)" xfId="1192"/>
    <cellStyle name="_01.신월 관로토공_01.토공(오수)_01.차집 토공2_01-02.맨홀토공(OPEN-0.3)D-LINE_02.구조물및추진,도달기지토공(D구간)" xfId="1193"/>
    <cellStyle name="_01.신월 관로토공_01.토공(오수)_01.차집 토공2_01-02.맨홀토공(OPEN-0.3)D-LINE_02.구조물토공(B-LINE)" xfId="1194"/>
    <cellStyle name="_01.신월 관로토공_01.토공(오수)_01.차집 토공2_01-3.옥구오수신설  맨홀토공(OPEN-0.3)" xfId="1195"/>
    <cellStyle name="_01.신월 관로토공_01.토공(오수)_01.차집 토공2_01-3.옥구오수신설  맨홀토공(OPEN-0.3)_01-02.맨홀토공(OPEN-0.3)C-LINE" xfId="1196"/>
    <cellStyle name="_01.신월 관로토공_01.토공(오수)_01.차집 토공2_01-3.옥구오수신설  맨홀토공(OPEN-0.3)_01-02.맨홀토공(OPEN-0.3)C-LINE_02.구조물및추진,도달기지토공(D구간)" xfId="1197"/>
    <cellStyle name="_01.신월 관로토공_01.토공(오수)_01.차집 토공2_01-3.옥구오수신설  맨홀토공(OPEN-0.3)_01-02.맨홀토공(OPEN-0.3)C-LINE_02.구조물토공(B-LINE)" xfId="1198"/>
    <cellStyle name="_01.신월 관로토공_01.토공(오수)_01.차집 토공2_01-3.옥구오수신설  맨홀토공(OPEN-0.3)_01-02.맨홀토공(OPEN-0.3)D-LINE" xfId="1199"/>
    <cellStyle name="_01.신월 관로토공_01.토공(오수)_01.차집 토공2_01-3.옥구오수신설  맨홀토공(OPEN-0.3)_01-02.맨홀토공(OPEN-0.3)D-LINE_02.구조물및추진,도달기지토공(D구간)" xfId="1200"/>
    <cellStyle name="_01.신월 관로토공_01.토공(오수)_01.차집 토공2_01-3.옥구오수신설  맨홀토공(OPEN-0.3)_01-02.맨홀토공(OPEN-0.3)D-LINE_02.구조물토공(B-LINE)" xfId="1201"/>
    <cellStyle name="_01.신월 관로토공_01.토공(오수)_01.차집 토공2_01-3.옥구오수신설  맨홀토공(OPEN-0.3)_02.구조물및추진,도달기지토공(D구간)" xfId="1202"/>
    <cellStyle name="_01.신월 관로토공_01.토공(오수)_01.차집 토공2_01-3.옥구오수신설  맨홀토공(OPEN-0.3)_02.구조물토공(B-LINE)" xfId="1203"/>
    <cellStyle name="_01.신월 관로토공_01.토공(오수)_01.차집 토공2_01-3.옥서오수신설  맨홀토공(OPEN-0.3)" xfId="1204"/>
    <cellStyle name="_01.신월 관로토공_01.토공(오수)_01.차집 토공2_01-3.옥서오수신설  맨홀토공(OPEN-0.3)_01-02.맨홀토공(OPEN-0.3)C-LINE" xfId="1205"/>
    <cellStyle name="_01.신월 관로토공_01.토공(오수)_01.차집 토공2_01-3.옥서오수신설  맨홀토공(OPEN-0.3)_01-02.맨홀토공(OPEN-0.3)C-LINE_02.구조물및추진,도달기지토공(D구간)" xfId="1206"/>
    <cellStyle name="_01.신월 관로토공_01.토공(오수)_01.차집 토공2_01-3.옥서오수신설  맨홀토공(OPEN-0.3)_01-02.맨홀토공(OPEN-0.3)C-LINE_02.구조물토공(B-LINE)" xfId="1207"/>
    <cellStyle name="_01.신월 관로토공_01.토공(오수)_01.차집 토공2_01-3.옥서오수신설  맨홀토공(OPEN-0.3)_01-02.맨홀토공(OPEN-0.3)D-LINE" xfId="1208"/>
    <cellStyle name="_01.신월 관로토공_01.토공(오수)_01.차집 토공2_01-3.옥서오수신설  맨홀토공(OPEN-0.3)_01-02.맨홀토공(OPEN-0.3)D-LINE_02.구조물및추진,도달기지토공(D구간)" xfId="1209"/>
    <cellStyle name="_01.신월 관로토공_01.토공(오수)_01.차집 토공2_01-3.옥서오수신설  맨홀토공(OPEN-0.3)_01-02.맨홀토공(OPEN-0.3)D-LINE_02.구조물토공(B-LINE)" xfId="1210"/>
    <cellStyle name="_01.신월 관로토공_01.토공(오수)_01.차집 토공2_01-3.옥서오수신설  맨홀토공(OPEN-0.3)_02.구조물및추진,도달기지토공(D구간)" xfId="1211"/>
    <cellStyle name="_01.신월 관로토공_01.토공(오수)_01.차집 토공2_01-3.옥서오수신설  맨홀토공(OPEN-0.3)_02.구조물토공(B-LINE)" xfId="1212"/>
    <cellStyle name="_01.신월 관로토공_01.토공(오수)_01.차집 토공2_02.구조물및추진,도달기지토공(D구간)" xfId="1213"/>
    <cellStyle name="_01.신월 관로토공_01.토공(오수)_01.차집 토공2_02.구조물토공(B-LINE)" xfId="1214"/>
    <cellStyle name="_01.신월 관로토공_01.토공(오수)_01.토공" xfId="1215"/>
    <cellStyle name="_01.신월 관로토공_01.토공(오수)_01.토공_01-02.맨홀토공(OPEN-0.3)D-LINE" xfId="1216"/>
    <cellStyle name="_01.신월 관로토공_01.토공(오수)_01.토공_01-02.맨홀토공(OPEN-0.3)D-LINE_01-02.맨홀토공(OPEN-0.3)C-LINE" xfId="1217"/>
    <cellStyle name="_01.신월 관로토공_01.토공(오수)_01.토공_01-02.맨홀토공(OPEN-0.3)D-LINE_01-02.맨홀토공(OPEN-0.3)C-LINE_02.구조물및추진,도달기지토공(D구간)" xfId="1218"/>
    <cellStyle name="_01.신월 관로토공_01.토공(오수)_01.토공_01-02.맨홀토공(OPEN-0.3)D-LINE_01-02.맨홀토공(OPEN-0.3)C-LINE_02.구조물토공(B-LINE)" xfId="1219"/>
    <cellStyle name="_01.신월 관로토공_01.토공(오수)_01.토공_01-02.맨홀토공(OPEN-0.3)D-LINE_01-02.맨홀토공(OPEN-0.3)D-LINE" xfId="1220"/>
    <cellStyle name="_01.신월 관로토공_01.토공(오수)_01.토공_01-02.맨홀토공(OPEN-0.3)D-LINE_01-02.맨홀토공(OPEN-0.3)D-LINE_02.구조물및추진,도달기지토공(D구간)" xfId="1221"/>
    <cellStyle name="_01.신월 관로토공_01.토공(오수)_01.토공_01-02.맨홀토공(OPEN-0.3)D-LINE_01-02.맨홀토공(OPEN-0.3)D-LINE_02.구조물토공(B-LINE)" xfId="1222"/>
    <cellStyle name="_01.신월 관로토공_01.토공(오수)_01.토공_01-02.맨홀토공(OPEN-0.3)D-LINE_02.구조물및추진,도달기지토공(D구간)" xfId="1223"/>
    <cellStyle name="_01.신월 관로토공_01.토공(오수)_01.토공_01-02.맨홀토공(OPEN-0.3)D-LINE_02.구조물토공(B-LINE)" xfId="1224"/>
    <cellStyle name="_01.신월 관로토공_01.토공(오수)_01.토공_01-3.옥구오수신설  맨홀토공(OPEN-0.3)" xfId="1225"/>
    <cellStyle name="_01.신월 관로토공_01.토공(오수)_01.토공_01-3.옥구오수신설  맨홀토공(OPEN-0.3)_01-02.맨홀토공(OPEN-0.3)C-LINE" xfId="1226"/>
    <cellStyle name="_01.신월 관로토공_01.토공(오수)_01.토공_01-3.옥구오수신설  맨홀토공(OPEN-0.3)_01-02.맨홀토공(OPEN-0.3)C-LINE_02.구조물및추진,도달기지토공(D구간)" xfId="1227"/>
    <cellStyle name="_01.신월 관로토공_01.토공(오수)_01.토공_01-3.옥구오수신설  맨홀토공(OPEN-0.3)_01-02.맨홀토공(OPEN-0.3)C-LINE_02.구조물토공(B-LINE)" xfId="1228"/>
    <cellStyle name="_01.신월 관로토공_01.토공(오수)_01.토공_01-3.옥구오수신설  맨홀토공(OPEN-0.3)_01-02.맨홀토공(OPEN-0.3)D-LINE" xfId="1229"/>
    <cellStyle name="_01.신월 관로토공_01.토공(오수)_01.토공_01-3.옥구오수신설  맨홀토공(OPEN-0.3)_01-02.맨홀토공(OPEN-0.3)D-LINE_02.구조물및추진,도달기지토공(D구간)" xfId="1230"/>
    <cellStyle name="_01.신월 관로토공_01.토공(오수)_01.토공_01-3.옥구오수신설  맨홀토공(OPEN-0.3)_01-02.맨홀토공(OPEN-0.3)D-LINE_02.구조물토공(B-LINE)" xfId="1231"/>
    <cellStyle name="_01.신월 관로토공_01.토공(오수)_01.토공_01-3.옥구오수신설  맨홀토공(OPEN-0.3)_02.구조물및추진,도달기지토공(D구간)" xfId="1232"/>
    <cellStyle name="_01.신월 관로토공_01.토공(오수)_01.토공_01-3.옥구오수신설  맨홀토공(OPEN-0.3)_02.구조물토공(B-LINE)" xfId="1233"/>
    <cellStyle name="_01.신월 관로토공_01.토공(오수)_01.토공_01-3.옥서오수신설  맨홀토공(OPEN-0.3)" xfId="1234"/>
    <cellStyle name="_01.신월 관로토공_01.토공(오수)_01.토공_01-3.옥서오수신설  맨홀토공(OPEN-0.3)_01-02.맨홀토공(OPEN-0.3)C-LINE" xfId="1235"/>
    <cellStyle name="_01.신월 관로토공_01.토공(오수)_01.토공_01-3.옥서오수신설  맨홀토공(OPEN-0.3)_01-02.맨홀토공(OPEN-0.3)C-LINE_02.구조물및추진,도달기지토공(D구간)" xfId="1236"/>
    <cellStyle name="_01.신월 관로토공_01.토공(오수)_01.토공_01-3.옥서오수신설  맨홀토공(OPEN-0.3)_01-02.맨홀토공(OPEN-0.3)C-LINE_02.구조물토공(B-LINE)" xfId="1237"/>
    <cellStyle name="_01.신월 관로토공_01.토공(오수)_01.토공_01-3.옥서오수신설  맨홀토공(OPEN-0.3)_01-02.맨홀토공(OPEN-0.3)D-LINE" xfId="1238"/>
    <cellStyle name="_01.신월 관로토공_01.토공(오수)_01.토공_01-3.옥서오수신설  맨홀토공(OPEN-0.3)_01-02.맨홀토공(OPEN-0.3)D-LINE_02.구조물및추진,도달기지토공(D구간)" xfId="1239"/>
    <cellStyle name="_01.신월 관로토공_01.토공(오수)_01.토공_01-3.옥서오수신설  맨홀토공(OPEN-0.3)_01-02.맨홀토공(OPEN-0.3)D-LINE_02.구조물토공(B-LINE)" xfId="1240"/>
    <cellStyle name="_01.신월 관로토공_01.토공(오수)_01.토공_01-3.옥서오수신설  맨홀토공(OPEN-0.3)_02.구조물및추진,도달기지토공(D구간)" xfId="1241"/>
    <cellStyle name="_01.신월 관로토공_01.토공(오수)_01.토공_01-3.옥서오수신설  맨홀토공(OPEN-0.3)_02.구조물토공(B-LINE)" xfId="1242"/>
    <cellStyle name="_01.신월 관로토공_01.토공(오수)_01.토공_02.구조물및추진,도달기지토공(D구간)" xfId="1243"/>
    <cellStyle name="_01.신월 관로토공_01.토공(오수)_01.토공_02.구조물토공(B-LINE)" xfId="1244"/>
    <cellStyle name="_01.신월 관로토공_01.토공(오수)_01-02.맨홀토공(OPEN-0.3)D-LINE" xfId="1245"/>
    <cellStyle name="_01.신월 관로토공_01.토공(오수)_01-02.맨홀토공(OPEN-0.3)D-LINE_01-02.맨홀토공(OPEN-0.3)C-LINE" xfId="1246"/>
    <cellStyle name="_01.신월 관로토공_01.토공(오수)_01-02.맨홀토공(OPEN-0.3)D-LINE_01-02.맨홀토공(OPEN-0.3)C-LINE_02.구조물및추진,도달기지토공(D구간)" xfId="1247"/>
    <cellStyle name="_01.신월 관로토공_01.토공(오수)_01-02.맨홀토공(OPEN-0.3)D-LINE_01-02.맨홀토공(OPEN-0.3)C-LINE_02.구조물토공(B-LINE)" xfId="1248"/>
    <cellStyle name="_01.신월 관로토공_01.토공(오수)_01-02.맨홀토공(OPEN-0.3)D-LINE_01-02.맨홀토공(OPEN-0.3)D-LINE" xfId="1249"/>
    <cellStyle name="_01.신월 관로토공_01.토공(오수)_01-02.맨홀토공(OPEN-0.3)D-LINE_01-02.맨홀토공(OPEN-0.3)D-LINE_02.구조물및추진,도달기지토공(D구간)" xfId="1250"/>
    <cellStyle name="_01.신월 관로토공_01.토공(오수)_01-02.맨홀토공(OPEN-0.3)D-LINE_01-02.맨홀토공(OPEN-0.3)D-LINE_02.구조물토공(B-LINE)" xfId="1251"/>
    <cellStyle name="_01.신월 관로토공_01.토공(오수)_01-02.맨홀토공(OPEN-0.3)D-LINE_02.구조물및추진,도달기지토공(D구간)" xfId="1252"/>
    <cellStyle name="_01.신월 관로토공_01.토공(오수)_01-02.맨홀토공(OPEN-0.3)D-LINE_02.구조물토공(B-LINE)" xfId="1253"/>
    <cellStyle name="_01.신월 관로토공_01.토공(오수)_01-3.옥구오수신설  맨홀토공(OPEN-0.3)" xfId="1254"/>
    <cellStyle name="_01.신월 관로토공_01.토공(오수)_01-3.옥구오수신설  맨홀토공(OPEN-0.3)_01-02.맨홀토공(OPEN-0.3)C-LINE" xfId="1255"/>
    <cellStyle name="_01.신월 관로토공_01.토공(오수)_01-3.옥구오수신설  맨홀토공(OPEN-0.3)_01-02.맨홀토공(OPEN-0.3)C-LINE_02.구조물및추진,도달기지토공(D구간)" xfId="1256"/>
    <cellStyle name="_01.신월 관로토공_01.토공(오수)_01-3.옥구오수신설  맨홀토공(OPEN-0.3)_01-02.맨홀토공(OPEN-0.3)C-LINE_02.구조물토공(B-LINE)" xfId="1257"/>
    <cellStyle name="_01.신월 관로토공_01.토공(오수)_01-3.옥구오수신설  맨홀토공(OPEN-0.3)_01-02.맨홀토공(OPEN-0.3)D-LINE" xfId="1258"/>
    <cellStyle name="_01.신월 관로토공_01.토공(오수)_01-3.옥구오수신설  맨홀토공(OPEN-0.3)_01-02.맨홀토공(OPEN-0.3)D-LINE_02.구조물및추진,도달기지토공(D구간)" xfId="1259"/>
    <cellStyle name="_01.신월 관로토공_01.토공(오수)_01-3.옥구오수신설  맨홀토공(OPEN-0.3)_01-02.맨홀토공(OPEN-0.3)D-LINE_02.구조물토공(B-LINE)" xfId="1260"/>
    <cellStyle name="_01.신월 관로토공_01.토공(오수)_01-3.옥구오수신설  맨홀토공(OPEN-0.3)_02.구조물및추진,도달기지토공(D구간)" xfId="1261"/>
    <cellStyle name="_01.신월 관로토공_01.토공(오수)_01-3.옥구오수신설  맨홀토공(OPEN-0.3)_02.구조물토공(B-LINE)" xfId="1262"/>
    <cellStyle name="_01.신월 관로토공_01.토공(오수)_01-3.옥서오수신설  맨홀토공(OPEN-0.3)" xfId="1263"/>
    <cellStyle name="_01.신월 관로토공_01.토공(오수)_01-3.옥서오수신설  맨홀토공(OPEN-0.3)_01-02.맨홀토공(OPEN-0.3)C-LINE" xfId="1264"/>
    <cellStyle name="_01.신월 관로토공_01.토공(오수)_01-3.옥서오수신설  맨홀토공(OPEN-0.3)_01-02.맨홀토공(OPEN-0.3)C-LINE_02.구조물및추진,도달기지토공(D구간)" xfId="1265"/>
    <cellStyle name="_01.신월 관로토공_01.토공(오수)_01-3.옥서오수신설  맨홀토공(OPEN-0.3)_01-02.맨홀토공(OPEN-0.3)C-LINE_02.구조물토공(B-LINE)" xfId="1266"/>
    <cellStyle name="_01.신월 관로토공_01.토공(오수)_01-3.옥서오수신설  맨홀토공(OPEN-0.3)_01-02.맨홀토공(OPEN-0.3)D-LINE" xfId="1267"/>
    <cellStyle name="_01.신월 관로토공_01.토공(오수)_01-3.옥서오수신설  맨홀토공(OPEN-0.3)_01-02.맨홀토공(OPEN-0.3)D-LINE_02.구조물및추진,도달기지토공(D구간)" xfId="1268"/>
    <cellStyle name="_01.신월 관로토공_01.토공(오수)_01-3.옥서오수신설  맨홀토공(OPEN-0.3)_01-02.맨홀토공(OPEN-0.3)D-LINE_02.구조물토공(B-LINE)" xfId="1269"/>
    <cellStyle name="_01.신월 관로토공_01.토공(오수)_01-3.옥서오수신설  맨홀토공(OPEN-0.3)_02.구조물및추진,도달기지토공(D구간)" xfId="1270"/>
    <cellStyle name="_01.신월 관로토공_01.토공(오수)_01-3.옥서오수신설  맨홀토공(OPEN-0.3)_02.구조물토공(B-LINE)" xfId="1271"/>
    <cellStyle name="_01.신월 관로토공_01.토공(오수)_02.구조물및추진,도달기지토공(D구간)" xfId="1272"/>
    <cellStyle name="_01.신월 관로토공_01.토공(오수)_02.구조물토공(B-LINE)" xfId="1273"/>
    <cellStyle name="_01.신월 관로토공_01-02.맨홀토공(OPEN-0.3)D-LINE" xfId="1274"/>
    <cellStyle name="_01.신월 관로토공_01-02.맨홀토공(OPEN-0.3)D-LINE_01-02.맨홀토공(OPEN-0.3)C-LINE" xfId="1275"/>
    <cellStyle name="_01.신월 관로토공_01-02.맨홀토공(OPEN-0.3)D-LINE_01-02.맨홀토공(OPEN-0.3)C-LINE_02.구조물및추진,도달기지토공(D구간)" xfId="1276"/>
    <cellStyle name="_01.신월 관로토공_01-02.맨홀토공(OPEN-0.3)D-LINE_01-02.맨홀토공(OPEN-0.3)C-LINE_02.구조물토공(B-LINE)" xfId="1277"/>
    <cellStyle name="_01.신월 관로토공_01-02.맨홀토공(OPEN-0.3)D-LINE_01-02.맨홀토공(OPEN-0.3)D-LINE" xfId="1278"/>
    <cellStyle name="_01.신월 관로토공_01-02.맨홀토공(OPEN-0.3)D-LINE_01-02.맨홀토공(OPEN-0.3)D-LINE_02.구조물및추진,도달기지토공(D구간)" xfId="1279"/>
    <cellStyle name="_01.신월 관로토공_01-02.맨홀토공(OPEN-0.3)D-LINE_01-02.맨홀토공(OPEN-0.3)D-LINE_02.구조물토공(B-LINE)" xfId="1280"/>
    <cellStyle name="_01.신월 관로토공_01-02.맨홀토공(OPEN-0.3)D-LINE_02.구조물및추진,도달기지토공(D구간)" xfId="1281"/>
    <cellStyle name="_01.신월 관로토공_01-02.맨홀토공(OPEN-0.3)D-LINE_02.구조물토공(B-LINE)" xfId="1282"/>
    <cellStyle name="_01.신월 관로토공_01-3.옥구오수신설  맨홀토공(OPEN-0.3)" xfId="1283"/>
    <cellStyle name="_01.신월 관로토공_01-3.옥구오수신설  맨홀토공(OPEN-0.3)_01-02.맨홀토공(OPEN-0.3)C-LINE" xfId="1284"/>
    <cellStyle name="_01.신월 관로토공_01-3.옥구오수신설  맨홀토공(OPEN-0.3)_01-02.맨홀토공(OPEN-0.3)C-LINE_02.구조물및추진,도달기지토공(D구간)" xfId="1285"/>
    <cellStyle name="_01.신월 관로토공_01-3.옥구오수신설  맨홀토공(OPEN-0.3)_01-02.맨홀토공(OPEN-0.3)C-LINE_02.구조물토공(B-LINE)" xfId="1286"/>
    <cellStyle name="_01.신월 관로토공_01-3.옥구오수신설  맨홀토공(OPEN-0.3)_01-02.맨홀토공(OPEN-0.3)D-LINE" xfId="1287"/>
    <cellStyle name="_01.신월 관로토공_01-3.옥구오수신설  맨홀토공(OPEN-0.3)_01-02.맨홀토공(OPEN-0.3)D-LINE_02.구조물및추진,도달기지토공(D구간)" xfId="1288"/>
    <cellStyle name="_01.신월 관로토공_01-3.옥구오수신설  맨홀토공(OPEN-0.3)_02.구조물및추진,도달기지토공(D구간)" xfId="1289"/>
    <cellStyle name="_01.신월 관로토공_01-3.옥구오수신설  맨홀토공(OPEN-0.3)_02.구조물토공(B-LINE)" xfId="1290"/>
    <cellStyle name="_01.신월 관로토공_01-3.옥서오수신설  맨홀토공(OPEN-0.3)" xfId="1291"/>
    <cellStyle name="_01.신월 관로토공_01-3.옥서오수신설  맨홀토공(OPEN-0.3)_01-02.맨홀토공(OPEN-0.3)C-LINE" xfId="1292"/>
    <cellStyle name="_01.신월 관로토공_01-3.옥서오수신설  맨홀토공(OPEN-0.3)_01-02.맨홀토공(OPEN-0.3)C-LINE_02.구조물및추진,도달기지토공(D구간)" xfId="1293"/>
    <cellStyle name="_01.신월 관로토공_01-3.옥서오수신설  맨홀토공(OPEN-0.3)_01-02.맨홀토공(OPEN-0.3)D-LINE" xfId="1294"/>
    <cellStyle name="_01.신월 관로토공_01-3.옥서오수신설  맨홀토공(OPEN-0.3)_01-02.맨홀토공(OPEN-0.3)D-LINE_02.구조물및추진,도달기지토공(D구간)" xfId="1295"/>
    <cellStyle name="_01.신월 관로토공_01-3.옥서오수신설  맨홀토공(OPEN-0.3)_02.구조물및추진,도달기지토공(D구간)" xfId="1296"/>
    <cellStyle name="_01.신월 관로토공_02.구조물및추진,도달기지토공(D구간)" xfId="1297"/>
    <cellStyle name="_01.신월 관로토공_02.구조물토공(B-LINE)" xfId="1298"/>
    <cellStyle name="_01.신월 관로토공_06.서수 오수 부대공(신설)" xfId="1299"/>
    <cellStyle name="_01.신월 관로토공_06.서수 오수 부대공(신설)_02.구조물및추진,도달기지토공(D구간)" xfId="1300"/>
    <cellStyle name="_01.신월 관로토공_06.서수오수 부대공" xfId="1301"/>
    <cellStyle name="_01.신월 관로토공_06.서수오수 부대공_02.구조물및추진,도달기지토공(D구간)" xfId="1302"/>
    <cellStyle name="_01.신월 관로토공_06.옥구 오수 부대공" xfId="1303"/>
    <cellStyle name="_01.신월 관로토공_06.옥구 오수 부대공_02.구조물및추진,도달기지토공(D구간)" xfId="1304"/>
    <cellStyle name="_01.신월 관로토공_06.옥서 오수 부대공(신설)" xfId="1305"/>
    <cellStyle name="_01.신월 관로토공_06.옥서 오수 부대공(신설)_02.구조물및추진,도달기지토공(D구간)" xfId="1306"/>
    <cellStyle name="_01.신월 관로토공_111111" xfId="1307"/>
    <cellStyle name="_01.신월 관로토공_111111_01.신월 관로토공조서" xfId="1308"/>
    <cellStyle name="_01.신월 관로토공_111111_01.신월 관로토공조서_01-02.맨홀토공(OPEN-0.3)D-LINE" xfId="1309"/>
    <cellStyle name="_01.신월 관로토공_111111_01.신월 관로토공조서_01-02.맨홀토공(OPEN-0.3)D-LINE_01-02.맨홀토공(OPEN-0.3)C-LINE" xfId="1310"/>
    <cellStyle name="_01.신월 관로토공_111111_01.신월 관로토공조서_01-02.맨홀토공(OPEN-0.3)D-LINE_01-02.맨홀토공(OPEN-0.3)C-LINE_02.구조물및추진,도달기지토공(D구간)" xfId="1311"/>
    <cellStyle name="_01.신월 관로토공_111111_01.신월 관로토공조서_01-02.맨홀토공(OPEN-0.3)D-LINE_01-02.맨홀토공(OPEN-0.3)D-LINE" xfId="1312"/>
    <cellStyle name="_01.신월 관로토공_111111_01.신월 관로토공조서_01-02.맨홀토공(OPEN-0.3)D-LINE_01-02.맨홀토공(OPEN-0.3)D-LINE_02.구조물및추진,도달기지토공(D구간)" xfId="1313"/>
    <cellStyle name="_01.신월 관로토공_111111_01.신월 관로토공조서_01-02.맨홀토공(OPEN-0.3)D-LINE_02.구조물및추진,도달기지토공(D구간)" xfId="1314"/>
    <cellStyle name="_01.신월 관로토공_111111_01.신월 관로토공조서_01-3.옥구오수신설  맨홀토공(OPEN-0.3)" xfId="1315"/>
    <cellStyle name="_01.신월 관로토공_111111_01.신월 관로토공조서_01-3.옥구오수신설  맨홀토공(OPEN-0.3)_01-02.맨홀토공(OPEN-0.3)C-LINE" xfId="1316"/>
    <cellStyle name="_01.신월 관로토공_111111_01.신월 관로토공조서_01-3.옥구오수신설  맨홀토공(OPEN-0.3)_01-02.맨홀토공(OPEN-0.3)C-LINE_02.구조물및추진,도달기지토공(D구간)" xfId="1317"/>
    <cellStyle name="_01.신월 관로토공_111111_01.신월 관로토공조서_01-3.옥구오수신설  맨홀토공(OPEN-0.3)_01-02.맨홀토공(OPEN-0.3)D-LINE" xfId="1318"/>
    <cellStyle name="_01.신월 관로토공_111111_01.신월 관로토공조서_01-3.옥구오수신설  맨홀토공(OPEN-0.3)_01-02.맨홀토공(OPEN-0.3)D-LINE_02.구조물및추진,도달기지토공(D구간)" xfId="1319"/>
    <cellStyle name="_01.신월 관로토공_111111_01.신월 관로토공조서_01-3.옥구오수신설  맨홀토공(OPEN-0.3)_02.구조물및추진,도달기지토공(D구간)" xfId="1320"/>
    <cellStyle name="_01.신월 관로토공_111111_01.신월 관로토공조서_01-3.옥서오수신설  맨홀토공(OPEN-0.3)" xfId="1321"/>
    <cellStyle name="_01.신월 관로토공_111111_01.신월 관로토공조서_01-3.옥서오수신설  맨홀토공(OPEN-0.3)_01-02.맨홀토공(OPEN-0.3)C-LINE" xfId="1322"/>
    <cellStyle name="_01.신월 관로토공_111111_01.신월 관로토공조서_01-3.옥서오수신설  맨홀토공(OPEN-0.3)_01-02.맨홀토공(OPEN-0.3)C-LINE_02.구조물및추진,도달기지토공(D구간)" xfId="1323"/>
    <cellStyle name="_01.신월 관로토공_111111_01.신월 관로토공조서_01-3.옥서오수신설  맨홀토공(OPEN-0.3)_01-02.맨홀토공(OPEN-0.3)D-LINE" xfId="1324"/>
    <cellStyle name="_01.신월 관로토공_111111_01.신월 관로토공조서_01-3.옥서오수신설  맨홀토공(OPEN-0.3)_01-02.맨홀토공(OPEN-0.3)D-LINE_02.구조물및추진,도달기지토공(D구간)" xfId="1325"/>
    <cellStyle name="_01.신월 관로토공_111111_01.신월 관로토공조서_01-3.옥서오수신설  맨홀토공(OPEN-0.3)_02.구조물및추진,도달기지토공(D구간)" xfId="1326"/>
    <cellStyle name="_01.신월 관로토공_111111_01.신월 관로토공조서_02.구조물및추진,도달기지토공(D구간)" xfId="1327"/>
    <cellStyle name="_01.신월 관로토공_111111_01.신월오수 관로토공" xfId="1328"/>
    <cellStyle name="_01.신월 관로토공_111111_01.신월오수 관로토공_01-02.맨홀토공(OPEN-0.3)D-LINE" xfId="1329"/>
    <cellStyle name="_01.신월 관로토공_111111_01.신월오수 관로토공_01-02.맨홀토공(OPEN-0.3)D-LINE_01-02.맨홀토공(OPEN-0.3)C-LINE" xfId="1330"/>
    <cellStyle name="_01.신월 관로토공_111111_01.신월오수 관로토공_01-02.맨홀토공(OPEN-0.3)D-LINE_01-02.맨홀토공(OPEN-0.3)C-LINE_02.구조물및추진,도달기지토공(D구간)" xfId="1331"/>
    <cellStyle name="_01.신월 관로토공_111111_01.신월오수 관로토공_01-02.맨홀토공(OPEN-0.3)D-LINE_01-02.맨홀토공(OPEN-0.3)D-LINE" xfId="1332"/>
    <cellStyle name="_01.신월 관로토공_111111_01.신월오수 관로토공_01-02.맨홀토공(OPEN-0.3)D-LINE_01-02.맨홀토공(OPEN-0.3)D-LINE_02.구조물및추진,도달기지토공(D구간)" xfId="1333"/>
    <cellStyle name="_01.신월 관로토공_111111_01.신월오수 관로토공_01-02.맨홀토공(OPEN-0.3)D-LINE_02.구조물및추진,도달기지토공(D구간)" xfId="1334"/>
    <cellStyle name="_01.신월 관로토공_111111_01.신월오수 관로토공_01-3.옥구오수신설  맨홀토공(OPEN-0.3)" xfId="1335"/>
    <cellStyle name="_01.신월 관로토공_111111_01.신월오수 관로토공_01-3.옥구오수신설  맨홀토공(OPEN-0.3)_01-02.맨홀토공(OPEN-0.3)C-LINE" xfId="1336"/>
    <cellStyle name="_01.신월 관로토공_111111_01.신월오수 관로토공_01-3.옥구오수신설  맨홀토공(OPEN-0.3)_01-02.맨홀토공(OPEN-0.3)C-LINE_02.구조물및추진,도달기지토공(D구간)" xfId="1337"/>
    <cellStyle name="_01.신월 관로토공_111111_01.신월오수 관로토공_01-3.옥구오수신설  맨홀토공(OPEN-0.3)_01-02.맨홀토공(OPEN-0.3)D-LINE" xfId="1338"/>
    <cellStyle name="_01.신월 관로토공_111111_01.신월오수 관로토공_01-3.옥구오수신설  맨홀토공(OPEN-0.3)_01-02.맨홀토공(OPEN-0.3)D-LINE_02.구조물및추진,도달기지토공(D구간)" xfId="1339"/>
    <cellStyle name="_01.신월 관로토공_111111_01.신월오수 관로토공_01-3.옥구오수신설  맨홀토공(OPEN-0.3)_02.구조물및추진,도달기지토공(D구간)" xfId="1340"/>
    <cellStyle name="_01.신월 관로토공_111111_01.신월오수 관로토공_01-3.옥서오수신설  맨홀토공(OPEN-0.3)" xfId="1341"/>
    <cellStyle name="_01.신월 관로토공_111111_01.신월오수 관로토공_01-3.옥서오수신설  맨홀토공(OPEN-0.3)_01-02.맨홀토공(OPEN-0.3)C-LINE" xfId="1342"/>
    <cellStyle name="_01.신월 관로토공_111111_01.신월오수 관로토공_01-3.옥서오수신설  맨홀토공(OPEN-0.3)_01-02.맨홀토공(OPEN-0.3)C-LINE_02.구조물및추진,도달기지토공(D구간)" xfId="1343"/>
    <cellStyle name="_01.신월 관로토공_111111_01.신월오수 관로토공_01-3.옥서오수신설  맨홀토공(OPEN-0.3)_01-02.맨홀토공(OPEN-0.3)D-LINE" xfId="1344"/>
    <cellStyle name="_01.신월 관로토공_111111_01.신월오수 관로토공_01-3.옥서오수신설  맨홀토공(OPEN-0.3)_01-02.맨홀토공(OPEN-0.3)D-LINE_02.구조물및추진,도달기지토공(D구간)" xfId="1345"/>
    <cellStyle name="_01.신월 관로토공_111111_01.신월오수 관로토공_01-3.옥서오수신설  맨홀토공(OPEN-0.3)_02.구조물및추진,도달기지토공(D구간)" xfId="1346"/>
    <cellStyle name="_01.신월 관로토공_111111_01.신월오수 관로토공_02.구조물및추진,도달기지토공(D구간)" xfId="1347"/>
    <cellStyle name="_01.신월 관로토공_111111_01-02.맨홀토공(OPEN-0.3)D-LINE" xfId="1348"/>
    <cellStyle name="_01.신월 관로토공_111111_01-02.맨홀토공(OPEN-0.3)D-LINE_01-02.맨홀토공(OPEN-0.3)C-LINE" xfId="1349"/>
    <cellStyle name="_01.신월 관로토공_111111_01-02.맨홀토공(OPEN-0.3)D-LINE_01-02.맨홀토공(OPEN-0.3)C-LINE_02.구조물및추진,도달기지토공(D구간)" xfId="1350"/>
    <cellStyle name="_01.신월 관로토공_111111_01-02.맨홀토공(OPEN-0.3)D-LINE_01-02.맨홀토공(OPEN-0.3)D-LINE" xfId="1351"/>
    <cellStyle name="_01.신월 관로토공_111111_01-02.맨홀토공(OPEN-0.3)D-LINE_01-02.맨홀토공(OPEN-0.3)D-LINE_02.구조물및추진,도달기지토공(D구간)" xfId="1352"/>
    <cellStyle name="_01.신월 관로토공_111111_01-02.맨홀토공(OPEN-0.3)D-LINE_02.구조물및추진,도달기지토공(D구간)" xfId="1353"/>
    <cellStyle name="_01.신월 관로토공_111111_01-3.옥구오수신설  맨홀토공(OPEN-0.3)" xfId="1354"/>
    <cellStyle name="_01.신월 관로토공_111111_01-3.옥구오수신설  맨홀토공(OPEN-0.3)_01-02.맨홀토공(OPEN-0.3)C-LINE" xfId="1355"/>
    <cellStyle name="_01.신월 관로토공_111111_01-3.옥구오수신설  맨홀토공(OPEN-0.3)_01-02.맨홀토공(OPEN-0.3)C-LINE_02.구조물및추진,도달기지토공(D구간)" xfId="1356"/>
    <cellStyle name="_01.신월 관로토공_111111_01-3.옥구오수신설  맨홀토공(OPEN-0.3)_01-02.맨홀토공(OPEN-0.3)D-LINE" xfId="1357"/>
    <cellStyle name="_01.신월 관로토공_111111_01-3.옥구오수신설  맨홀토공(OPEN-0.3)_01-02.맨홀토공(OPEN-0.3)D-LINE_02.구조물및추진,도달기지토공(D구간)" xfId="1358"/>
    <cellStyle name="_01.신월 관로토공_111111_01-3.옥구오수신설  맨홀토공(OPEN-0.3)_02.구조물및추진,도달기지토공(D구간)" xfId="1359"/>
    <cellStyle name="_01.신월 관로토공_111111_01-3.옥서오수신설  맨홀토공(OPEN-0.3)" xfId="1360"/>
    <cellStyle name="_01.신월 관로토공_111111_01-3.옥서오수신설  맨홀토공(OPEN-0.3)_01-02.맨홀토공(OPEN-0.3)C-LINE" xfId="1361"/>
    <cellStyle name="_01.신월 관로토공_111111_01-3.옥서오수신설  맨홀토공(OPEN-0.3)_01-02.맨홀토공(OPEN-0.3)C-LINE_02.구조물및추진,도달기지토공(D구간)" xfId="1362"/>
    <cellStyle name="_01.신월 관로토공_111111_01-3.옥서오수신설  맨홀토공(OPEN-0.3)_01-02.맨홀토공(OPEN-0.3)D-LINE" xfId="1363"/>
    <cellStyle name="_01.신월 관로토공_111111_01-3.옥서오수신설  맨홀토공(OPEN-0.3)_01-02.맨홀토공(OPEN-0.3)D-LINE_02.구조물및추진,도달기지토공(D구간)" xfId="1364"/>
    <cellStyle name="_01.신월 관로토공_111111_01-3.옥서오수신설  맨홀토공(OPEN-0.3)_02.구조물및추진,도달기지토공(D구간)" xfId="1365"/>
    <cellStyle name="_01.신월 관로토공_111111_02.구조물및추진,도달기지토공(D구간)" xfId="1366"/>
    <cellStyle name="_01.신월 관로토공_경포 오수 부대공(신설)-1" xfId="1367"/>
    <cellStyle name="_01.신월 관로토공_경포 오수 부대공(신설)-1_02.구조물및추진,도달기지토공(D구간)" xfId="1368"/>
    <cellStyle name="_01.신월 관로토공_경포오수신설 부대공-기존관보호공" xfId="1369"/>
    <cellStyle name="_01.신월 관로토공_경포오수신설 부대공-기존관보호공_02.구조물및추진,도달기지토공(D구간)" xfId="1370"/>
    <cellStyle name="_01.신월 관로토공조서" xfId="1371"/>
    <cellStyle name="_01.신월 관로토공조서_01-02.맨홀토공(OPEN-0.3)D-LINE" xfId="1372"/>
    <cellStyle name="_01.신월 관로토공조서_01-02.맨홀토공(OPEN-0.3)D-LINE_01-02.맨홀토공(OPEN-0.3)C-LINE" xfId="1373"/>
    <cellStyle name="_01.신월 관로토공조서_01-02.맨홀토공(OPEN-0.3)D-LINE_01-02.맨홀토공(OPEN-0.3)C-LINE_02.구조물및추진,도달기지토공(D구간)" xfId="1374"/>
    <cellStyle name="_01.신월 관로토공조서_01-02.맨홀토공(OPEN-0.3)D-LINE_01-02.맨홀토공(OPEN-0.3)D-LINE" xfId="1375"/>
    <cellStyle name="_01.신월 관로토공조서_01-02.맨홀토공(OPEN-0.3)D-LINE_01-02.맨홀토공(OPEN-0.3)D-LINE_02.구조물및추진,도달기지토공(D구간)" xfId="1376"/>
    <cellStyle name="_01.신월 관로토공조서_01-02.맨홀토공(OPEN-0.3)D-LINE_02.구조물및추진,도달기지토공(D구간)" xfId="1377"/>
    <cellStyle name="_01.신월 관로토공조서_01-3.옥구오수신설  맨홀토공(OPEN-0.3)" xfId="1378"/>
    <cellStyle name="_01.신월 관로토공조서_01-3.옥구오수신설  맨홀토공(OPEN-0.3)_01-02.맨홀토공(OPEN-0.3)C-LINE" xfId="1379"/>
    <cellStyle name="_01.신월 관로토공조서_01-3.옥구오수신설  맨홀토공(OPEN-0.3)_01-02.맨홀토공(OPEN-0.3)C-LINE_02.구조물및추진,도달기지토공(D구간)" xfId="1380"/>
    <cellStyle name="_01.신월 관로토공조서_01-3.옥구오수신설  맨홀토공(OPEN-0.3)_01-02.맨홀토공(OPEN-0.3)D-LINE" xfId="1381"/>
    <cellStyle name="_01.신월 관로토공조서_01-3.옥구오수신설  맨홀토공(OPEN-0.3)_01-02.맨홀토공(OPEN-0.3)D-LINE_02.구조물및추진,도달기지토공(D구간)" xfId="1382"/>
    <cellStyle name="_01.신월 관로토공조서_01-3.옥구오수신설  맨홀토공(OPEN-0.3)_02.구조물및추진,도달기지토공(D구간)" xfId="1383"/>
    <cellStyle name="_01.신월 관로토공조서_01-3.옥서오수신설  맨홀토공(OPEN-0.3)" xfId="1384"/>
    <cellStyle name="_01.신월 관로토공조서_01-3.옥서오수신설  맨홀토공(OPEN-0.3)_01-02.맨홀토공(OPEN-0.3)C-LINE" xfId="1385"/>
    <cellStyle name="_01.신월 관로토공조서_01-3.옥서오수신설  맨홀토공(OPEN-0.3)_01-02.맨홀토공(OPEN-0.3)C-LINE_02.구조물및추진,도달기지토공(D구간)" xfId="1386"/>
    <cellStyle name="_01.신월 관로토공조서_01-3.옥서오수신설  맨홀토공(OPEN-0.3)_01-02.맨홀토공(OPEN-0.3)D-LINE" xfId="1387"/>
    <cellStyle name="_01.신월 관로토공조서_01-3.옥서오수신설  맨홀토공(OPEN-0.3)_01-02.맨홀토공(OPEN-0.3)D-LINE_02.구조물및추진,도달기지토공(D구간)" xfId="1388"/>
    <cellStyle name="_01.신월 관로토공조서_01-3.옥서오수신설  맨홀토공(OPEN-0.3)_02.구조물및추진,도달기지토공(D구간)" xfId="1389"/>
    <cellStyle name="_01.신월 관로토공조서_02.구조물및추진,도달기지토공(D구간)" xfId="1390"/>
    <cellStyle name="_01.신월오수 관로토공" xfId="1391"/>
    <cellStyle name="_01.신월오수 관로토공_01-02.맨홀토공(OPEN-0.3)D-LINE" xfId="1392"/>
    <cellStyle name="_01.신월오수 관로토공_01-02.맨홀토공(OPEN-0.3)D-LINE_01-02.맨홀토공(OPEN-0.3)C-LINE" xfId="1393"/>
    <cellStyle name="_01.신월오수 관로토공_01-02.맨홀토공(OPEN-0.3)D-LINE_01-02.맨홀토공(OPEN-0.3)C-LINE_02.구조물및추진,도달기지토공(D구간)" xfId="1394"/>
    <cellStyle name="_01.신월오수 관로토공_01-02.맨홀토공(OPEN-0.3)D-LINE_01-02.맨홀토공(OPEN-0.3)D-LINE" xfId="1395"/>
    <cellStyle name="_01.신월오수 관로토공_01-02.맨홀토공(OPEN-0.3)D-LINE_01-02.맨홀토공(OPEN-0.3)D-LINE_02.구조물및추진,도달기지토공(D구간)" xfId="1396"/>
    <cellStyle name="_01.신월오수 관로토공_01-02.맨홀토공(OPEN-0.3)D-LINE_02.구조물및추진,도달기지토공(D구간)" xfId="1397"/>
    <cellStyle name="_01.신월오수 관로토공_01-3.옥구오수신설  맨홀토공(OPEN-0.3)" xfId="1398"/>
    <cellStyle name="_01.신월오수 관로토공_01-3.옥구오수신설  맨홀토공(OPEN-0.3)_01-02.맨홀토공(OPEN-0.3)C-LINE" xfId="1399"/>
    <cellStyle name="_01.신월오수 관로토공_01-3.옥구오수신설  맨홀토공(OPEN-0.3)_01-02.맨홀토공(OPEN-0.3)C-LINE_02.구조물및추진,도달기지토공(D구간)" xfId="1400"/>
    <cellStyle name="_01.신월오수 관로토공_01-3.옥구오수신설  맨홀토공(OPEN-0.3)_01-02.맨홀토공(OPEN-0.3)D-LINE" xfId="1401"/>
    <cellStyle name="_01.신월오수 관로토공_01-3.옥구오수신설  맨홀토공(OPEN-0.3)_01-02.맨홀토공(OPEN-0.3)D-LINE_02.구조물및추진,도달기지토공(D구간)" xfId="1402"/>
    <cellStyle name="_01.신월오수 관로토공_01-3.옥구오수신설  맨홀토공(OPEN-0.3)_02.구조물및추진,도달기지토공(D구간)" xfId="1403"/>
    <cellStyle name="_01.신월오수 관로토공_01-3.옥서오수신설  맨홀토공(OPEN-0.3)" xfId="1404"/>
    <cellStyle name="_01.신월오수 관로토공_01-3.옥서오수신설  맨홀토공(OPEN-0.3)_01-02.맨홀토공(OPEN-0.3)C-LINE" xfId="1405"/>
    <cellStyle name="_01.신월오수 관로토공_01-3.옥서오수신설  맨홀토공(OPEN-0.3)_01-02.맨홀토공(OPEN-0.3)C-LINE_02.구조물및추진,도달기지토공(D구간)" xfId="1406"/>
    <cellStyle name="_01.신월오수 관로토공_01-3.옥서오수신설  맨홀토공(OPEN-0.3)_01-02.맨홀토공(OPEN-0.3)D-LINE" xfId="1407"/>
    <cellStyle name="_01.신월오수 관로토공_01-3.옥서오수신설  맨홀토공(OPEN-0.3)_01-02.맨홀토공(OPEN-0.3)D-LINE_02.구조물및추진,도달기지토공(D구간)" xfId="1408"/>
    <cellStyle name="_01.신월오수 관로토공_01-3.옥서오수신설  맨홀토공(OPEN-0.3)_02.구조물및추진,도달기지토공(D구간)" xfId="1409"/>
    <cellStyle name="_01.신월오수 관로토공_02.구조물및추진,도달기지토공(D구간)" xfId="1410"/>
    <cellStyle name="_01.여도오수 토공" xfId="1411"/>
    <cellStyle name="_01.여도오수 토공_01-02.맨홀토공(OPEN-0.3)D-LINE" xfId="1412"/>
    <cellStyle name="_01.여도오수 토공_01-02.맨홀토공(OPEN-0.3)D-LINE_01-02.맨홀토공(OPEN-0.3)C-LINE" xfId="1413"/>
    <cellStyle name="_01.여도오수 토공_01-02.맨홀토공(OPEN-0.3)D-LINE_01-02.맨홀토공(OPEN-0.3)C-LINE_02.구조물및추진,도달기지토공(D구간)" xfId="1414"/>
    <cellStyle name="_01.여도오수 토공_01-02.맨홀토공(OPEN-0.3)D-LINE_01-02.맨홀토공(OPEN-0.3)D-LINE" xfId="1415"/>
    <cellStyle name="_01.여도오수 토공_01-02.맨홀토공(OPEN-0.3)D-LINE_01-02.맨홀토공(OPEN-0.3)D-LINE_02.구조물및추진,도달기지토공(D구간)" xfId="1416"/>
    <cellStyle name="_01.여도오수 토공_01-02.맨홀토공(OPEN-0.3)D-LINE_02.구조물및추진,도달기지토공(D구간)" xfId="1417"/>
    <cellStyle name="_01.여도오수 토공_01-3.옥구오수신설  맨홀토공(OPEN-0.3)" xfId="1418"/>
    <cellStyle name="_01.여도오수 토공_01-3.옥구오수신설  맨홀토공(OPEN-0.3)_01-02.맨홀토공(OPEN-0.3)C-LINE" xfId="1419"/>
    <cellStyle name="_01.여도오수 토공_01-3.옥구오수신설  맨홀토공(OPEN-0.3)_01-02.맨홀토공(OPEN-0.3)C-LINE_02.구조물및추진,도달기지토공(D구간)" xfId="1420"/>
    <cellStyle name="_01.여도오수 토공_01-3.옥구오수신설  맨홀토공(OPEN-0.3)_01-02.맨홀토공(OPEN-0.3)D-LINE" xfId="1421"/>
    <cellStyle name="_01.여도오수 토공_01-3.옥구오수신설  맨홀토공(OPEN-0.3)_01-02.맨홀토공(OPEN-0.3)D-LINE_02.구조물및추진,도달기지토공(D구간)" xfId="1422"/>
    <cellStyle name="_01.여도오수 토공_01-3.옥구오수신설  맨홀토공(OPEN-0.3)_02.구조물및추진,도달기지토공(D구간)" xfId="1423"/>
    <cellStyle name="_01.여도오수 토공_01-3.옥서오수신설  맨홀토공(OPEN-0.3)" xfId="1424"/>
    <cellStyle name="_01.여도오수 토공_01-3.옥서오수신설  맨홀토공(OPEN-0.3)_01-02.맨홀토공(OPEN-0.3)C-LINE" xfId="1425"/>
    <cellStyle name="_01.여도오수 토공_01-3.옥서오수신설  맨홀토공(OPEN-0.3)_01-02.맨홀토공(OPEN-0.3)C-LINE_02.구조물및추진,도달기지토공(D구간)" xfId="1426"/>
    <cellStyle name="_01.여도오수 토공_01-3.옥서오수신설  맨홀토공(OPEN-0.3)_01-02.맨홀토공(OPEN-0.3)D-LINE" xfId="1427"/>
    <cellStyle name="_01.여도오수 토공_01-3.옥서오수신설  맨홀토공(OPEN-0.3)_01-02.맨홀토공(OPEN-0.3)D-LINE_02.구조물및추진,도달기지토공(D구간)" xfId="1428"/>
    <cellStyle name="_01.여도오수 토공_01-3.옥서오수신설  맨홀토공(OPEN-0.3)_02.구조물및추진,도달기지토공(D구간)" xfId="1429"/>
    <cellStyle name="_01.여도오수 토공_02.구조물및추진,도달기지토공(D구간)" xfId="1430"/>
    <cellStyle name="_01.여천(오수)관로토공" xfId="1431"/>
    <cellStyle name="_01.여천(오수)관로토공_01.관로토공(우수)" xfId="1432"/>
    <cellStyle name="_01.여천(오수)관로토공_01.관로토공(우수)_01.여천오수 토공" xfId="1433"/>
    <cellStyle name="_01.여천(오수)관로토공_01.관로토공(우수)_01.여천오수 토공_01-02.맨홀토공(OPEN-0.3)D-LINE" xfId="1434"/>
    <cellStyle name="_01.여천(오수)관로토공_01.관로토공(우수)_01.여천오수 토공_01-02.맨홀토공(OPEN-0.3)D-LINE_01-02.맨홀토공(OPEN-0.3)C-LINE" xfId="1435"/>
    <cellStyle name="_01.여천(오수)관로토공_01.관로토공(우수)_01.여천오수 토공_01-02.맨홀토공(OPEN-0.3)D-LINE_01-02.맨홀토공(OPEN-0.3)C-LINE_02.구조물및추진,도달기지토공(D구간)" xfId="1436"/>
    <cellStyle name="_01.여천(오수)관로토공_01.관로토공(우수)_01.여천오수 토공_01-02.맨홀토공(OPEN-0.3)D-LINE_01-02.맨홀토공(OPEN-0.3)D-LINE" xfId="1437"/>
    <cellStyle name="_01.여천(오수)관로토공_01.관로토공(우수)_01.여천오수 토공_01-02.맨홀토공(OPEN-0.3)D-LINE_01-02.맨홀토공(OPEN-0.3)D-LINE_02.구조물및추진,도달기지토공(D구간)" xfId="1438"/>
    <cellStyle name="_01.여천(오수)관로토공_01.관로토공(우수)_01.여천오수 토공_01-02.맨홀토공(OPEN-0.3)D-LINE_02.구조물및추진,도달기지토공(D구간)" xfId="1439"/>
    <cellStyle name="_01.여천(오수)관로토공_01.관로토공(우수)_01.여천오수 토공_01-3.옥구오수신설  맨홀토공(OPEN-0.3)" xfId="1440"/>
    <cellStyle name="_01.여천(오수)관로토공_01.관로토공(우수)_01.여천오수 토공_01-3.옥구오수신설  맨홀토공(OPEN-0.3)_01-02.맨홀토공(OPEN-0.3)C-LINE" xfId="1441"/>
    <cellStyle name="_01.여천(오수)관로토공_01.관로토공(우수)_01.여천오수 토공_01-3.옥구오수신설  맨홀토공(OPEN-0.3)_01-02.맨홀토공(OPEN-0.3)C-LINE_02.구조물및추진,도달기지토공(D구간)" xfId="1442"/>
    <cellStyle name="_01.여천(오수)관로토공_01.관로토공(우수)_01.여천오수 토공_01-3.옥구오수신설  맨홀토공(OPEN-0.3)_01-02.맨홀토공(OPEN-0.3)D-LINE" xfId="1443"/>
    <cellStyle name="_01.여천(오수)관로토공_01.관로토공(우수)_01.여천오수 토공_01-3.옥구오수신설  맨홀토공(OPEN-0.3)_01-02.맨홀토공(OPEN-0.3)D-LINE_02.구조물및추진,도달기지토공(D구간)" xfId="1444"/>
    <cellStyle name="_01.여천(오수)관로토공_01.관로토공(우수)_01.여천오수 토공_01-3.옥구오수신설  맨홀토공(OPEN-0.3)_02.구조물및추진,도달기지토공(D구간)" xfId="1445"/>
    <cellStyle name="_01.여천(오수)관로토공_01.관로토공(우수)_01.여천오수 토공_01-3.옥서오수신설  맨홀토공(OPEN-0.3)" xfId="1446"/>
    <cellStyle name="_01.여천(오수)관로토공_01.관로토공(우수)_01.여천오수 토공_01-3.옥서오수신설  맨홀토공(OPEN-0.3)_01-02.맨홀토공(OPEN-0.3)C-LINE" xfId="1447"/>
    <cellStyle name="_01.여천(오수)관로토공_01.관로토공(우수)_01.여천오수 토공_01-3.옥서오수신설  맨홀토공(OPEN-0.3)_01-02.맨홀토공(OPEN-0.3)C-LINE_02.구조물및추진,도달기지토공(D구간)" xfId="1448"/>
    <cellStyle name="_01.여천(오수)관로토공_01.관로토공(우수)_01.여천오수 토공_01-3.옥서오수신설  맨홀토공(OPEN-0.3)_01-02.맨홀토공(OPEN-0.3)D-LINE" xfId="1449"/>
    <cellStyle name="_01.여천(오수)관로토공_01.관로토공(우수)_01.여천오수 토공_01-3.옥서오수신설  맨홀토공(OPEN-0.3)_01-02.맨홀토공(OPEN-0.3)D-LINE_02.구조물및추진,도달기지토공(D구간)" xfId="1450"/>
    <cellStyle name="_01.여천(오수)관로토공_01.관로토공(우수)_01.여천오수 토공_01-3.옥서오수신설  맨홀토공(OPEN-0.3)_02.구조물및추진,도달기지토공(D구간)" xfId="1451"/>
    <cellStyle name="_01.여천(오수)관로토공_01.관로토공(우수)_01.여천오수 토공_02.구조물및추진,도달기지토공(D구간)" xfId="1452"/>
    <cellStyle name="_01.여천(오수)관로토공_01.관로토공(우수)_01.여천우수 토공" xfId="1453"/>
    <cellStyle name="_01.여천(오수)관로토공_01.관로토공(우수)_01.여천우수 토공_01-02.맨홀토공(OPEN-0.3)D-LINE" xfId="1454"/>
    <cellStyle name="_01.여천(오수)관로토공_01.관로토공(우수)_01.여천우수 토공_01-02.맨홀토공(OPEN-0.3)D-LINE_01-02.맨홀토공(OPEN-0.3)C-LINE" xfId="1455"/>
    <cellStyle name="_01.여천(오수)관로토공_01.관로토공(우수)_01.여천우수 토공_01-02.맨홀토공(OPEN-0.3)D-LINE_01-02.맨홀토공(OPEN-0.3)C-LINE_02.구조물및추진,도달기지토공(D구간)" xfId="1456"/>
    <cellStyle name="_01.여천(오수)관로토공_01.관로토공(우수)_01.여천우수 토공_01-02.맨홀토공(OPEN-0.3)D-LINE_01-02.맨홀토공(OPEN-0.3)D-LINE" xfId="1457"/>
    <cellStyle name="_01.여천(오수)관로토공_01.관로토공(우수)_01.여천우수 토공_01-02.맨홀토공(OPEN-0.3)D-LINE_01-02.맨홀토공(OPEN-0.3)D-LINE_02.구조물및추진,도달기지토공(D구간)" xfId="1458"/>
    <cellStyle name="_01.여천(오수)관로토공_01.관로토공(우수)_01.여천우수 토공_01-02.맨홀토공(OPEN-0.3)D-LINE_02.구조물및추진,도달기지토공(D구간)" xfId="1459"/>
    <cellStyle name="_01.여천(오수)관로토공_01.관로토공(우수)_01.여천우수 토공_01-3.옥구오수신설  맨홀토공(OPEN-0.3)" xfId="1460"/>
    <cellStyle name="_01.여천(오수)관로토공_01.관로토공(우수)_01.여천우수 토공_01-3.옥구오수신설  맨홀토공(OPEN-0.3)_01-02.맨홀토공(OPEN-0.3)C-LINE" xfId="1461"/>
    <cellStyle name="_01.여천(오수)관로토공_01.관로토공(우수)_01.여천우수 토공_01-3.옥구오수신설  맨홀토공(OPEN-0.3)_01-02.맨홀토공(OPEN-0.3)C-LINE_02.구조물및추진,도달기지토공(D구간)" xfId="1462"/>
    <cellStyle name="_01.여천(오수)관로토공_01.관로토공(우수)_01.여천우수 토공_01-3.옥구오수신설  맨홀토공(OPEN-0.3)_01-02.맨홀토공(OPEN-0.3)D-LINE" xfId="1463"/>
    <cellStyle name="_01.여천(오수)관로토공_01.관로토공(우수)_01.여천우수 토공_01-3.옥구오수신설  맨홀토공(OPEN-0.3)_01-02.맨홀토공(OPEN-0.3)D-LINE_02.구조물및추진,도달기지토공(D구간)" xfId="1464"/>
    <cellStyle name="_01.여천(오수)관로토공_01.관로토공(우수)_01.여천우수 토공_01-3.옥구오수신설  맨홀토공(OPEN-0.3)_02.구조물및추진,도달기지토공(D구간)" xfId="1465"/>
    <cellStyle name="_01.여천(오수)관로토공_01.관로토공(우수)_01.여천우수 토공_01-3.옥서오수신설  맨홀토공(OPEN-0.3)" xfId="1466"/>
    <cellStyle name="_01.여천(오수)관로토공_01.관로토공(우수)_01.여천우수 토공_01-3.옥서오수신설  맨홀토공(OPEN-0.3)_01-02.맨홀토공(OPEN-0.3)C-LINE" xfId="1467"/>
    <cellStyle name="_01.여천(오수)관로토공_01.관로토공(우수)_01.여천우수 토공_01-3.옥서오수신설  맨홀토공(OPEN-0.3)_01-02.맨홀토공(OPEN-0.3)C-LINE_02.구조물및추진,도달기지토공(D구간)" xfId="1468"/>
    <cellStyle name="_01.여천(오수)관로토공_01.관로토공(우수)_01.여천우수 토공_01-3.옥서오수신설  맨홀토공(OPEN-0.3)_01-02.맨홀토공(OPEN-0.3)D-LINE" xfId="1469"/>
    <cellStyle name="_01.여천(오수)관로토공_01.관로토공(우수)_01.여천우수 토공_01-3.옥서오수신설  맨홀토공(OPEN-0.3)_01-02.맨홀토공(OPEN-0.3)D-LINE_02.구조물및추진,도달기지토공(D구간)" xfId="1470"/>
    <cellStyle name="_01.여천(오수)관로토공_01.관로토공(우수)_01.여천우수 토공_01-3.옥서오수신설  맨홀토공(OPEN-0.3)_02.구조물및추진,도달기지토공(D구간)" xfId="1471"/>
    <cellStyle name="_01.여천(오수)관로토공_01.관로토공(우수)_01.여천우수 토공_02.구조물및추진,도달기지토공(D구간)" xfId="1472"/>
    <cellStyle name="_01.여천(오수)관로토공_01.관로토공(우수)_01.차집 토공2" xfId="1473"/>
    <cellStyle name="_01.여천(오수)관로토공_01.관로토공(우수)_01.차집 토공2_01-02.맨홀토공(OPEN-0.3)D-LINE" xfId="1474"/>
    <cellStyle name="_01.여천(오수)관로토공_01.관로토공(우수)_01.차집 토공2_01-02.맨홀토공(OPEN-0.3)D-LINE_01-02.맨홀토공(OPEN-0.3)C-LINE" xfId="1475"/>
    <cellStyle name="_01.여천(오수)관로토공_01.관로토공(우수)_01.차집 토공2_01-02.맨홀토공(OPEN-0.3)D-LINE_01-02.맨홀토공(OPEN-0.3)C-LINE_02.구조물및추진,도달기지토공(D구간)" xfId="1476"/>
    <cellStyle name="_01.여천(오수)관로토공_01.관로토공(우수)_01.차집 토공2_01-02.맨홀토공(OPEN-0.3)D-LINE_01-02.맨홀토공(OPEN-0.3)D-LINE" xfId="1477"/>
    <cellStyle name="_01.여천(오수)관로토공_01.관로토공(우수)_01.차집 토공2_01-02.맨홀토공(OPEN-0.3)D-LINE_01-02.맨홀토공(OPEN-0.3)D-LINE_02.구조물및추진,도달기지토공(D구간)" xfId="1478"/>
    <cellStyle name="_01.여천(오수)관로토공_01.관로토공(우수)_01.차집 토공2_01-02.맨홀토공(OPEN-0.3)D-LINE_02.구조물및추진,도달기지토공(D구간)" xfId="1479"/>
    <cellStyle name="_01.여천(오수)관로토공_01.관로토공(우수)_01.차집 토공2_01-3.옥구오수신설  맨홀토공(OPEN-0.3)" xfId="1480"/>
    <cellStyle name="_01.여천(오수)관로토공_01.관로토공(우수)_01.차집 토공2_01-3.옥구오수신설  맨홀토공(OPEN-0.3)_01-02.맨홀토공(OPEN-0.3)C-LINE" xfId="1481"/>
    <cellStyle name="_01.여천(오수)관로토공_01.관로토공(우수)_01.차집 토공2_01-3.옥구오수신설  맨홀토공(OPEN-0.3)_01-02.맨홀토공(OPEN-0.3)C-LINE_02.구조물및추진,도달기지토공(D구간)" xfId="1482"/>
    <cellStyle name="_01.여천(오수)관로토공_01.관로토공(우수)_01.차집 토공2_01-3.옥구오수신설  맨홀토공(OPEN-0.3)_01-02.맨홀토공(OPEN-0.3)D-LINE" xfId="1483"/>
    <cellStyle name="_01.여천(오수)관로토공_01.관로토공(우수)_01.차집 토공2_01-3.옥구오수신설  맨홀토공(OPEN-0.3)_01-02.맨홀토공(OPEN-0.3)D-LINE_02.구조물및추진,도달기지토공(D구간)" xfId="1484"/>
    <cellStyle name="_01.여천(오수)관로토공_01.관로토공(우수)_01.차집 토공2_01-3.옥구오수신설  맨홀토공(OPEN-0.3)_02.구조물및추진,도달기지토공(D구간)" xfId="1485"/>
    <cellStyle name="_01.여천(오수)관로토공_01.관로토공(우수)_01.차집 토공2_01-3.옥서오수신설  맨홀토공(OPEN-0.3)" xfId="1486"/>
    <cellStyle name="_01.여천(오수)관로토공_01.관로토공(우수)_01.차집 토공2_01-3.옥서오수신설  맨홀토공(OPEN-0.3)_01-02.맨홀토공(OPEN-0.3)C-LINE" xfId="1487"/>
    <cellStyle name="_01.여천(오수)관로토공_01.관로토공(우수)_01.차집 토공2_01-3.옥서오수신설  맨홀토공(OPEN-0.3)_01-02.맨홀토공(OPEN-0.3)C-LINE_02.구조물및추진,도달기지토공(D구간)" xfId="1488"/>
    <cellStyle name="_01.여천(오수)관로토공_01.관로토공(우수)_01.차집 토공2_01-3.옥서오수신설  맨홀토공(OPEN-0.3)_01-02.맨홀토공(OPEN-0.3)D-LINE" xfId="1489"/>
    <cellStyle name="_01.여천(오수)관로토공_01.관로토공(우수)_01.차집 토공2_01-3.옥서오수신설  맨홀토공(OPEN-0.3)_01-02.맨홀토공(OPEN-0.3)D-LINE_02.구조물및추진,도달기지토공(D구간)" xfId="1490"/>
    <cellStyle name="_01.여천(오수)관로토공_01.관로토공(우수)_01.차집 토공2_01-3.옥서오수신설  맨홀토공(OPEN-0.3)_02.구조물및추진,도달기지토공(D구간)" xfId="1491"/>
    <cellStyle name="_01.여천(오수)관로토공_01.관로토공(우수)_01.차집 토공2_02.구조물및추진,도달기지토공(D구간)" xfId="1492"/>
    <cellStyle name="_01.여천(오수)관로토공_01.관로토공(우수)_01.토공" xfId="1493"/>
    <cellStyle name="_01.여천(오수)관로토공_01.관로토공(우수)_01.토공_01-02.맨홀토공(OPEN-0.3)D-LINE" xfId="1494"/>
    <cellStyle name="_01.여천(오수)관로토공_01.관로토공(우수)_01.토공_01-02.맨홀토공(OPEN-0.3)D-LINE_01-02.맨홀토공(OPEN-0.3)C-LINE" xfId="1495"/>
    <cellStyle name="_01.여천(오수)관로토공_01.관로토공(우수)_01.토공_01-02.맨홀토공(OPEN-0.3)D-LINE_01-02.맨홀토공(OPEN-0.3)C-LINE_02.구조물및추진,도달기지토공(D구간)" xfId="1496"/>
    <cellStyle name="_01.여천(오수)관로토공_01.관로토공(우수)_01.토공_01-02.맨홀토공(OPEN-0.3)D-LINE_01-02.맨홀토공(OPEN-0.3)D-LINE" xfId="1497"/>
    <cellStyle name="_01.여천(오수)관로토공_01.관로토공(우수)_01.토공_01-02.맨홀토공(OPEN-0.3)D-LINE_01-02.맨홀토공(OPEN-0.3)D-LINE_02.구조물및추진,도달기지토공(D구간)" xfId="1498"/>
    <cellStyle name="_01.여천(오수)관로토공_01.관로토공(우수)_01.토공_01-02.맨홀토공(OPEN-0.3)D-LINE_02.구조물및추진,도달기지토공(D구간)" xfId="1499"/>
    <cellStyle name="_01.여천(오수)관로토공_01.관로토공(우수)_01.토공_01-3.옥구오수신설  맨홀토공(OPEN-0.3)" xfId="1500"/>
    <cellStyle name="_01.여천(오수)관로토공_01.관로토공(우수)_01.토공_01-3.옥구오수신설  맨홀토공(OPEN-0.3)_01-02.맨홀토공(OPEN-0.3)C-LINE" xfId="1501"/>
    <cellStyle name="_01.여천(오수)관로토공_01.관로토공(우수)_01.토공_01-3.옥구오수신설  맨홀토공(OPEN-0.3)_01-02.맨홀토공(OPEN-0.3)C-LINE_02.구조물및추진,도달기지토공(D구간)" xfId="1502"/>
    <cellStyle name="_01.여천(오수)관로토공_01.관로토공(우수)_01.토공_01-3.옥구오수신설  맨홀토공(OPEN-0.3)_01-02.맨홀토공(OPEN-0.3)D-LINE" xfId="1503"/>
    <cellStyle name="_01.여천(오수)관로토공_01.관로토공(우수)_01.토공_01-3.옥구오수신설  맨홀토공(OPEN-0.3)_01-02.맨홀토공(OPEN-0.3)D-LINE_02.구조물및추진,도달기지토공(D구간)" xfId="1504"/>
    <cellStyle name="_01.여천(오수)관로토공_01.관로토공(우수)_01.토공_01-3.옥구오수신설  맨홀토공(OPEN-0.3)_02.구조물및추진,도달기지토공(D구간)" xfId="1505"/>
    <cellStyle name="_01.여천(오수)관로토공_01.관로토공(우수)_01.토공_01-3.옥서오수신설  맨홀토공(OPEN-0.3)" xfId="1506"/>
    <cellStyle name="_01.여천(오수)관로토공_01.관로토공(우수)_01.토공_01-3.옥서오수신설  맨홀토공(OPEN-0.3)_01-02.맨홀토공(OPEN-0.3)C-LINE" xfId="1507"/>
    <cellStyle name="_01.여천(오수)관로토공_01.관로토공(우수)_01.토공_01-3.옥서오수신설  맨홀토공(OPEN-0.3)_01-02.맨홀토공(OPEN-0.3)C-LINE_02.구조물및추진,도달기지토공(D구간)" xfId="1508"/>
    <cellStyle name="_01.여천(오수)관로토공_01.관로토공(우수)_01.토공_01-3.옥서오수신설  맨홀토공(OPEN-0.3)_01-02.맨홀토공(OPEN-0.3)D-LINE" xfId="1509"/>
    <cellStyle name="_01.여천(오수)관로토공_01.관로토공(우수)_01.토공_01-3.옥서오수신설  맨홀토공(OPEN-0.3)_01-02.맨홀토공(OPEN-0.3)D-LINE_02.구조물및추진,도달기지토공(D구간)" xfId="1510"/>
    <cellStyle name="_01.여천(오수)관로토공_01.관로토공(우수)_01.토공_01-3.옥서오수신설  맨홀토공(OPEN-0.3)_02.구조물및추진,도달기지토공(D구간)" xfId="1511"/>
    <cellStyle name="_01.여천(오수)관로토공_01.관로토공(우수)_01.토공_02.구조물및추진,도달기지토공(D구간)" xfId="1512"/>
    <cellStyle name="_01.여천(오수)관로토공_01.관로토공(우수)_01-02.맨홀토공(OPEN-0.3)D-LINE" xfId="1513"/>
    <cellStyle name="_01.여천(오수)관로토공_01.관로토공(우수)_01-02.맨홀토공(OPEN-0.3)D-LINE_01-02.맨홀토공(OPEN-0.3)C-LINE" xfId="1514"/>
    <cellStyle name="_01.여천(오수)관로토공_01.관로토공(우수)_01-02.맨홀토공(OPEN-0.3)D-LINE_01-02.맨홀토공(OPEN-0.3)C-LINE_02.구조물및추진,도달기지토공(D구간)" xfId="1515"/>
    <cellStyle name="_01.여천(오수)관로토공_01.관로토공(우수)_01-02.맨홀토공(OPEN-0.3)D-LINE_01-02.맨홀토공(OPEN-0.3)D-LINE" xfId="1516"/>
    <cellStyle name="_01.여천(오수)관로토공_01.관로토공(우수)_01-02.맨홀토공(OPEN-0.3)D-LINE_01-02.맨홀토공(OPEN-0.3)D-LINE_02.구조물및추진,도달기지토공(D구간)" xfId="1517"/>
    <cellStyle name="_01.여천(오수)관로토공_01.관로토공(우수)_01-02.맨홀토공(OPEN-0.3)D-LINE_02.구조물및추진,도달기지토공(D구간)" xfId="1518"/>
    <cellStyle name="_01.여천(오수)관로토공_01.관로토공(우수)_01-3.옥구오수신설  맨홀토공(OPEN-0.3)" xfId="1519"/>
    <cellStyle name="_01.여천(오수)관로토공_01.관로토공(우수)_01-3.옥구오수신설  맨홀토공(OPEN-0.3)_01-02.맨홀토공(OPEN-0.3)C-LINE" xfId="1520"/>
    <cellStyle name="_01.여천(오수)관로토공_01.관로토공(우수)_01-3.옥구오수신설  맨홀토공(OPEN-0.3)_01-02.맨홀토공(OPEN-0.3)C-LINE_02.구조물및추진,도달기지토공(D구간)" xfId="1521"/>
    <cellStyle name="_01.여천(오수)관로토공_01.관로토공(우수)_01-3.옥구오수신설  맨홀토공(OPEN-0.3)_01-02.맨홀토공(OPEN-0.3)D-LINE" xfId="1522"/>
    <cellStyle name="_01.여천(오수)관로토공_01.관로토공(우수)_01-3.옥구오수신설  맨홀토공(OPEN-0.3)_01-02.맨홀토공(OPEN-0.3)D-LINE_02.구조물및추진,도달기지토공(D구간)" xfId="1523"/>
    <cellStyle name="_01.여천(오수)관로토공_01.관로토공(우수)_01-3.옥구오수신설  맨홀토공(OPEN-0.3)_02.구조물및추진,도달기지토공(D구간)" xfId="1524"/>
    <cellStyle name="_01.여천(오수)관로토공_01.관로토공(우수)_01-3.옥서오수신설  맨홀토공(OPEN-0.3)" xfId="1525"/>
    <cellStyle name="_01.여천(오수)관로토공_01.관로토공(우수)_01-3.옥서오수신설  맨홀토공(OPEN-0.3)_01-02.맨홀토공(OPEN-0.3)C-LINE" xfId="1526"/>
    <cellStyle name="_01.여천(오수)관로토공_01.관로토공(우수)_01-3.옥서오수신설  맨홀토공(OPEN-0.3)_01-02.맨홀토공(OPEN-0.3)C-LINE_02.구조물및추진,도달기지토공(D구간)" xfId="1527"/>
    <cellStyle name="_01.여천(오수)관로토공_01.관로토공(우수)_01-3.옥서오수신설  맨홀토공(OPEN-0.3)_01-02.맨홀토공(OPEN-0.3)D-LINE" xfId="1528"/>
    <cellStyle name="_01.여천(오수)관로토공_01.관로토공(우수)_01-3.옥서오수신설  맨홀토공(OPEN-0.3)_01-02.맨홀토공(OPEN-0.3)D-LINE_02.구조물및추진,도달기지토공(D구간)" xfId="1529"/>
    <cellStyle name="_01.여천(오수)관로토공_01.관로토공(우수)_01-3.옥서오수신설  맨홀토공(OPEN-0.3)_02.구조물및추진,도달기지토공(D구간)" xfId="1530"/>
    <cellStyle name="_01.여천(오수)관로토공_01.관로토공(우수)_02.구조물및추진,도달기지토공(D구간)" xfId="1531"/>
    <cellStyle name="_01.여천(오수)관로토공_01.관로토공(우수)_03.여천우수 구조물공" xfId="1532"/>
    <cellStyle name="_01.여천(오수)관로토공_01.관로토공(우수)_03.여천우수 구조물공_01-02.맨홀토공(OPEN-0.3)D-LINE" xfId="1533"/>
    <cellStyle name="_01.여천(오수)관로토공_01.관로토공(우수)_03.여천우수 구조물공_01-02.맨홀토공(OPEN-0.3)D-LINE_01-02.맨홀토공(OPEN-0.3)C-LINE" xfId="1534"/>
    <cellStyle name="_01.여천(오수)관로토공_01.관로토공(우수)_03.여천우수 구조물공_01-02.맨홀토공(OPEN-0.3)D-LINE_01-02.맨홀토공(OPEN-0.3)C-LINE_02.구조물및추진,도달기지토공(D구간)" xfId="1535"/>
    <cellStyle name="_01.여천(오수)관로토공_01.관로토공(우수)_03.여천우수 구조물공_01-02.맨홀토공(OPEN-0.3)D-LINE_01-02.맨홀토공(OPEN-0.3)D-LINE" xfId="1536"/>
    <cellStyle name="_01.여천(오수)관로토공_01.관로토공(우수)_03.여천우수 구조물공_01-02.맨홀토공(OPEN-0.3)D-LINE_01-02.맨홀토공(OPEN-0.3)D-LINE_02.구조물및추진,도달기지토공(D구간)" xfId="1537"/>
    <cellStyle name="_01.여천(오수)관로토공_01.관로토공(우수)_03.여천우수 구조물공_01-02.맨홀토공(OPEN-0.3)D-LINE_02.구조물및추진,도달기지토공(D구간)" xfId="1538"/>
    <cellStyle name="_01.여천(오수)관로토공_01.관로토공(우수)_03.여천우수 구조물공_01-3.옥구오수신설  맨홀토공(OPEN-0.3)" xfId="1539"/>
    <cellStyle name="_01.여천(오수)관로토공_01.관로토공(우수)_03.여천우수 구조물공_01-3.옥구오수신설  맨홀토공(OPEN-0.3)_01-02.맨홀토공(OPEN-0.3)C-LINE" xfId="1540"/>
    <cellStyle name="_01.여천(오수)관로토공_01.관로토공(우수)_03.여천우수 구조물공_01-3.옥구오수신설  맨홀토공(OPEN-0.3)_01-02.맨홀토공(OPEN-0.3)C-LINE_02.구조물및추진,도달기지토공(D구간)" xfId="1541"/>
    <cellStyle name="_01.여천(오수)관로토공_01.관로토공(우수)_03.여천우수 구조물공_01-3.옥구오수신설  맨홀토공(OPEN-0.3)_01-02.맨홀토공(OPEN-0.3)D-LINE" xfId="1542"/>
    <cellStyle name="_01.여천(오수)관로토공_01.관로토공(우수)_03.여천우수 구조물공_01-3.옥구오수신설  맨홀토공(OPEN-0.3)_01-02.맨홀토공(OPEN-0.3)D-LINE_02.구조물및추진,도달기지토공(D구간)" xfId="1543"/>
    <cellStyle name="_01.여천(오수)관로토공_01.관로토공(우수)_03.여천우수 구조물공_01-3.옥구오수신설  맨홀토공(OPEN-0.3)_02.구조물및추진,도달기지토공(D구간)" xfId="1544"/>
    <cellStyle name="_01.여천(오수)관로토공_01.관로토공(우수)_03.여천우수 구조물공_01-3.옥서오수신설  맨홀토공(OPEN-0.3)" xfId="1545"/>
    <cellStyle name="_01.여천(오수)관로토공_01.관로토공(우수)_03.여천우수 구조물공_01-3.옥서오수신설  맨홀토공(OPEN-0.3)_01-02.맨홀토공(OPEN-0.3)C-LINE" xfId="1546"/>
    <cellStyle name="_01.여천(오수)관로토공_01.관로토공(우수)_03.여천우수 구조물공_01-3.옥서오수신설  맨홀토공(OPEN-0.3)_01-02.맨홀토공(OPEN-0.3)C-LINE_02.구조물및추진,도달기지토공(D구간)" xfId="1547"/>
    <cellStyle name="_01.여천(오수)관로토공_01.관로토공(우수)_03.여천우수 구조물공_01-3.옥서오수신설  맨홀토공(OPEN-0.3)_01-02.맨홀토공(OPEN-0.3)D-LINE" xfId="1548"/>
    <cellStyle name="_01.여천(오수)관로토공_01.관로토공(우수)_03.여천우수 구조물공_01-3.옥서오수신설  맨홀토공(OPEN-0.3)_01-02.맨홀토공(OPEN-0.3)D-LINE_02.구조물및추진,도달기지토공(D구간)" xfId="1549"/>
    <cellStyle name="_01.여천(오수)관로토공_01.관로토공(우수)_03.여천우수 구조물공_01-3.옥서오수신설  맨홀토공(OPEN-0.3)_02.구조물및추진,도달기지토공(D구간)" xfId="1550"/>
    <cellStyle name="_01.여천(오수)관로토공_01.관로토공(우수)_03.여천우수 구조물공_02.구조물및추진,도달기지토공(D구간)" xfId="1551"/>
    <cellStyle name="_01.여천(오수)관로토공_01.여천(오수)관로토공" xfId="1552"/>
    <cellStyle name="_01.여천(오수)관로토공_01.여천(오수)관로토공_01.관로토공(우수)" xfId="1553"/>
    <cellStyle name="_01.여천(오수)관로토공_01.여천(오수)관로토공_01.관로토공(우수)_01.여천오수 토공" xfId="1554"/>
    <cellStyle name="_01.여천(오수)관로토공_01.여천(오수)관로토공_01.관로토공(우수)_01.여천오수 토공_01-02.맨홀토공(OPEN-0.3)D-LINE" xfId="1555"/>
    <cellStyle name="_01.여천(오수)관로토공_01.여천(오수)관로토공_01.관로토공(우수)_01.여천오수 토공_01-02.맨홀토공(OPEN-0.3)D-LINE_01-02.맨홀토공(OPEN-0.3)C-LINE" xfId="1556"/>
    <cellStyle name="_01.여천(오수)관로토공_01.여천(오수)관로토공_01.관로토공(우수)_01.여천오수 토공_01-02.맨홀토공(OPEN-0.3)D-LINE_01-02.맨홀토공(OPEN-0.3)C-LINE_02.구조물및추진,도달기지토공(D구간)" xfId="1557"/>
    <cellStyle name="_01.여천(오수)관로토공_01.여천(오수)관로토공_01.관로토공(우수)_01.여천오수 토공_01-02.맨홀토공(OPEN-0.3)D-LINE_01-02.맨홀토공(OPEN-0.3)D-LINE" xfId="1558"/>
    <cellStyle name="_01.여천(오수)관로토공_01.여천(오수)관로토공_01.관로토공(우수)_01.여천오수 토공_01-02.맨홀토공(OPEN-0.3)D-LINE_01-02.맨홀토공(OPEN-0.3)D-LINE_02.구조물및추진,도달기지토공(D구간)" xfId="1559"/>
    <cellStyle name="_01.여천(오수)관로토공_01.여천(오수)관로토공_01.관로토공(우수)_01.여천오수 토공_01-02.맨홀토공(OPEN-0.3)D-LINE_02.구조물및추진,도달기지토공(D구간)" xfId="1560"/>
    <cellStyle name="_01.여천(오수)관로토공_01.여천(오수)관로토공_01.관로토공(우수)_01.여천오수 토공_01-3.옥구오수신설  맨홀토공(OPEN-0.3)" xfId="1561"/>
    <cellStyle name="_01.여천(오수)관로토공_01.여천(오수)관로토공_01.관로토공(우수)_01.여천오수 토공_01-3.옥구오수신설  맨홀토공(OPEN-0.3)_01-02.맨홀토공(OPEN-0.3)C-LINE" xfId="1562"/>
    <cellStyle name="_01.여천(오수)관로토공_01.여천(오수)관로토공_01.관로토공(우수)_01.여천오수 토공_01-3.옥구오수신설  맨홀토공(OPEN-0.3)_01-02.맨홀토공(OPEN-0.3)C-LINE_02.구조물및추진,도달기지토공(D구간)" xfId="1563"/>
    <cellStyle name="_01.여천(오수)관로토공_01.여천(오수)관로토공_01.관로토공(우수)_01.여천오수 토공_01-3.옥구오수신설  맨홀토공(OPEN-0.3)_01-02.맨홀토공(OPEN-0.3)D-LINE" xfId="1564"/>
    <cellStyle name="_01.여천(오수)관로토공_01.여천(오수)관로토공_01.관로토공(우수)_01.여천오수 토공_01-3.옥구오수신설  맨홀토공(OPEN-0.3)_01-02.맨홀토공(OPEN-0.3)D-LINE_02.구조물및추진,도달기지토공(D구간)" xfId="1565"/>
    <cellStyle name="_01.여천(오수)관로토공_01.여천(오수)관로토공_01.관로토공(우수)_01.여천오수 토공_01-3.옥구오수신설  맨홀토공(OPEN-0.3)_02.구조물및추진,도달기지토공(D구간)" xfId="1566"/>
    <cellStyle name="_01.여천(오수)관로토공_01.여천(오수)관로토공_01.관로토공(우수)_01.여천오수 토공_01-3.옥서오수신설  맨홀토공(OPEN-0.3)" xfId="1567"/>
    <cellStyle name="_01.여천(오수)관로토공_01.여천(오수)관로토공_01.관로토공(우수)_01.여천오수 토공_01-3.옥서오수신설  맨홀토공(OPEN-0.3)_01-02.맨홀토공(OPEN-0.3)C-LINE" xfId="1568"/>
    <cellStyle name="_01.여천(오수)관로토공_01.여천(오수)관로토공_01.관로토공(우수)_01.여천오수 토공_01-3.옥서오수신설  맨홀토공(OPEN-0.3)_01-02.맨홀토공(OPEN-0.3)C-LINE_02.구조물및추진,도달기지토공(D구간)" xfId="1569"/>
    <cellStyle name="_01.여천(오수)관로토공_01.여천(오수)관로토공_01.관로토공(우수)_01.여천오수 토공_01-3.옥서오수신설  맨홀토공(OPEN-0.3)_01-02.맨홀토공(OPEN-0.3)D-LINE" xfId="1570"/>
    <cellStyle name="_01.여천(오수)관로토공_01.여천(오수)관로토공_01.관로토공(우수)_01.여천오수 토공_01-3.옥서오수신설  맨홀토공(OPEN-0.3)_01-02.맨홀토공(OPEN-0.3)D-LINE_02.구조물및추진,도달기지토공(D구간)" xfId="1571"/>
    <cellStyle name="_01.여천(오수)관로토공_01.여천(오수)관로토공_01.관로토공(우수)_01.여천오수 토공_01-3.옥서오수신설  맨홀토공(OPEN-0.3)_02.구조물및추진,도달기지토공(D구간)" xfId="1572"/>
    <cellStyle name="_01.여천(오수)관로토공_01.여천(오수)관로토공_01.관로토공(우수)_01.여천오수 토공_02.구조물및추진,도달기지토공(D구간)" xfId="1573"/>
    <cellStyle name="_01.여천(오수)관로토공_01.여천(오수)관로토공_01.관로토공(우수)_01.여천우수 토공" xfId="1574"/>
    <cellStyle name="_01.여천(오수)관로토공_01.여천(오수)관로토공_01.관로토공(우수)_01.여천우수 토공_01-02.맨홀토공(OPEN-0.3)D-LINE" xfId="1575"/>
    <cellStyle name="_01.여천(오수)관로토공_01.여천(오수)관로토공_01.관로토공(우수)_01.여천우수 토공_01-02.맨홀토공(OPEN-0.3)D-LINE_01-02.맨홀토공(OPEN-0.3)C-LINE" xfId="1576"/>
    <cellStyle name="_01.여천(오수)관로토공_01.여천(오수)관로토공_01.관로토공(우수)_01.여천우수 토공_01-02.맨홀토공(OPEN-0.3)D-LINE_01-02.맨홀토공(OPEN-0.3)C-LINE_02.구조물및추진,도달기지토공(D구간)" xfId="1577"/>
    <cellStyle name="_01.여천(오수)관로토공_01.여천(오수)관로토공_01.관로토공(우수)_01.여천우수 토공_01-02.맨홀토공(OPEN-0.3)D-LINE_01-02.맨홀토공(OPEN-0.3)D-LINE" xfId="1578"/>
    <cellStyle name="_01.여천(오수)관로토공_01.여천(오수)관로토공_01.관로토공(우수)_01.여천우수 토공_01-02.맨홀토공(OPEN-0.3)D-LINE_01-02.맨홀토공(OPEN-0.3)D-LINE_02.구조물및추진,도달기지토공(D구간)" xfId="1579"/>
    <cellStyle name="_01.여천(오수)관로토공_01.여천(오수)관로토공_01.관로토공(우수)_01.여천우수 토공_01-02.맨홀토공(OPEN-0.3)D-LINE_02.구조물및추진,도달기지토공(D구간)" xfId="1580"/>
    <cellStyle name="_01.여천(오수)관로토공_01.여천(오수)관로토공_01.관로토공(우수)_01.여천우수 토공_01-3.옥구오수신설  맨홀토공(OPEN-0.3)" xfId="1581"/>
    <cellStyle name="_01.여천(오수)관로토공_01.여천(오수)관로토공_01.관로토공(우수)_01.여천우수 토공_01-3.옥구오수신설  맨홀토공(OPEN-0.3)_01-02.맨홀토공(OPEN-0.3)C-LINE" xfId="1582"/>
    <cellStyle name="_01.여천(오수)관로토공_01.여천(오수)관로토공_01.관로토공(우수)_01.여천우수 토공_01-3.옥구오수신설  맨홀토공(OPEN-0.3)_01-02.맨홀토공(OPEN-0.3)C-LINE_02.구조물및추진,도달기지토공(D구간)" xfId="1583"/>
    <cellStyle name="_01.여천(오수)관로토공_01.여천(오수)관로토공_01.관로토공(우수)_01.여천우수 토공_01-3.옥구오수신설  맨홀토공(OPEN-0.3)_01-02.맨홀토공(OPEN-0.3)D-LINE" xfId="1584"/>
    <cellStyle name="_01.여천(오수)관로토공_01.여천(오수)관로토공_01.관로토공(우수)_01.여천우수 토공_01-3.옥구오수신설  맨홀토공(OPEN-0.3)_01-02.맨홀토공(OPEN-0.3)D-LINE_02.구조물및추진,도달기지토공(D구간)" xfId="1585"/>
    <cellStyle name="_01.여천(오수)관로토공_01.여천(오수)관로토공_01.관로토공(우수)_01.여천우수 토공_01-3.옥구오수신설  맨홀토공(OPEN-0.3)_02.구조물및추진,도달기지토공(D구간)" xfId="1586"/>
    <cellStyle name="_01.여천(오수)관로토공_01.여천(오수)관로토공_01.관로토공(우수)_01.여천우수 토공_01-3.옥서오수신설  맨홀토공(OPEN-0.3)" xfId="1587"/>
    <cellStyle name="_01.여천(오수)관로토공_01.여천(오수)관로토공_01.관로토공(우수)_01.여천우수 토공_01-3.옥서오수신설  맨홀토공(OPEN-0.3)_01-02.맨홀토공(OPEN-0.3)C-LINE" xfId="1588"/>
    <cellStyle name="_01.여천(오수)관로토공_01.여천(오수)관로토공_01.관로토공(우수)_01.여천우수 토공_01-3.옥서오수신설  맨홀토공(OPEN-0.3)_01-02.맨홀토공(OPEN-0.3)C-LINE_02.구조물및추진,도달기지토공(D구간)" xfId="1589"/>
    <cellStyle name="_01.여천(오수)관로토공_01.여천(오수)관로토공_01.관로토공(우수)_01.여천우수 토공_01-3.옥서오수신설  맨홀토공(OPEN-0.3)_01-02.맨홀토공(OPEN-0.3)D-LINE" xfId="1590"/>
    <cellStyle name="_01.여천(오수)관로토공_01.여천(오수)관로토공_01.관로토공(우수)_01.여천우수 토공_01-3.옥서오수신설  맨홀토공(OPEN-0.3)_01-02.맨홀토공(OPEN-0.3)D-LINE_02.구조물및추진,도달기지토공(D구간)" xfId="1591"/>
    <cellStyle name="_01.여천(오수)관로토공_01.여천(오수)관로토공_01.관로토공(우수)_01.여천우수 토공_01-3.옥서오수신설  맨홀토공(OPEN-0.3)_02.구조물및추진,도달기지토공(D구간)" xfId="1592"/>
    <cellStyle name="_01.여천(오수)관로토공_01.여천(오수)관로토공_01.관로토공(우수)_01.여천우수 토공_02.구조물및추진,도달기지토공(D구간)" xfId="1593"/>
    <cellStyle name="_01.여천(오수)관로토공_01.여천(오수)관로토공_01.관로토공(우수)_01.차집 토공2" xfId="1594"/>
    <cellStyle name="_01.여천(오수)관로토공_01.여천(오수)관로토공_01.관로토공(우수)_01.차집 토공2_01-02.맨홀토공(OPEN-0.3)D-LINE" xfId="1595"/>
    <cellStyle name="_01.여천(오수)관로토공_01.여천(오수)관로토공_01.관로토공(우수)_01.차집 토공2_01-02.맨홀토공(OPEN-0.3)D-LINE_01-02.맨홀토공(OPEN-0.3)C-LINE" xfId="1596"/>
    <cellStyle name="_01.여천(오수)관로토공_01.여천(오수)관로토공_01.관로토공(우수)_01.차집 토공2_01-02.맨홀토공(OPEN-0.3)D-LINE_01-02.맨홀토공(OPEN-0.3)C-LINE_02.구조물및추진,도달기지토공(D구간)" xfId="1597"/>
    <cellStyle name="_01.여천(오수)관로토공_01.여천(오수)관로토공_01.관로토공(우수)_01.차집 토공2_01-02.맨홀토공(OPEN-0.3)D-LINE_01-02.맨홀토공(OPEN-0.3)D-LINE" xfId="1598"/>
    <cellStyle name="_01.여천(오수)관로토공_01.여천(오수)관로토공_01.관로토공(우수)_01.차집 토공2_01-02.맨홀토공(OPEN-0.3)D-LINE_01-02.맨홀토공(OPEN-0.3)D-LINE_02.구조물및추진,도달기지토공(D구간)" xfId="1599"/>
    <cellStyle name="_01.여천(오수)관로토공_01.여천(오수)관로토공_01.관로토공(우수)_01.차집 토공2_01-02.맨홀토공(OPEN-0.3)D-LINE_02.구조물및추진,도달기지토공(D구간)" xfId="1600"/>
    <cellStyle name="_01.여천(오수)관로토공_01.여천(오수)관로토공_01.관로토공(우수)_01.차집 토공2_01-3.옥구오수신설  맨홀토공(OPEN-0.3)" xfId="1601"/>
    <cellStyle name="_01.여천(오수)관로토공_01.여천(오수)관로토공_01.관로토공(우수)_01.차집 토공2_01-3.옥구오수신설  맨홀토공(OPEN-0.3)_01-02.맨홀토공(OPEN-0.3)C-LINE" xfId="1602"/>
    <cellStyle name="_01.여천(오수)관로토공_01.여천(오수)관로토공_01.관로토공(우수)_01.차집 토공2_01-3.옥구오수신설  맨홀토공(OPEN-0.3)_01-02.맨홀토공(OPEN-0.3)C-LINE_02.구조물및추진,도달기지토공(D구간)" xfId="1603"/>
    <cellStyle name="_01.여천(오수)관로토공_01.여천(오수)관로토공_01.관로토공(우수)_01.차집 토공2_01-3.옥구오수신설  맨홀토공(OPEN-0.3)_01-02.맨홀토공(OPEN-0.3)D-LINE" xfId="1604"/>
    <cellStyle name="_01.여천(오수)관로토공_01.여천(오수)관로토공_01.관로토공(우수)_01.차집 토공2_01-3.옥구오수신설  맨홀토공(OPEN-0.3)_01-02.맨홀토공(OPEN-0.3)D-LINE_02.구조물및추진,도달기지토공(D구간)" xfId="1605"/>
    <cellStyle name="_01.여천(오수)관로토공_01.여천(오수)관로토공_01.관로토공(우수)_01.차집 토공2_01-3.옥구오수신설  맨홀토공(OPEN-0.3)_02.구조물및추진,도달기지토공(D구간)" xfId="1606"/>
    <cellStyle name="_01.여천(오수)관로토공_01.여천(오수)관로토공_01.관로토공(우수)_01.차집 토공2_01-3.옥서오수신설  맨홀토공(OPEN-0.3)" xfId="1607"/>
    <cellStyle name="_01.여천(오수)관로토공_01.여천(오수)관로토공_01.관로토공(우수)_01.차집 토공2_01-3.옥서오수신설  맨홀토공(OPEN-0.3)_01-02.맨홀토공(OPEN-0.3)C-LINE" xfId="1608"/>
    <cellStyle name="_01.여천(오수)관로토공_01.여천(오수)관로토공_01.관로토공(우수)_01.차집 토공2_01-3.옥서오수신설  맨홀토공(OPEN-0.3)_01-02.맨홀토공(OPEN-0.3)C-LINE_02.구조물및추진,도달기지토공(D구간)" xfId="1609"/>
    <cellStyle name="_01.여천(오수)관로토공_01.여천(오수)관로토공_01.관로토공(우수)_01.차집 토공2_01-3.옥서오수신설  맨홀토공(OPEN-0.3)_01-02.맨홀토공(OPEN-0.3)D-LINE" xfId="1610"/>
    <cellStyle name="_01.여천(오수)관로토공_01.여천(오수)관로토공_01.관로토공(우수)_01.차집 토공2_01-3.옥서오수신설  맨홀토공(OPEN-0.3)_01-02.맨홀토공(OPEN-0.3)D-LINE_02.구조물및추진,도달기지토공(D구간)" xfId="1611"/>
    <cellStyle name="_01.여천(오수)관로토공_01.여천(오수)관로토공_01.관로토공(우수)_01.차집 토공2_01-3.옥서오수신설  맨홀토공(OPEN-0.3)_02.구조물및추진,도달기지토공(D구간)" xfId="1612"/>
    <cellStyle name="_01.여천(오수)관로토공_01.여천(오수)관로토공_01.관로토공(우수)_01.차집 토공2_02.구조물및추진,도달기지토공(D구간)" xfId="1613"/>
    <cellStyle name="_01.여천(오수)관로토공_01.여천(오수)관로토공_01.관로토공(우수)_01.토공" xfId="1614"/>
    <cellStyle name="_01.여천(오수)관로토공_01.여천(오수)관로토공_01.관로토공(우수)_01.토공_01-02.맨홀토공(OPEN-0.3)D-LINE" xfId="1615"/>
    <cellStyle name="_01.여천(오수)관로토공_01.여천(오수)관로토공_01.관로토공(우수)_01.토공_01-02.맨홀토공(OPEN-0.3)D-LINE_01-02.맨홀토공(OPEN-0.3)C-LINE" xfId="1616"/>
    <cellStyle name="_01.여천(오수)관로토공_01.여천(오수)관로토공_01.관로토공(우수)_01.토공_01-02.맨홀토공(OPEN-0.3)D-LINE_01-02.맨홀토공(OPEN-0.3)C-LINE_02.구조물및추진,도달기지토공(D구간)" xfId="1617"/>
    <cellStyle name="_01.여천(오수)관로토공_01.여천(오수)관로토공_01.관로토공(우수)_01.토공_01-02.맨홀토공(OPEN-0.3)D-LINE_01-02.맨홀토공(OPEN-0.3)D-LINE" xfId="1618"/>
    <cellStyle name="_01.여천(오수)관로토공_01.여천(오수)관로토공_01.관로토공(우수)_01.토공_01-02.맨홀토공(OPEN-0.3)D-LINE_01-02.맨홀토공(OPEN-0.3)D-LINE_02.구조물및추진,도달기지토공(D구간)" xfId="1619"/>
    <cellStyle name="_01.여천(오수)관로토공_01.여천(오수)관로토공_01.관로토공(우수)_01.토공_01-02.맨홀토공(OPEN-0.3)D-LINE_02.구조물및추진,도달기지토공(D구간)" xfId="1620"/>
    <cellStyle name="_01.여천(오수)관로토공_01.여천(오수)관로토공_01.관로토공(우수)_01.토공_01-3.옥구오수신설  맨홀토공(OPEN-0.3)" xfId="1621"/>
    <cellStyle name="_01.여천(오수)관로토공_01.여천(오수)관로토공_01.관로토공(우수)_01.토공_01-3.옥구오수신설  맨홀토공(OPEN-0.3)_01-02.맨홀토공(OPEN-0.3)C-LINE" xfId="1622"/>
    <cellStyle name="_01.여천(오수)관로토공_01.여천(오수)관로토공_01.관로토공(우수)_01.토공_01-3.옥구오수신설  맨홀토공(OPEN-0.3)_01-02.맨홀토공(OPEN-0.3)C-LINE_02.구조물및추진,도달기지토공(D구간)" xfId="1623"/>
    <cellStyle name="_01.여천(오수)관로토공_01.여천(오수)관로토공_01.관로토공(우수)_01.토공_01-3.옥구오수신설  맨홀토공(OPEN-0.3)_01-02.맨홀토공(OPEN-0.3)D-LINE" xfId="1624"/>
    <cellStyle name="_01.여천(오수)관로토공_01.여천(오수)관로토공_01.관로토공(우수)_01.토공_01-3.옥구오수신설  맨홀토공(OPEN-0.3)_01-02.맨홀토공(OPEN-0.3)D-LINE_02.구조물및추진,도달기지토공(D구간)" xfId="1625"/>
    <cellStyle name="_01.여천(오수)관로토공_01.여천(오수)관로토공_01.관로토공(우수)_01.토공_01-3.옥구오수신설  맨홀토공(OPEN-0.3)_02.구조물및추진,도달기지토공(D구간)" xfId="1626"/>
    <cellStyle name="_01.여천(오수)관로토공_01.여천(오수)관로토공_01.관로토공(우수)_01.토공_01-3.옥서오수신설  맨홀토공(OPEN-0.3)" xfId="1627"/>
    <cellStyle name="_01.여천(오수)관로토공_01.여천(오수)관로토공_01.관로토공(우수)_01.토공_01-3.옥서오수신설  맨홀토공(OPEN-0.3)_01-02.맨홀토공(OPEN-0.3)C-LINE" xfId="1628"/>
    <cellStyle name="_01.여천(오수)관로토공_01.여천(오수)관로토공_01.관로토공(우수)_01.토공_01-3.옥서오수신설  맨홀토공(OPEN-0.3)_01-02.맨홀토공(OPEN-0.3)C-LINE_02.구조물및추진,도달기지토공(D구간)" xfId="1629"/>
    <cellStyle name="_01.여천(오수)관로토공_01.여천(오수)관로토공_01.관로토공(우수)_01.토공_01-3.옥서오수신설  맨홀토공(OPEN-0.3)_01-02.맨홀토공(OPEN-0.3)D-LINE" xfId="1630"/>
    <cellStyle name="_01.여천(오수)관로토공_01.여천(오수)관로토공_01.관로토공(우수)_01.토공_01-3.옥서오수신설  맨홀토공(OPEN-0.3)_01-02.맨홀토공(OPEN-0.3)D-LINE_02.구조물및추진,도달기지토공(D구간)" xfId="1631"/>
    <cellStyle name="_01.여천(오수)관로토공_01.여천(오수)관로토공_01.관로토공(우수)_01.토공_01-3.옥서오수신설  맨홀토공(OPEN-0.3)_02.구조물및추진,도달기지토공(D구간)" xfId="1632"/>
    <cellStyle name="_01.여천(오수)관로토공_01.여천(오수)관로토공_01.관로토공(우수)_01.토공_02.구조물및추진,도달기지토공(D구간)" xfId="1633"/>
    <cellStyle name="_01.여천(오수)관로토공_01.여천(오수)관로토공_01.관로토공(우수)_01-02.맨홀토공(OPEN-0.3)D-LINE" xfId="1634"/>
    <cellStyle name="_01.여천(오수)관로토공_01.여천(오수)관로토공_01.관로토공(우수)_01-02.맨홀토공(OPEN-0.3)D-LINE_01-02.맨홀토공(OPEN-0.3)C-LINE" xfId="1635"/>
    <cellStyle name="_01.여천(오수)관로토공_01.여천(오수)관로토공_01.관로토공(우수)_01-02.맨홀토공(OPEN-0.3)D-LINE_01-02.맨홀토공(OPEN-0.3)C-LINE_02.구조물및추진,도달기지토공(D구간)" xfId="1636"/>
    <cellStyle name="_01.여천(오수)관로토공_01.여천(오수)관로토공_01.관로토공(우수)_01-02.맨홀토공(OPEN-0.3)D-LINE_01-02.맨홀토공(OPEN-0.3)D-LINE" xfId="1637"/>
    <cellStyle name="_01.여천(오수)관로토공_01.여천(오수)관로토공_01.관로토공(우수)_01-02.맨홀토공(OPEN-0.3)D-LINE_01-02.맨홀토공(OPEN-0.3)D-LINE_02.구조물및추진,도달기지토공(D구간)" xfId="1638"/>
    <cellStyle name="_01.여천(오수)관로토공_01.여천(오수)관로토공_01.관로토공(우수)_01-02.맨홀토공(OPEN-0.3)D-LINE_02.구조물및추진,도달기지토공(D구간)" xfId="1639"/>
    <cellStyle name="_01.여천(오수)관로토공_01.여천(오수)관로토공_01.관로토공(우수)_01-3.옥구오수신설  맨홀토공(OPEN-0.3)" xfId="1640"/>
    <cellStyle name="_01.여천(오수)관로토공_01.여천(오수)관로토공_01.관로토공(우수)_01-3.옥구오수신설  맨홀토공(OPEN-0.3)_01-02.맨홀토공(OPEN-0.3)C-LINE" xfId="1641"/>
    <cellStyle name="_01.여천(오수)관로토공_01.여천(오수)관로토공_01.관로토공(우수)_01-3.옥구오수신설  맨홀토공(OPEN-0.3)_01-02.맨홀토공(OPEN-0.3)C-LINE_02.구조물및추진,도달기지토공(D구간)" xfId="1642"/>
    <cellStyle name="_01.여천(오수)관로토공_01.여천(오수)관로토공_01.관로토공(우수)_01-3.옥구오수신설  맨홀토공(OPEN-0.3)_01-02.맨홀토공(OPEN-0.3)D-LINE" xfId="1643"/>
    <cellStyle name="_01.여천(오수)관로토공_01.여천(오수)관로토공_01.관로토공(우수)_01-3.옥구오수신설  맨홀토공(OPEN-0.3)_01-02.맨홀토공(OPEN-0.3)D-LINE_02.구조물및추진,도달기지토공(D구간)" xfId="1644"/>
    <cellStyle name="_01.여천(오수)관로토공_01.여천(오수)관로토공_01.관로토공(우수)_01-3.옥구오수신설  맨홀토공(OPEN-0.3)_02.구조물및추진,도달기지토공(D구간)" xfId="1645"/>
    <cellStyle name="_01.여천(오수)관로토공_01.여천(오수)관로토공_01.관로토공(우수)_01-3.옥서오수신설  맨홀토공(OPEN-0.3)" xfId="1646"/>
    <cellStyle name="_01.여천(오수)관로토공_01.여천(오수)관로토공_01.관로토공(우수)_01-3.옥서오수신설  맨홀토공(OPEN-0.3)_01-02.맨홀토공(OPEN-0.3)C-LINE" xfId="1647"/>
    <cellStyle name="_01.여천(오수)관로토공_01.여천(오수)관로토공_01.관로토공(우수)_01-3.옥서오수신설  맨홀토공(OPEN-0.3)_01-02.맨홀토공(OPEN-0.3)C-LINE_02.구조물및추진,도달기지토공(D구간)" xfId="1648"/>
    <cellStyle name="_01.여천(오수)관로토공_01.여천(오수)관로토공_01.관로토공(우수)_01-3.옥서오수신설  맨홀토공(OPEN-0.3)_01-02.맨홀토공(OPEN-0.3)D-LINE" xfId="1649"/>
    <cellStyle name="_01.여천(오수)관로토공_01.여천(오수)관로토공_01.관로토공(우수)_01-3.옥서오수신설  맨홀토공(OPEN-0.3)_01-02.맨홀토공(OPEN-0.3)D-LINE_02.구조물및추진,도달기지토공(D구간)" xfId="1650"/>
    <cellStyle name="_01.여천(오수)관로토공_01.여천(오수)관로토공_01.관로토공(우수)_01-3.옥서오수신설  맨홀토공(OPEN-0.3)_02.구조물및추진,도달기지토공(D구간)" xfId="1651"/>
    <cellStyle name="_01.여천(오수)관로토공_01.여천(오수)관로토공_01.관로토공(우수)_02.구조물및추진,도달기지토공(D구간)" xfId="1652"/>
    <cellStyle name="_01.여천(오수)관로토공_01.여천(오수)관로토공_01.관로토공(우수)_03.여천우수 구조물공" xfId="1653"/>
    <cellStyle name="_01.여천(오수)관로토공_01.여천(오수)관로토공_01.관로토공(우수)_03.여천우수 구조물공_01-02.맨홀토공(OPEN-0.3)D-LINE" xfId="1654"/>
    <cellStyle name="_01.여천(오수)관로토공_01.여천(오수)관로토공_01.관로토공(우수)_03.여천우수 구조물공_01-02.맨홀토공(OPEN-0.3)D-LINE_01-02.맨홀토공(OPEN-0.3)C-LINE" xfId="1655"/>
    <cellStyle name="_01.여천(오수)관로토공_01.여천(오수)관로토공_01.관로토공(우수)_03.여천우수 구조물공_01-02.맨홀토공(OPEN-0.3)D-LINE_01-02.맨홀토공(OPEN-0.3)C-LINE_02.구조물및추진,도달기지토공(D구간)" xfId="1656"/>
    <cellStyle name="_01.여천(오수)관로토공_01.여천(오수)관로토공_01.관로토공(우수)_03.여천우수 구조물공_01-02.맨홀토공(OPEN-0.3)D-LINE_01-02.맨홀토공(OPEN-0.3)D-LINE" xfId="1657"/>
    <cellStyle name="_01.여천(오수)관로토공_01.여천(오수)관로토공_01.관로토공(우수)_03.여천우수 구조물공_01-02.맨홀토공(OPEN-0.3)D-LINE_01-02.맨홀토공(OPEN-0.3)D-LINE_02.구조물및추진,도달기지토공(D구간)" xfId="1658"/>
    <cellStyle name="_01.여천(오수)관로토공_01.여천(오수)관로토공_01.관로토공(우수)_03.여천우수 구조물공_01-02.맨홀토공(OPEN-0.3)D-LINE_02.구조물및추진,도달기지토공(D구간)" xfId="1659"/>
    <cellStyle name="_01.여천(오수)관로토공_01.여천(오수)관로토공_01.관로토공(우수)_03.여천우수 구조물공_01-3.옥구오수신설  맨홀토공(OPEN-0.3)" xfId="1660"/>
    <cellStyle name="_01.여천(오수)관로토공_01.여천(오수)관로토공_01.관로토공(우수)_03.여천우수 구조물공_01-3.옥구오수신설  맨홀토공(OPEN-0.3)_01-02.맨홀토공(OPEN-0.3)C-LINE" xfId="1661"/>
    <cellStyle name="_01.여천(오수)관로토공_01.여천(오수)관로토공_01.관로토공(우수)_03.여천우수 구조물공_01-3.옥구오수신설  맨홀토공(OPEN-0.3)_01-02.맨홀토공(OPEN-0.3)C-LINE_02.구조물및추진,도달기지토공(D구간)" xfId="1662"/>
    <cellStyle name="_01.여천(오수)관로토공_01.여천(오수)관로토공_01.관로토공(우수)_03.여천우수 구조물공_01-3.옥구오수신설  맨홀토공(OPEN-0.3)_01-02.맨홀토공(OPEN-0.3)D-LINE" xfId="1663"/>
    <cellStyle name="_01.여천(오수)관로토공_01.여천(오수)관로토공_01.관로토공(우수)_03.여천우수 구조물공_01-3.옥구오수신설  맨홀토공(OPEN-0.3)_01-02.맨홀토공(OPEN-0.3)D-LINE_02.구조물및추진,도달기지토공(D구간)" xfId="1664"/>
    <cellStyle name="_01.여천(오수)관로토공_01.여천(오수)관로토공_01.관로토공(우수)_03.여천우수 구조물공_01-3.옥구오수신설  맨홀토공(OPEN-0.3)_02.구조물및추진,도달기지토공(D구간)" xfId="1665"/>
    <cellStyle name="_01.여천(오수)관로토공_01.여천(오수)관로토공_01.관로토공(우수)_03.여천우수 구조물공_01-3.옥서오수신설  맨홀토공(OPEN-0.3)" xfId="1666"/>
    <cellStyle name="_01.여천(오수)관로토공_01.여천(오수)관로토공_01.관로토공(우수)_03.여천우수 구조물공_01-3.옥서오수신설  맨홀토공(OPEN-0.3)_01-02.맨홀토공(OPEN-0.3)C-LINE" xfId="1667"/>
    <cellStyle name="_01.여천(오수)관로토공_01.여천(오수)관로토공_01.관로토공(우수)_03.여천우수 구조물공_01-3.옥서오수신설  맨홀토공(OPEN-0.3)_01-02.맨홀토공(OPEN-0.3)C-LINE_02.구조물및추진,도달기지토공(D구간)" xfId="1668"/>
    <cellStyle name="_01.여천(오수)관로토공_01.여천(오수)관로토공_01.관로토공(우수)_03.여천우수 구조물공_01-3.옥서오수신설  맨홀토공(OPEN-0.3)_01-02.맨홀토공(OPEN-0.3)D-LINE" xfId="1669"/>
    <cellStyle name="_01.여천(오수)관로토공_01.여천(오수)관로토공_01.관로토공(우수)_03.여천우수 구조물공_01-3.옥서오수신설  맨홀토공(OPEN-0.3)_01-02.맨홀토공(OPEN-0.3)D-LINE_02.구조물및추진,도달기지토공(D구간)" xfId="1670"/>
    <cellStyle name="_01.여천(오수)관로토공_01.여천(오수)관로토공_01.관로토공(우수)_03.여천우수 구조물공_01-3.옥서오수신설  맨홀토공(OPEN-0.3)_02.구조물및추진,도달기지토공(D구간)" xfId="1671"/>
    <cellStyle name="_01.여천(오수)관로토공_01.여천(오수)관로토공_01.관로토공(우수)_03.여천우수 구조물공_02.구조물및추진,도달기지토공(D구간)" xfId="1672"/>
    <cellStyle name="_01.여천(오수)관로토공_01.여천(오수)관로토공_01.여천오수 토공" xfId="1673"/>
    <cellStyle name="_01.여천(오수)관로토공_01.여천(오수)관로토공_01.여천오수 토공_01-02.맨홀토공(OPEN-0.3)D-LINE" xfId="1674"/>
    <cellStyle name="_01.여천(오수)관로토공_01.여천(오수)관로토공_01.여천오수 토공_01-02.맨홀토공(OPEN-0.3)D-LINE_01-02.맨홀토공(OPEN-0.3)C-LINE" xfId="1675"/>
    <cellStyle name="_01.여천(오수)관로토공_01.여천(오수)관로토공_01.여천오수 토공_01-02.맨홀토공(OPEN-0.3)D-LINE_01-02.맨홀토공(OPEN-0.3)C-LINE_02.구조물및추진,도달기지토공(D구간)" xfId="1676"/>
    <cellStyle name="_01.여천(오수)관로토공_01.여천(오수)관로토공_01.여천오수 토공_01-02.맨홀토공(OPEN-0.3)D-LINE_01-02.맨홀토공(OPEN-0.3)D-LINE" xfId="1677"/>
    <cellStyle name="_01.여천(오수)관로토공_01.여천(오수)관로토공_01.여천오수 토공_01-02.맨홀토공(OPEN-0.3)D-LINE_01-02.맨홀토공(OPEN-0.3)D-LINE_02.구조물및추진,도달기지토공(D구간)" xfId="1678"/>
    <cellStyle name="_01.여천(오수)관로토공_01.여천(오수)관로토공_01.여천오수 토공_01-02.맨홀토공(OPEN-0.3)D-LINE_02.구조물및추진,도달기지토공(D구간)" xfId="1679"/>
    <cellStyle name="_01.여천(오수)관로토공_01.여천(오수)관로토공_01.여천오수 토공_01-3.옥구오수신설  맨홀토공(OPEN-0.3)" xfId="1680"/>
    <cellStyle name="_01.여천(오수)관로토공_01.여천(오수)관로토공_01.여천오수 토공_01-3.옥구오수신설  맨홀토공(OPEN-0.3)_01-02.맨홀토공(OPEN-0.3)C-LINE" xfId="1681"/>
    <cellStyle name="_01.여천(오수)관로토공_01.여천(오수)관로토공_01.여천오수 토공_01-3.옥구오수신설  맨홀토공(OPEN-0.3)_01-02.맨홀토공(OPEN-0.3)C-LINE_02.구조물및추진,도달기지토공(D구간)" xfId="1682"/>
    <cellStyle name="_01.여천(오수)관로토공_01.여천(오수)관로토공_01.여천오수 토공_01-3.옥구오수신설  맨홀토공(OPEN-0.3)_01-02.맨홀토공(OPEN-0.3)D-LINE" xfId="1683"/>
    <cellStyle name="_01.여천(오수)관로토공_01.여천(오수)관로토공_01.여천오수 토공_01-3.옥구오수신설  맨홀토공(OPEN-0.3)_01-02.맨홀토공(OPEN-0.3)D-LINE_02.구조물및추진,도달기지토공(D구간)" xfId="1684"/>
    <cellStyle name="_01.여천(오수)관로토공_01.여천(오수)관로토공_01.여천오수 토공_01-3.옥구오수신설  맨홀토공(OPEN-0.3)_02.구조물및추진,도달기지토공(D구간)" xfId="1685"/>
    <cellStyle name="_01.여천(오수)관로토공_01.여천(오수)관로토공_01.여천오수 토공_01-3.옥서오수신설  맨홀토공(OPEN-0.3)" xfId="1686"/>
    <cellStyle name="_01.여천(오수)관로토공_01.여천(오수)관로토공_01.여천오수 토공_01-3.옥서오수신설  맨홀토공(OPEN-0.3)_01-02.맨홀토공(OPEN-0.3)C-LINE" xfId="1687"/>
    <cellStyle name="_01.여천(오수)관로토공_01.여천(오수)관로토공_01.여천오수 토공_01-3.옥서오수신설  맨홀토공(OPEN-0.3)_01-02.맨홀토공(OPEN-0.3)C-LINE_02.구조물및추진,도달기지토공(D구간)" xfId="1688"/>
    <cellStyle name="_01.여천(오수)관로토공_01.여천(오수)관로토공_01.여천오수 토공_01-3.옥서오수신설  맨홀토공(OPEN-0.3)_01-02.맨홀토공(OPEN-0.3)D-LINE" xfId="1689"/>
    <cellStyle name="_01.여천(오수)관로토공_01.여천(오수)관로토공_01.여천오수 토공_01-3.옥서오수신설  맨홀토공(OPEN-0.3)_01-02.맨홀토공(OPEN-0.3)D-LINE_02.구조물및추진,도달기지토공(D구간)" xfId="1690"/>
    <cellStyle name="_01.여천(오수)관로토공_01.여천(오수)관로토공_01.여천오수 토공_01-3.옥서오수신설  맨홀토공(OPEN-0.3)_02.구조물및추진,도달기지토공(D구간)" xfId="1691"/>
    <cellStyle name="_01.여천(오수)관로토공_01.여천(오수)관로토공_01.여천오수 토공_02.구조물및추진,도달기지토공(D구간)" xfId="1692"/>
    <cellStyle name="_01.여천(오수)관로토공_01.여천(오수)관로토공_01.차집 토공2" xfId="1693"/>
    <cellStyle name="_01.여천(오수)관로토공_01.여천(오수)관로토공_01.차집 토공2_01-02.맨홀토공(OPEN-0.3)D-LINE" xfId="1694"/>
    <cellStyle name="_01.여천(오수)관로토공_01.여천(오수)관로토공_01.차집 토공2_01-02.맨홀토공(OPEN-0.3)D-LINE_01-02.맨홀토공(OPEN-0.3)C-LINE" xfId="1695"/>
    <cellStyle name="_01.여천(오수)관로토공_01.여천(오수)관로토공_01.차집 토공2_01-02.맨홀토공(OPEN-0.3)D-LINE_01-02.맨홀토공(OPEN-0.3)C-LINE_02.구조물및추진,도달기지토공(D구간)" xfId="1696"/>
    <cellStyle name="_01.여천(오수)관로토공_01.여천(오수)관로토공_01.차집 토공2_01-02.맨홀토공(OPEN-0.3)D-LINE_01-02.맨홀토공(OPEN-0.3)D-LINE" xfId="1697"/>
    <cellStyle name="_01.여천(오수)관로토공_01.여천(오수)관로토공_01.차집 토공2_01-02.맨홀토공(OPEN-0.3)D-LINE_01-02.맨홀토공(OPEN-0.3)D-LINE_02.구조물및추진,도달기지토공(D구간)" xfId="1698"/>
    <cellStyle name="_01.여천(오수)관로토공_01.여천(오수)관로토공_01.차집 토공2_01-02.맨홀토공(OPEN-0.3)D-LINE_02.구조물및추진,도달기지토공(D구간)" xfId="1699"/>
    <cellStyle name="_01.여천(오수)관로토공_01.여천(오수)관로토공_01.차집 토공2_01-3.옥구오수신설  맨홀토공(OPEN-0.3)" xfId="1700"/>
    <cellStyle name="_01.여천(오수)관로토공_01.여천(오수)관로토공_01.차집 토공2_01-3.옥구오수신설  맨홀토공(OPEN-0.3)_01-02.맨홀토공(OPEN-0.3)C-LINE" xfId="1701"/>
    <cellStyle name="_01.여천(오수)관로토공_01.여천(오수)관로토공_01.차집 토공2_01-3.옥구오수신설  맨홀토공(OPEN-0.3)_01-02.맨홀토공(OPEN-0.3)C-LINE_02.구조물및추진,도달기지토공(D구간)" xfId="1702"/>
    <cellStyle name="_01.여천(오수)관로토공_01.여천(오수)관로토공_01.차집 토공2_01-3.옥구오수신설  맨홀토공(OPEN-0.3)_01-02.맨홀토공(OPEN-0.3)D-LINE" xfId="1703"/>
    <cellStyle name="_01.여천(오수)관로토공_01.여천(오수)관로토공_01.차집 토공2_01-3.옥구오수신설  맨홀토공(OPEN-0.3)_01-02.맨홀토공(OPEN-0.3)D-LINE_02.구조물및추진,도달기지토공(D구간)" xfId="1704"/>
    <cellStyle name="_01.여천(오수)관로토공_01.여천(오수)관로토공_01.차집 토공2_01-3.옥구오수신설  맨홀토공(OPEN-0.3)_02.구조물및추진,도달기지토공(D구간)" xfId="1705"/>
    <cellStyle name="_01.여천(오수)관로토공_01.여천(오수)관로토공_01.차집 토공2_01-3.옥서오수신설  맨홀토공(OPEN-0.3)" xfId="1706"/>
    <cellStyle name="_01.여천(오수)관로토공_01.여천(오수)관로토공_01.차집 토공2_01-3.옥서오수신설  맨홀토공(OPEN-0.3)_01-02.맨홀토공(OPEN-0.3)C-LINE" xfId="1707"/>
    <cellStyle name="_01.여천(오수)관로토공_01.여천(오수)관로토공_01.차집 토공2_01-3.옥서오수신설  맨홀토공(OPEN-0.3)_01-02.맨홀토공(OPEN-0.3)C-LINE_02.구조물및추진,도달기지토공(D구간)" xfId="1708"/>
    <cellStyle name="_01.여천(오수)관로토공_01.여천(오수)관로토공_01.차집 토공2_01-3.옥서오수신설  맨홀토공(OPEN-0.3)_01-02.맨홀토공(OPEN-0.3)D-LINE" xfId="1709"/>
    <cellStyle name="_01.여천(오수)관로토공_01.여천(오수)관로토공_01.차집 토공2_01-3.옥서오수신설  맨홀토공(OPEN-0.3)_01-02.맨홀토공(OPEN-0.3)D-LINE_02.구조물및추진,도달기지토공(D구간)" xfId="1710"/>
    <cellStyle name="_01.여천(오수)관로토공_01.여천(오수)관로토공_01.차집 토공2_01-3.옥서오수신설  맨홀토공(OPEN-0.3)_02.구조물및추진,도달기지토공(D구간)" xfId="1711"/>
    <cellStyle name="_01.여천(오수)관로토공_01.여천(오수)관로토공_01.차집 토공2_02.구조물및추진,도달기지토공(D구간)" xfId="1712"/>
    <cellStyle name="_01.여천(오수)관로토공_01.여천(오수)관로토공_01.토공" xfId="1713"/>
    <cellStyle name="_01.여천(오수)관로토공_01.여천(오수)관로토공_01.토공_01-02.맨홀토공(OPEN-0.3)D-LINE" xfId="1714"/>
    <cellStyle name="_01.여천(오수)관로토공_01.여천(오수)관로토공_01.토공_01-02.맨홀토공(OPEN-0.3)D-LINE_01-02.맨홀토공(OPEN-0.3)C-LINE" xfId="1715"/>
    <cellStyle name="_01.여천(오수)관로토공_01.여천(오수)관로토공_01.토공_01-02.맨홀토공(OPEN-0.3)D-LINE_01-02.맨홀토공(OPEN-0.3)C-LINE_02.구조물및추진,도달기지토공(D구간)" xfId="1716"/>
    <cellStyle name="_01.여천(오수)관로토공_01.여천(오수)관로토공_01.토공_01-02.맨홀토공(OPEN-0.3)D-LINE_01-02.맨홀토공(OPEN-0.3)D-LINE" xfId="1717"/>
    <cellStyle name="_01.여천(오수)관로토공_01.여천(오수)관로토공_01.토공_01-02.맨홀토공(OPEN-0.3)D-LINE_01-02.맨홀토공(OPEN-0.3)D-LINE_02.구조물및추진,도달기지토공(D구간)" xfId="1718"/>
    <cellStyle name="_01.여천(오수)관로토공_01.여천(오수)관로토공_01.토공_01-02.맨홀토공(OPEN-0.3)D-LINE_02.구조물및추진,도달기지토공(D구간)" xfId="1719"/>
    <cellStyle name="_01.여천(오수)관로토공_01.여천(오수)관로토공_01.토공_01-3.옥구오수신설  맨홀토공(OPEN-0.3)" xfId="1720"/>
    <cellStyle name="_01.여천(오수)관로토공_01.여천(오수)관로토공_01.토공_01-3.옥구오수신설  맨홀토공(OPEN-0.3)_01-02.맨홀토공(OPEN-0.3)C-LINE" xfId="1721"/>
    <cellStyle name="_01.여천(오수)관로토공_01.여천(오수)관로토공_01.토공_01-3.옥구오수신설  맨홀토공(OPEN-0.3)_01-02.맨홀토공(OPEN-0.3)C-LINE_02.구조물및추진,도달기지토공(D구간)" xfId="1722"/>
    <cellStyle name="_01.여천(오수)관로토공_01.여천(오수)관로토공_01.토공_01-3.옥구오수신설  맨홀토공(OPEN-0.3)_01-02.맨홀토공(OPEN-0.3)D-LINE" xfId="1723"/>
    <cellStyle name="_01.여천(오수)관로토공_01.여천(오수)관로토공_01.토공_01-3.옥구오수신설  맨홀토공(OPEN-0.3)_01-02.맨홀토공(OPEN-0.3)D-LINE_02.구조물및추진,도달기지토공(D구간)" xfId="1724"/>
    <cellStyle name="_01.여천(오수)관로토공_01.여천(오수)관로토공_01.토공_01-3.옥구오수신설  맨홀토공(OPEN-0.3)_02.구조물및추진,도달기지토공(D구간)" xfId="1725"/>
    <cellStyle name="_01.여천(오수)관로토공_01.여천(오수)관로토공_01.토공_01-3.옥서오수신설  맨홀토공(OPEN-0.3)" xfId="1726"/>
    <cellStyle name="_01.여천(오수)관로토공_01.여천(오수)관로토공_01.토공_01-3.옥서오수신설  맨홀토공(OPEN-0.3)_01-02.맨홀토공(OPEN-0.3)C-LINE" xfId="1727"/>
    <cellStyle name="_01.여천(오수)관로토공_01.여천(오수)관로토공_01.토공_01-3.옥서오수신설  맨홀토공(OPEN-0.3)_01-02.맨홀토공(OPEN-0.3)C-LINE_02.구조물및추진,도달기지토공(D구간)" xfId="1728"/>
    <cellStyle name="_01.여천(오수)관로토공_01.여천(오수)관로토공_01.토공_01-3.옥서오수신설  맨홀토공(OPEN-0.3)_01-02.맨홀토공(OPEN-0.3)D-LINE" xfId="1729"/>
    <cellStyle name="_01.여천(오수)관로토공_01.여천(오수)관로토공_01.토공_01-3.옥서오수신설  맨홀토공(OPEN-0.3)_01-02.맨홀토공(OPEN-0.3)D-LINE_02.구조물및추진,도달기지토공(D구간)" xfId="1730"/>
    <cellStyle name="_01.여천(오수)관로토공_01.여천(오수)관로토공_01.토공_01-3.옥서오수신설  맨홀토공(OPEN-0.3)_02.구조물및추진,도달기지토공(D구간)" xfId="1731"/>
    <cellStyle name="_01.여천(오수)관로토공_01.여천(오수)관로토공_01.토공_02.구조물및추진,도달기지토공(D구간)" xfId="1732"/>
    <cellStyle name="_01.여천(오수)관로토공_01.여천(오수)관로토공_01-02.맨홀토공(OPEN-0.3)D-LINE" xfId="1733"/>
    <cellStyle name="_01.여천(오수)관로토공_01.여천(오수)관로토공_01-02.맨홀토공(OPEN-0.3)D-LINE_01-02.맨홀토공(OPEN-0.3)C-LINE" xfId="1734"/>
    <cellStyle name="_01.여천(오수)관로토공_01.여천(오수)관로토공_01-02.맨홀토공(OPEN-0.3)D-LINE_01-02.맨홀토공(OPEN-0.3)C-LINE_02.구조물및추진,도달기지토공(D구간)" xfId="1735"/>
    <cellStyle name="_01.여천(오수)관로토공_01.여천(오수)관로토공_01-02.맨홀토공(OPEN-0.3)D-LINE_01-02.맨홀토공(OPEN-0.3)D-LINE" xfId="1736"/>
    <cellStyle name="_01.여천(오수)관로토공_01.여천(오수)관로토공_01-02.맨홀토공(OPEN-0.3)D-LINE_01-02.맨홀토공(OPEN-0.3)D-LINE_02.구조물및추진,도달기지토공(D구간)" xfId="1737"/>
    <cellStyle name="_01.여천(오수)관로토공_01.여천(오수)관로토공_01-02.맨홀토공(OPEN-0.3)D-LINE_02.구조물및추진,도달기지토공(D구간)" xfId="1738"/>
    <cellStyle name="_01.여천(오수)관로토공_01.여천(오수)관로토공_01-3.옥구오수신설  맨홀토공(OPEN-0.3)" xfId="1739"/>
    <cellStyle name="_01.여천(오수)관로토공_01.여천(오수)관로토공_01-3.옥구오수신설  맨홀토공(OPEN-0.3)_01-02.맨홀토공(OPEN-0.3)C-LINE" xfId="1740"/>
    <cellStyle name="_01.여천(오수)관로토공_01.여천(오수)관로토공_01-3.옥구오수신설  맨홀토공(OPEN-0.3)_01-02.맨홀토공(OPEN-0.3)C-LINE_02.구조물및추진,도달기지토공(D구간)" xfId="1741"/>
    <cellStyle name="_01.여천(오수)관로토공_01.여천(오수)관로토공_01-3.옥구오수신설  맨홀토공(OPEN-0.3)_01-02.맨홀토공(OPEN-0.3)D-LINE" xfId="1742"/>
    <cellStyle name="_01.여천(오수)관로토공_01.여천(오수)관로토공_01-3.옥구오수신설  맨홀토공(OPEN-0.3)_01-02.맨홀토공(OPEN-0.3)D-LINE_02.구조물및추진,도달기지토공(D구간)" xfId="1743"/>
    <cellStyle name="_01.여천(오수)관로토공_01.여천(오수)관로토공_01-3.옥구오수신설  맨홀토공(OPEN-0.3)_02.구조물및추진,도달기지토공(D구간)" xfId="1744"/>
    <cellStyle name="_01.여천(오수)관로토공_01.여천(오수)관로토공_01-3.옥서오수신설  맨홀토공(OPEN-0.3)" xfId="1745"/>
    <cellStyle name="_01.여천(오수)관로토공_01.여천(오수)관로토공_01-3.옥서오수신설  맨홀토공(OPEN-0.3)_01-02.맨홀토공(OPEN-0.3)C-LINE" xfId="1746"/>
    <cellStyle name="_01.여천(오수)관로토공_01.여천(오수)관로토공_01-3.옥서오수신설  맨홀토공(OPEN-0.3)_01-02.맨홀토공(OPEN-0.3)C-LINE_02.구조물및추진,도달기지토공(D구간)" xfId="1747"/>
    <cellStyle name="_01.여천(오수)관로토공_01.여천(오수)관로토공_01-3.옥서오수신설  맨홀토공(OPEN-0.3)_01-02.맨홀토공(OPEN-0.3)D-LINE" xfId="1748"/>
    <cellStyle name="_01.여천(오수)관로토공_01.여천(오수)관로토공_01-3.옥서오수신설  맨홀토공(OPEN-0.3)_01-02.맨홀토공(OPEN-0.3)D-LINE_02.구조물및추진,도달기지토공(D구간)" xfId="1749"/>
    <cellStyle name="_01.여천(오수)관로토공_01.여천(오수)관로토공_01-3.옥서오수신설  맨홀토공(OPEN-0.3)_02.구조물및추진,도달기지토공(D구간)" xfId="1750"/>
    <cellStyle name="_01.여천(오수)관로토공_01.여천(오수)관로토공_02.구조물및추진,도달기지토공(D구간)" xfId="1751"/>
    <cellStyle name="_01.여천(오수)관로토공_01.여천(오수)관로토공_03.여천오수 구조물공" xfId="1752"/>
    <cellStyle name="_01.여천(오수)관로토공_01.여천(오수)관로토공_03.여천오수 구조물공_01-02.맨홀토공(OPEN-0.3)D-LINE" xfId="1753"/>
    <cellStyle name="_01.여천(오수)관로토공_01.여천(오수)관로토공_03.여천오수 구조물공_01-02.맨홀토공(OPEN-0.3)D-LINE_01-02.맨홀토공(OPEN-0.3)C-LINE" xfId="1754"/>
    <cellStyle name="_01.여천(오수)관로토공_01.여천(오수)관로토공_03.여천오수 구조물공_01-02.맨홀토공(OPEN-0.3)D-LINE_01-02.맨홀토공(OPEN-0.3)C-LINE_02.구조물및추진,도달기지토공(D구간)" xfId="1755"/>
    <cellStyle name="_01.여천(오수)관로토공_01.여천(오수)관로토공_03.여천오수 구조물공_01-02.맨홀토공(OPEN-0.3)D-LINE_01-02.맨홀토공(OPEN-0.3)D-LINE" xfId="1756"/>
    <cellStyle name="_01.여천(오수)관로토공_01.여천(오수)관로토공_03.여천오수 구조물공_01-02.맨홀토공(OPEN-0.3)D-LINE_01-02.맨홀토공(OPEN-0.3)D-LINE_02.구조물및추진,도달기지토공(D구간)" xfId="1757"/>
    <cellStyle name="_01.여천(오수)관로토공_01.여천(오수)관로토공_03.여천오수 구조물공_01-02.맨홀토공(OPEN-0.3)D-LINE_02.구조물및추진,도달기지토공(D구간)" xfId="1758"/>
    <cellStyle name="_01.여천(오수)관로토공_01.여천(오수)관로토공_03.여천오수 구조물공_01-3.옥구오수신설  맨홀토공(OPEN-0.3)" xfId="1759"/>
    <cellStyle name="_01.여천(오수)관로토공_01.여천(오수)관로토공_03.여천오수 구조물공_01-3.옥구오수신설  맨홀토공(OPEN-0.3)_01-02.맨홀토공(OPEN-0.3)C-LINE" xfId="1760"/>
    <cellStyle name="_01.여천(오수)관로토공_01.여천(오수)관로토공_03.여천오수 구조물공_01-3.옥구오수신설  맨홀토공(OPEN-0.3)_01-02.맨홀토공(OPEN-0.3)C-LINE_02.구조물및추진,도달기지토공(D구간)" xfId="1761"/>
    <cellStyle name="_01.여천(오수)관로토공_01.여천(오수)관로토공_03.여천오수 구조물공_01-3.옥구오수신설  맨홀토공(OPEN-0.3)_01-02.맨홀토공(OPEN-0.3)D-LINE" xfId="1762"/>
    <cellStyle name="_01.여천(오수)관로토공_01.여천(오수)관로토공_03.여천오수 구조물공_01-3.옥구오수신설  맨홀토공(OPEN-0.3)_01-02.맨홀토공(OPEN-0.3)D-LINE_02.구조물및추진,도달기지토공(D구간)" xfId="1763"/>
    <cellStyle name="_01.여천(오수)관로토공_01.여천(오수)관로토공_03.여천오수 구조물공_01-3.옥구오수신설  맨홀토공(OPEN-0.3)_02.구조물및추진,도달기지토공(D구간)" xfId="1764"/>
    <cellStyle name="_01.여천(오수)관로토공_01.여천(오수)관로토공_03.여천오수 구조물공_01-3.옥서오수신설  맨홀토공(OPEN-0.3)" xfId="1765"/>
    <cellStyle name="_01.여천(오수)관로토공_01.여천(오수)관로토공_03.여천오수 구조물공_01-3.옥서오수신설  맨홀토공(OPEN-0.3)_01-02.맨홀토공(OPEN-0.3)C-LINE" xfId="1766"/>
    <cellStyle name="_01.여천(오수)관로토공_01.여천(오수)관로토공_03.여천오수 구조물공_01-3.옥서오수신설  맨홀토공(OPEN-0.3)_01-02.맨홀토공(OPEN-0.3)C-LINE_02.구조물및추진,도달기지토공(D구간)" xfId="1767"/>
    <cellStyle name="_01.여천(오수)관로토공_01.여천(오수)관로토공_03.여천오수 구조물공_01-3.옥서오수신설  맨홀토공(OPEN-0.3)_01-02.맨홀토공(OPEN-0.3)D-LINE" xfId="1768"/>
    <cellStyle name="_01.여천(오수)관로토공_01.여천(오수)관로토공_03.여천오수 구조물공_01-3.옥서오수신설  맨홀토공(OPEN-0.3)_01-02.맨홀토공(OPEN-0.3)D-LINE_02.구조물및추진,도달기지토공(D구간)" xfId="1769"/>
    <cellStyle name="_01.여천(오수)관로토공_01.여천(오수)관로토공_03.여천오수 구조물공_01-3.옥서오수신설  맨홀토공(OPEN-0.3)_02.구조물및추진,도달기지토공(D구간)" xfId="1770"/>
    <cellStyle name="_01.여천(오수)관로토공_01.여천(오수)관로토공_03.여천오수 구조물공_02.구조물및추진,도달기지토공(D구간)" xfId="1771"/>
    <cellStyle name="_01.여천(오수)관로토공_01.차집 토공2" xfId="1772"/>
    <cellStyle name="_01.여천(오수)관로토공_01.차집 토공2_01-02.맨홀토공(OPEN-0.3)D-LINE" xfId="1773"/>
    <cellStyle name="_01.여천(오수)관로토공_01.차집 토공2_01-02.맨홀토공(OPEN-0.3)D-LINE_01-02.맨홀토공(OPEN-0.3)C-LINE" xfId="1774"/>
    <cellStyle name="_01.여천(오수)관로토공_01.차집 토공2_01-02.맨홀토공(OPEN-0.3)D-LINE_01-02.맨홀토공(OPEN-0.3)C-LINE_02.구조물및추진,도달기지토공(D구간)" xfId="1775"/>
    <cellStyle name="_01.여천(오수)관로토공_01.차집 토공2_01-02.맨홀토공(OPEN-0.3)D-LINE_01-02.맨홀토공(OPEN-0.3)D-LINE" xfId="1776"/>
    <cellStyle name="_01.여천(오수)관로토공_01.차집 토공2_01-02.맨홀토공(OPEN-0.3)D-LINE_01-02.맨홀토공(OPEN-0.3)D-LINE_02.구조물및추진,도달기지토공(D구간)" xfId="1777"/>
    <cellStyle name="_01.여천(오수)관로토공_01.차집 토공2_01-02.맨홀토공(OPEN-0.3)D-LINE_02.구조물및추진,도달기지토공(D구간)" xfId="1778"/>
    <cellStyle name="_01.여천(오수)관로토공_01.차집 토공2_01-3.옥구오수신설  맨홀토공(OPEN-0.3)" xfId="1779"/>
    <cellStyle name="_01.여천(오수)관로토공_01.차집 토공2_01-3.옥구오수신설  맨홀토공(OPEN-0.3)_01-02.맨홀토공(OPEN-0.3)C-LINE" xfId="1780"/>
    <cellStyle name="_01.여천(오수)관로토공_01.차집 토공2_01-3.옥구오수신설  맨홀토공(OPEN-0.3)_01-02.맨홀토공(OPEN-0.3)C-LINE_02.구조물및추진,도달기지토공(D구간)" xfId="1781"/>
    <cellStyle name="_01.여천(오수)관로토공_01.차집 토공2_01-3.옥구오수신설  맨홀토공(OPEN-0.3)_01-02.맨홀토공(OPEN-0.3)D-LINE" xfId="1782"/>
    <cellStyle name="_01.여천(오수)관로토공_01.차집 토공2_01-3.옥구오수신설  맨홀토공(OPEN-0.3)_01-02.맨홀토공(OPEN-0.3)D-LINE_02.구조물및추진,도달기지토공(D구간)" xfId="1783"/>
    <cellStyle name="_01.여천(오수)관로토공_01.차집 토공2_01-3.옥구오수신설  맨홀토공(OPEN-0.3)_02.구조물및추진,도달기지토공(D구간)" xfId="1784"/>
    <cellStyle name="_01.여천(오수)관로토공_01.차집 토공2_01-3.옥서오수신설  맨홀토공(OPEN-0.3)" xfId="1785"/>
    <cellStyle name="_01.여천(오수)관로토공_01.차집 토공2_01-3.옥서오수신설  맨홀토공(OPEN-0.3)_01-02.맨홀토공(OPEN-0.3)C-LINE" xfId="1786"/>
    <cellStyle name="_01.여천(오수)관로토공_01.차집 토공2_01-3.옥서오수신설  맨홀토공(OPEN-0.3)_01-02.맨홀토공(OPEN-0.3)C-LINE_02.구조물및추진,도달기지토공(D구간)" xfId="1787"/>
    <cellStyle name="_01.여천(오수)관로토공_01.차집 토공2_01-3.옥서오수신설  맨홀토공(OPEN-0.3)_01-02.맨홀토공(OPEN-0.3)D-LINE" xfId="1788"/>
    <cellStyle name="_01.여천(오수)관로토공_01.차집 토공2_01-3.옥서오수신설  맨홀토공(OPEN-0.3)_01-02.맨홀토공(OPEN-0.3)D-LINE_02.구조물및추진,도달기지토공(D구간)" xfId="1789"/>
    <cellStyle name="_01.여천(오수)관로토공_01.차집 토공2_01-3.옥서오수신설  맨홀토공(OPEN-0.3)_02.구조물및추진,도달기지토공(D구간)" xfId="1790"/>
    <cellStyle name="_01.여천(오수)관로토공_01.차집 토공2_02.구조물및추진,도달기지토공(D구간)" xfId="1791"/>
    <cellStyle name="_01.여천(오수)관로토공_01.토공(오수)" xfId="1792"/>
    <cellStyle name="_01.여천(오수)관로토공_01.토공(오수)_01.여천오수 토공" xfId="1793"/>
    <cellStyle name="_01.여천(오수)관로토공_01.토공(오수)_01.여천오수 토공_01-02.맨홀토공(OPEN-0.3)D-LINE" xfId="1794"/>
    <cellStyle name="_01.여천(오수)관로토공_01.토공(오수)_01.여천오수 토공_01-02.맨홀토공(OPEN-0.3)D-LINE_01-02.맨홀토공(OPEN-0.3)C-LINE" xfId="1795"/>
    <cellStyle name="_01.여천(오수)관로토공_01.토공(오수)_01.여천오수 토공_01-02.맨홀토공(OPEN-0.3)D-LINE_01-02.맨홀토공(OPEN-0.3)C-LINE_02.구조물및추진,도달기지토공(D구간)" xfId="1796"/>
    <cellStyle name="_01.여천(오수)관로토공_01.토공(오수)_01.여천오수 토공_01-02.맨홀토공(OPEN-0.3)D-LINE_01-02.맨홀토공(OPEN-0.3)D-LINE" xfId="1797"/>
    <cellStyle name="_01.여천(오수)관로토공_01.토공(오수)_01.여천오수 토공_01-02.맨홀토공(OPEN-0.3)D-LINE_01-02.맨홀토공(OPEN-0.3)D-LINE_02.구조물및추진,도달기지토공(D구간)" xfId="1798"/>
    <cellStyle name="_01.여천(오수)관로토공_01.토공(오수)_01.여천오수 토공_01-02.맨홀토공(OPEN-0.3)D-LINE_02.구조물및추진,도달기지토공(D구간)" xfId="1799"/>
    <cellStyle name="_01.여천(오수)관로토공_01.토공(오수)_01.여천오수 토공_01-3.옥구오수신설  맨홀토공(OPEN-0.3)" xfId="1800"/>
    <cellStyle name="_01.여천(오수)관로토공_01.토공(오수)_01.여천오수 토공_01-3.옥구오수신설  맨홀토공(OPEN-0.3)_01-02.맨홀토공(OPEN-0.3)C-LINE" xfId="1801"/>
    <cellStyle name="_01.여천(오수)관로토공_01.토공(오수)_01.여천오수 토공_01-3.옥구오수신설  맨홀토공(OPEN-0.3)_01-02.맨홀토공(OPEN-0.3)C-LINE_02.구조물및추진,도달기지토공(D구간)" xfId="1802"/>
    <cellStyle name="_01.여천(오수)관로토공_01.토공(오수)_01.여천오수 토공_01-3.옥구오수신설  맨홀토공(OPEN-0.3)_01-02.맨홀토공(OPEN-0.3)D-LINE" xfId="1803"/>
    <cellStyle name="_01.여천(오수)관로토공_01.토공(오수)_01.여천오수 토공_01-3.옥구오수신설  맨홀토공(OPEN-0.3)_01-02.맨홀토공(OPEN-0.3)D-LINE_02.구조물및추진,도달기지토공(D구간)" xfId="1804"/>
    <cellStyle name="_01.여천(오수)관로토공_01.토공(오수)_01.여천오수 토공_01-3.옥구오수신설  맨홀토공(OPEN-0.3)_02.구조물및추진,도달기지토공(D구간)" xfId="1805"/>
    <cellStyle name="_01.여천(오수)관로토공_01.토공(오수)_01.여천오수 토공_01-3.옥서오수신설  맨홀토공(OPEN-0.3)" xfId="1806"/>
    <cellStyle name="_01.여천(오수)관로토공_01.토공(오수)_01.여천오수 토공_01-3.옥서오수신설  맨홀토공(OPEN-0.3)_01-02.맨홀토공(OPEN-0.3)C-LINE" xfId="1807"/>
    <cellStyle name="_01.여천(오수)관로토공_01.토공(오수)_01.여천오수 토공_01-3.옥서오수신설  맨홀토공(OPEN-0.3)_01-02.맨홀토공(OPEN-0.3)C-LINE_02.구조물및추진,도달기지토공(D구간)" xfId="1808"/>
    <cellStyle name="_01.여천(오수)관로토공_01.토공(오수)_01.여천오수 토공_01-3.옥서오수신설  맨홀토공(OPEN-0.3)_01-02.맨홀토공(OPEN-0.3)D-LINE" xfId="1809"/>
    <cellStyle name="_01.여천(오수)관로토공_01.토공(오수)_01.여천오수 토공_01-3.옥서오수신설  맨홀토공(OPEN-0.3)_01-02.맨홀토공(OPEN-0.3)D-LINE_02.구조물및추진,도달기지토공(D구간)" xfId="1810"/>
    <cellStyle name="_01.여천(오수)관로토공_01.토공(오수)_01.여천오수 토공_01-3.옥서오수신설  맨홀토공(OPEN-0.3)_02.구조물및추진,도달기지토공(D구간)" xfId="1811"/>
    <cellStyle name="_01.여천(오수)관로토공_01.토공(오수)_01.여천오수 토공_02.구조물및추진,도달기지토공(D구간)" xfId="1812"/>
    <cellStyle name="_01.여천(오수)관로토공_01.토공(오수)_01.차집 토공2" xfId="1813"/>
    <cellStyle name="_01.여천(오수)관로토공_01.토공(오수)_01.차집 토공2_01-02.맨홀토공(OPEN-0.3)D-LINE" xfId="1814"/>
    <cellStyle name="_01.여천(오수)관로토공_01.토공(오수)_01.차집 토공2_01-02.맨홀토공(OPEN-0.3)D-LINE_01-02.맨홀토공(OPEN-0.3)C-LINE" xfId="1815"/>
    <cellStyle name="_01.여천(오수)관로토공_01.토공(오수)_01.차집 토공2_01-02.맨홀토공(OPEN-0.3)D-LINE_01-02.맨홀토공(OPEN-0.3)C-LINE_02.구조물및추진,도달기지토공(D구간)" xfId="1816"/>
    <cellStyle name="_01.여천(오수)관로토공_01.토공(오수)_01.차집 토공2_01-02.맨홀토공(OPEN-0.3)D-LINE_01-02.맨홀토공(OPEN-0.3)D-LINE" xfId="1817"/>
    <cellStyle name="_01.여천(오수)관로토공_01.토공(오수)_01.차집 토공2_01-02.맨홀토공(OPEN-0.3)D-LINE_01-02.맨홀토공(OPEN-0.3)D-LINE_02.구조물및추진,도달기지토공(D구간)" xfId="1818"/>
    <cellStyle name="_01.여천(오수)관로토공_01.토공(오수)_01.차집 토공2_01-02.맨홀토공(OPEN-0.3)D-LINE_02.구조물및추진,도달기지토공(D구간)" xfId="1819"/>
    <cellStyle name="_01.여천(오수)관로토공_01.토공(오수)_01.차집 토공2_01-3.옥구오수신설  맨홀토공(OPEN-0.3)" xfId="1820"/>
    <cellStyle name="_01.여천(오수)관로토공_01.토공(오수)_01.차집 토공2_01-3.옥구오수신설  맨홀토공(OPEN-0.3)_01-02.맨홀토공(OPEN-0.3)C-LINE" xfId="1821"/>
    <cellStyle name="_01.여천(오수)관로토공_01.토공(오수)_01.차집 토공2_01-3.옥구오수신설  맨홀토공(OPEN-0.3)_01-02.맨홀토공(OPEN-0.3)C-LINE_02.구조물및추진,도달기지토공(D구간)" xfId="1822"/>
    <cellStyle name="_01.여천(오수)관로토공_01.토공(오수)_01.차집 토공2_01-3.옥구오수신설  맨홀토공(OPEN-0.3)_01-02.맨홀토공(OPEN-0.3)D-LINE" xfId="1823"/>
    <cellStyle name="_01.여천(오수)관로토공_01.토공(오수)_01.차집 토공2_01-3.옥구오수신설  맨홀토공(OPEN-0.3)_01-02.맨홀토공(OPEN-0.3)D-LINE_02.구조물및추진,도달기지토공(D구간)" xfId="1824"/>
    <cellStyle name="_01.여천(오수)관로토공_01.토공(오수)_01.차집 토공2_01-3.옥구오수신설  맨홀토공(OPEN-0.3)_02.구조물및추진,도달기지토공(D구간)" xfId="1825"/>
    <cellStyle name="_01.여천(오수)관로토공_01.토공(오수)_01.차집 토공2_01-3.옥서오수신설  맨홀토공(OPEN-0.3)" xfId="1826"/>
    <cellStyle name="_01.여천(오수)관로토공_01.토공(오수)_01.차집 토공2_01-3.옥서오수신설  맨홀토공(OPEN-0.3)_01-02.맨홀토공(OPEN-0.3)C-LINE" xfId="1827"/>
    <cellStyle name="_01.여천(오수)관로토공_01.토공(오수)_01.차집 토공2_01-3.옥서오수신설  맨홀토공(OPEN-0.3)_01-02.맨홀토공(OPEN-0.3)C-LINE_02.구조물및추진,도달기지토공(D구간)" xfId="1828"/>
    <cellStyle name="_01.여천(오수)관로토공_01.토공(오수)_01.차집 토공2_01-3.옥서오수신설  맨홀토공(OPEN-0.3)_01-02.맨홀토공(OPEN-0.3)D-LINE" xfId="1829"/>
    <cellStyle name="_01.여천(오수)관로토공_01.토공(오수)_01.차집 토공2_01-3.옥서오수신설  맨홀토공(OPEN-0.3)_01-02.맨홀토공(OPEN-0.3)D-LINE_02.구조물및추진,도달기지토공(D구간)" xfId="1830"/>
    <cellStyle name="_01.여천(오수)관로토공_01.토공(오수)_01.차집 토공2_01-3.옥서오수신설  맨홀토공(OPEN-0.3)_02.구조물및추진,도달기지토공(D구간)" xfId="1831"/>
    <cellStyle name="_01.여천(오수)관로토공_01.토공(오수)_01.차집 토공2_02.구조물및추진,도달기지토공(D구간)" xfId="1832"/>
    <cellStyle name="_01.여천(오수)관로토공_01.토공(오수)_01.토공" xfId="1833"/>
    <cellStyle name="_01.여천(오수)관로토공_01.토공(오수)_01.토공_01-02.맨홀토공(OPEN-0.3)D-LINE" xfId="1834"/>
    <cellStyle name="_01.여천(오수)관로토공_01.토공(오수)_01.토공_01-02.맨홀토공(OPEN-0.3)D-LINE_01-02.맨홀토공(OPEN-0.3)C-LINE" xfId="1835"/>
    <cellStyle name="_01.여천(오수)관로토공_01.토공(오수)_01.토공_01-02.맨홀토공(OPEN-0.3)D-LINE_01-02.맨홀토공(OPEN-0.3)C-LINE_02.구조물및추진,도달기지토공(D구간)" xfId="1836"/>
    <cellStyle name="_01.여천(오수)관로토공_01.토공(오수)_01.토공_01-02.맨홀토공(OPEN-0.3)D-LINE_01-02.맨홀토공(OPEN-0.3)D-LINE" xfId="1837"/>
    <cellStyle name="_01.여천(오수)관로토공_01.토공(오수)_01.토공_01-02.맨홀토공(OPEN-0.3)D-LINE_01-02.맨홀토공(OPEN-0.3)D-LINE_02.구조물및추진,도달기지토공(D구간)" xfId="1838"/>
    <cellStyle name="_01.여천(오수)관로토공_01.토공(오수)_01.토공_01-02.맨홀토공(OPEN-0.3)D-LINE_02.구조물및추진,도달기지토공(D구간)" xfId="1839"/>
    <cellStyle name="_01.여천(오수)관로토공_01.토공(오수)_01.토공_01-3.옥구오수신설  맨홀토공(OPEN-0.3)" xfId="1840"/>
    <cellStyle name="_01.여천(오수)관로토공_01.토공(오수)_01.토공_01-3.옥구오수신설  맨홀토공(OPEN-0.3)_01-02.맨홀토공(OPEN-0.3)C-LINE" xfId="1841"/>
    <cellStyle name="_01.여천(오수)관로토공_01.토공(오수)_01.토공_01-3.옥구오수신설  맨홀토공(OPEN-0.3)_01-02.맨홀토공(OPEN-0.3)C-LINE_02.구조물및추진,도달기지토공(D구간)" xfId="1842"/>
    <cellStyle name="_01.여천(오수)관로토공_01.토공(오수)_01.토공_01-3.옥구오수신설  맨홀토공(OPEN-0.3)_01-02.맨홀토공(OPEN-0.3)D-LINE" xfId="1843"/>
    <cellStyle name="_01.여천(오수)관로토공_01.토공(오수)_01.토공_01-3.옥구오수신설  맨홀토공(OPEN-0.3)_01-02.맨홀토공(OPEN-0.3)D-LINE_02.구조물및추진,도달기지토공(D구간)" xfId="1844"/>
    <cellStyle name="_01.여천(오수)관로토공_01.토공(오수)_01.토공_01-3.옥구오수신설  맨홀토공(OPEN-0.3)_02.구조물및추진,도달기지토공(D구간)" xfId="1845"/>
    <cellStyle name="_01.여천(오수)관로토공_01.토공(오수)_01.토공_01-3.옥서오수신설  맨홀토공(OPEN-0.3)" xfId="1846"/>
    <cellStyle name="_01.여천(오수)관로토공_01.토공(오수)_01.토공_01-3.옥서오수신설  맨홀토공(OPEN-0.3)_01-02.맨홀토공(OPEN-0.3)C-LINE" xfId="1847"/>
    <cellStyle name="_01.여천(오수)관로토공_01.토공(오수)_01.토공_01-3.옥서오수신설  맨홀토공(OPEN-0.3)_01-02.맨홀토공(OPEN-0.3)C-LINE_02.구조물및추진,도달기지토공(D구간)" xfId="1848"/>
    <cellStyle name="_01.여천(오수)관로토공_01.토공(오수)_01.토공_01-3.옥서오수신설  맨홀토공(OPEN-0.3)_01-02.맨홀토공(OPEN-0.3)D-LINE" xfId="1849"/>
    <cellStyle name="_01.여천(오수)관로토공_01.토공(오수)_01.토공_01-3.옥서오수신설  맨홀토공(OPEN-0.3)_01-02.맨홀토공(OPEN-0.3)D-LINE_02.구조물및추진,도달기지토공(D구간)" xfId="1850"/>
    <cellStyle name="_01.여천(오수)관로토공_01.토공(오수)_01.토공_01-3.옥서오수신설  맨홀토공(OPEN-0.3)_02.구조물및추진,도달기지토공(D구간)" xfId="1851"/>
    <cellStyle name="_01.여천(오수)관로토공_01.토공(오수)_01.토공_02.구조물및추진,도달기지토공(D구간)" xfId="1852"/>
    <cellStyle name="_01.여천(오수)관로토공_01.토공(오수)_01-02.맨홀토공(OPEN-0.3)D-LINE" xfId="1853"/>
    <cellStyle name="_01.여천(오수)관로토공_01.토공(오수)_01-02.맨홀토공(OPEN-0.3)D-LINE_01-02.맨홀토공(OPEN-0.3)C-LINE" xfId="1854"/>
    <cellStyle name="_01.여천(오수)관로토공_01.토공(오수)_01-02.맨홀토공(OPEN-0.3)D-LINE_01-02.맨홀토공(OPEN-0.3)C-LINE_02.구조물및추진,도달기지토공(D구간)" xfId="1855"/>
    <cellStyle name="_01.여천(오수)관로토공_01.토공(오수)_01-02.맨홀토공(OPEN-0.3)D-LINE_01-02.맨홀토공(OPEN-0.3)D-LINE" xfId="1856"/>
    <cellStyle name="_01.여천(오수)관로토공_01.토공(오수)_01-02.맨홀토공(OPEN-0.3)D-LINE_01-02.맨홀토공(OPEN-0.3)D-LINE_02.구조물및추진,도달기지토공(D구간)" xfId="1857"/>
    <cellStyle name="_01.여천(오수)관로토공_01.토공(오수)_01-02.맨홀토공(OPEN-0.3)D-LINE_02.구조물및추진,도달기지토공(D구간)" xfId="1858"/>
    <cellStyle name="_01.여천(오수)관로토공_01.토공(오수)_01-3.옥구오수신설  맨홀토공(OPEN-0.3)" xfId="1859"/>
    <cellStyle name="_01.여천(오수)관로토공_01.토공(오수)_01-3.옥구오수신설  맨홀토공(OPEN-0.3)_01-02.맨홀토공(OPEN-0.3)C-LINE" xfId="1860"/>
    <cellStyle name="_01.여천(오수)관로토공_01.토공(오수)_01-3.옥구오수신설  맨홀토공(OPEN-0.3)_01-02.맨홀토공(OPEN-0.3)C-LINE_02.구조물및추진,도달기지토공(D구간)" xfId="1861"/>
    <cellStyle name="_01.여천(오수)관로토공_01.토공(오수)_01-3.옥구오수신설  맨홀토공(OPEN-0.3)_01-02.맨홀토공(OPEN-0.3)D-LINE" xfId="1862"/>
    <cellStyle name="_01.여천(오수)관로토공_01.토공(오수)_01-3.옥구오수신설  맨홀토공(OPEN-0.3)_01-02.맨홀토공(OPEN-0.3)D-LINE_02.구조물및추진,도달기지토공(D구간)" xfId="1863"/>
    <cellStyle name="_01.여천(오수)관로토공_01.토공(오수)_01-3.옥구오수신설  맨홀토공(OPEN-0.3)_02.구조물및추진,도달기지토공(D구간)" xfId="1864"/>
    <cellStyle name="_01.여천(오수)관로토공_01.토공(오수)_01-3.옥서오수신설  맨홀토공(OPEN-0.3)" xfId="1865"/>
    <cellStyle name="_01.여천(오수)관로토공_01.토공(오수)_01-3.옥서오수신설  맨홀토공(OPEN-0.3)_01-02.맨홀토공(OPEN-0.3)C-LINE" xfId="1866"/>
    <cellStyle name="_01.여천(오수)관로토공_01.토공(오수)_01-3.옥서오수신설  맨홀토공(OPEN-0.3)_01-02.맨홀토공(OPEN-0.3)C-LINE_02.구조물및추진,도달기지토공(D구간)" xfId="1867"/>
    <cellStyle name="_01.여천(오수)관로토공_01.토공(오수)_01-3.옥서오수신설  맨홀토공(OPEN-0.3)_01-02.맨홀토공(OPEN-0.3)D-LINE" xfId="1868"/>
    <cellStyle name="_01.여천(오수)관로토공_01.토공(오수)_01-3.옥서오수신설  맨홀토공(OPEN-0.3)_01-02.맨홀토공(OPEN-0.3)D-LINE_02.구조물및추진,도달기지토공(D구간)" xfId="1869"/>
    <cellStyle name="_01.여천(오수)관로토공_01.토공(오수)_01-3.옥서오수신설  맨홀토공(OPEN-0.3)_02.구조물및추진,도달기지토공(D구간)" xfId="1870"/>
    <cellStyle name="_01.여천(오수)관로토공_01.토공(오수)_02.구조물및추진,도달기지토공(D구간)" xfId="1871"/>
    <cellStyle name="_01.여천(오수)관로토공_01-02.맨홀토공(OPEN-0.3)D-LINE" xfId="1872"/>
    <cellStyle name="_01.여천(오수)관로토공_01-02.맨홀토공(OPEN-0.3)D-LINE_01-02.맨홀토공(OPEN-0.3)C-LINE" xfId="1873"/>
    <cellStyle name="_01.여천(오수)관로토공_01-02.맨홀토공(OPEN-0.3)D-LINE_01-02.맨홀토공(OPEN-0.3)C-LINE_02.구조물및추진,도달기지토공(D구간)" xfId="1874"/>
    <cellStyle name="_01.여천(오수)관로토공_01-02.맨홀토공(OPEN-0.3)D-LINE_01-02.맨홀토공(OPEN-0.3)D-LINE" xfId="1875"/>
    <cellStyle name="_01.여천(오수)관로토공_01-02.맨홀토공(OPEN-0.3)D-LINE_01-02.맨홀토공(OPEN-0.3)D-LINE_02.구조물및추진,도달기지토공(D구간)" xfId="1876"/>
    <cellStyle name="_01.여천(오수)관로토공_01-02.맨홀토공(OPEN-0.3)D-LINE_02.구조물및추진,도달기지토공(D구간)" xfId="1877"/>
    <cellStyle name="_01.여천(오수)관로토공_01-3.옥구오수신설  맨홀토공(OPEN-0.3)" xfId="1878"/>
    <cellStyle name="_01.여천(오수)관로토공_01-3.옥구오수신설  맨홀토공(OPEN-0.3)_01-02.맨홀토공(OPEN-0.3)C-LINE" xfId="1879"/>
    <cellStyle name="_01.여천(오수)관로토공_01-3.옥구오수신설  맨홀토공(OPEN-0.3)_01-02.맨홀토공(OPEN-0.3)C-LINE_02.구조물및추진,도달기지토공(D구간)" xfId="1880"/>
    <cellStyle name="_01.여천(오수)관로토공_01-3.옥구오수신설  맨홀토공(OPEN-0.3)_01-02.맨홀토공(OPEN-0.3)D-LINE" xfId="1881"/>
    <cellStyle name="_01.여천(오수)관로토공_01-3.옥구오수신설  맨홀토공(OPEN-0.3)_01-02.맨홀토공(OPEN-0.3)D-LINE_02.구조물및추진,도달기지토공(D구간)" xfId="1882"/>
    <cellStyle name="_01.여천(오수)관로토공_01-3.옥구오수신설  맨홀토공(OPEN-0.3)_02.구조물및추진,도달기지토공(D구간)" xfId="1883"/>
    <cellStyle name="_01.여천(오수)관로토공_01-3.옥서오수신설  맨홀토공(OPEN-0.3)" xfId="1884"/>
    <cellStyle name="_01.여천(오수)관로토공_01-3.옥서오수신설  맨홀토공(OPEN-0.3)_01-02.맨홀토공(OPEN-0.3)C-LINE" xfId="1885"/>
    <cellStyle name="_01.여천(오수)관로토공_01-3.옥서오수신설  맨홀토공(OPEN-0.3)_01-02.맨홀토공(OPEN-0.3)C-LINE_02.구조물및추진,도달기지토공(D구간)" xfId="1886"/>
    <cellStyle name="_01.여천(오수)관로토공_01-3.옥서오수신설  맨홀토공(OPEN-0.3)_01-02.맨홀토공(OPEN-0.3)D-LINE" xfId="1887"/>
    <cellStyle name="_01.여천(오수)관로토공_01-3.옥서오수신설  맨홀토공(OPEN-0.3)_01-02.맨홀토공(OPEN-0.3)D-LINE_02.구조물및추진,도달기지토공(D구간)" xfId="1888"/>
    <cellStyle name="_01.여천(오수)관로토공_01-3.옥서오수신설  맨홀토공(OPEN-0.3)_02.구조물및추진,도달기지토공(D구간)" xfId="1889"/>
    <cellStyle name="_01.여천(오수)관로토공_02.구조물및추진,도달기지토공(D구간)" xfId="1890"/>
    <cellStyle name="_01.여천오수 토공" xfId="1891"/>
    <cellStyle name="_01.여천오수 토공_01.차집 토공2" xfId="1892"/>
    <cellStyle name="_01.여천오수 토공_01.차집 토공2_01-02.맨홀토공(OPEN-0.3)D-LINE" xfId="1893"/>
    <cellStyle name="_01.여천오수 토공_01.차집 토공2_01-02.맨홀토공(OPEN-0.3)D-LINE_01-02.맨홀토공(OPEN-0.3)C-LINE" xfId="1894"/>
    <cellStyle name="_01.여천오수 토공_01.차집 토공2_01-02.맨홀토공(OPEN-0.3)D-LINE_01-02.맨홀토공(OPEN-0.3)C-LINE_02.구조물및추진,도달기지토공(D구간)" xfId="1895"/>
    <cellStyle name="_01.여천오수 토공_01.차집 토공2_01-02.맨홀토공(OPEN-0.3)D-LINE_01-02.맨홀토공(OPEN-0.3)D-LINE" xfId="1896"/>
    <cellStyle name="_01.여천오수 토공_01.차집 토공2_01-02.맨홀토공(OPEN-0.3)D-LINE_01-02.맨홀토공(OPEN-0.3)D-LINE_02.구조물및추진,도달기지토공(D구간)" xfId="1897"/>
    <cellStyle name="_01.여천오수 토공_01.차집 토공2_01-02.맨홀토공(OPEN-0.3)D-LINE_02.구조물및추진,도달기지토공(D구간)" xfId="1898"/>
    <cellStyle name="_01.여천오수 토공_01.차집 토공2_01-3.옥구오수신설  맨홀토공(OPEN-0.3)" xfId="1899"/>
    <cellStyle name="_01.여천오수 토공_01.차집 토공2_01-3.옥구오수신설  맨홀토공(OPEN-0.3)_01-02.맨홀토공(OPEN-0.3)C-LINE" xfId="1900"/>
    <cellStyle name="_01.여천오수 토공_01.차집 토공2_01-3.옥구오수신설  맨홀토공(OPEN-0.3)_01-02.맨홀토공(OPEN-0.3)C-LINE_02.구조물및추진,도달기지토공(D구간)" xfId="1901"/>
    <cellStyle name="_01.여천오수 토공_01.차집 토공2_01-3.옥구오수신설  맨홀토공(OPEN-0.3)_01-02.맨홀토공(OPEN-0.3)D-LINE" xfId="1902"/>
    <cellStyle name="_01.여천오수 토공_01.차집 토공2_01-3.옥구오수신설  맨홀토공(OPEN-0.3)_01-02.맨홀토공(OPEN-0.3)D-LINE_02.구조물및추진,도달기지토공(D구간)" xfId="1903"/>
    <cellStyle name="_01.여천오수 토공_01.차집 토공2_01-3.옥구오수신설  맨홀토공(OPEN-0.3)_02.구조물및추진,도달기지토공(D구간)" xfId="1904"/>
    <cellStyle name="_01.여천오수 토공_01.차집 토공2_01-3.옥서오수신설  맨홀토공(OPEN-0.3)" xfId="1905"/>
    <cellStyle name="_01.여천오수 토공_01.차집 토공2_01-3.옥서오수신설  맨홀토공(OPEN-0.3)_01-02.맨홀토공(OPEN-0.3)C-LINE" xfId="1906"/>
    <cellStyle name="_01.여천오수 토공_01.차집 토공2_01-3.옥서오수신설  맨홀토공(OPEN-0.3)_01-02.맨홀토공(OPEN-0.3)C-LINE_02.구조물및추진,도달기지토공(D구간)" xfId="1907"/>
    <cellStyle name="_01.여천오수 토공_01.차집 토공2_01-3.옥서오수신설  맨홀토공(OPEN-0.3)_01-02.맨홀토공(OPEN-0.3)D-LINE" xfId="1908"/>
    <cellStyle name="_01.여천오수 토공_01.차집 토공2_01-3.옥서오수신설  맨홀토공(OPEN-0.3)_01-02.맨홀토공(OPEN-0.3)D-LINE_02.구조물및추진,도달기지토공(D구간)" xfId="1909"/>
    <cellStyle name="_01.여천오수 토공_01.차집 토공2_01-3.옥서오수신설  맨홀토공(OPEN-0.3)_02.구조물및추진,도달기지토공(D구간)" xfId="1910"/>
    <cellStyle name="_01.여천오수 토공_01.차집 토공2_02.구조물및추진,도달기지토공(D구간)" xfId="1911"/>
    <cellStyle name="_01.여천오수 토공_01-02.맨홀토공(OPEN-0.3)D-LINE" xfId="1912"/>
    <cellStyle name="_01.여천오수 토공_01-02.맨홀토공(OPEN-0.3)D-LINE_01-02.맨홀토공(OPEN-0.3)C-LINE" xfId="1913"/>
    <cellStyle name="_01.여천오수 토공_01-02.맨홀토공(OPEN-0.3)D-LINE_01-02.맨홀토공(OPEN-0.3)C-LINE_02.구조물및추진,도달기지토공(D구간)" xfId="1914"/>
    <cellStyle name="_01.여천오수 토공_01-02.맨홀토공(OPEN-0.3)D-LINE_01-02.맨홀토공(OPEN-0.3)D-LINE" xfId="1915"/>
    <cellStyle name="_01.여천오수 토공_01-02.맨홀토공(OPEN-0.3)D-LINE_01-02.맨홀토공(OPEN-0.3)D-LINE_02.구조물및추진,도달기지토공(D구간)" xfId="1916"/>
    <cellStyle name="_01.여천오수 토공_01-02.맨홀토공(OPEN-0.3)D-LINE_02.구조물및추진,도달기지토공(D구간)" xfId="1917"/>
    <cellStyle name="_01.여천오수 토공_01-3.옥구오수신설  맨홀토공(OPEN-0.3)" xfId="1918"/>
    <cellStyle name="_01.여천오수 토공_01-3.옥구오수신설  맨홀토공(OPEN-0.3)_01-02.맨홀토공(OPEN-0.3)C-LINE" xfId="1919"/>
    <cellStyle name="_01.여천오수 토공_01-3.옥구오수신설  맨홀토공(OPEN-0.3)_01-02.맨홀토공(OPEN-0.3)C-LINE_02.구조물및추진,도달기지토공(D구간)" xfId="1920"/>
    <cellStyle name="_01.여천오수 토공_01-3.옥구오수신설  맨홀토공(OPEN-0.3)_01-02.맨홀토공(OPEN-0.3)D-LINE" xfId="1921"/>
    <cellStyle name="_01.여천오수 토공_01-3.옥구오수신설  맨홀토공(OPEN-0.3)_01-02.맨홀토공(OPEN-0.3)D-LINE_02.구조물및추진,도달기지토공(D구간)" xfId="1922"/>
    <cellStyle name="_01.여천오수 토공_01-3.옥구오수신설  맨홀토공(OPEN-0.3)_02.구조물및추진,도달기지토공(D구간)" xfId="1923"/>
    <cellStyle name="_01.여천오수 토공_01-3.옥서오수신설  맨홀토공(OPEN-0.3)" xfId="1924"/>
    <cellStyle name="_01.여천오수 토공_01-3.옥서오수신설  맨홀토공(OPEN-0.3)_01-02.맨홀토공(OPEN-0.3)C-LINE" xfId="1925"/>
    <cellStyle name="_01.여천오수 토공_01-3.옥서오수신설  맨홀토공(OPEN-0.3)_01-02.맨홀토공(OPEN-0.3)C-LINE_02.구조물및추진,도달기지토공(D구간)" xfId="1926"/>
    <cellStyle name="_01.여천오수 토공_01-3.옥서오수신설  맨홀토공(OPEN-0.3)_01-02.맨홀토공(OPEN-0.3)D-LINE" xfId="1927"/>
    <cellStyle name="_01.여천오수 토공_01-3.옥서오수신설  맨홀토공(OPEN-0.3)_01-02.맨홀토공(OPEN-0.3)D-LINE_02.구조물및추진,도달기지토공(D구간)" xfId="1928"/>
    <cellStyle name="_01.여천오수 토공_01-3.옥서오수신설  맨홀토공(OPEN-0.3)_02.구조물및추진,도달기지토공(D구간)" xfId="1929"/>
    <cellStyle name="_01.여천오수 토공_02.구조물및추진,도달기지토공(D구간)" xfId="1930"/>
    <cellStyle name="_01.여천우수 토공" xfId="1931"/>
    <cellStyle name="_01.여천우수 토공_01-02.맨홀토공(OPEN-0.3)D-LINE" xfId="1932"/>
    <cellStyle name="_01.여천우수 토공_01-02.맨홀토공(OPEN-0.3)D-LINE_01-02.맨홀토공(OPEN-0.3)C-LINE" xfId="1933"/>
    <cellStyle name="_01.여천우수 토공_01-02.맨홀토공(OPEN-0.3)D-LINE_01-02.맨홀토공(OPEN-0.3)C-LINE_02.구조물및추진,도달기지토공(D구간)" xfId="1934"/>
    <cellStyle name="_01.여천우수 토공_01-02.맨홀토공(OPEN-0.3)D-LINE_01-02.맨홀토공(OPEN-0.3)D-LINE" xfId="1935"/>
    <cellStyle name="_01.여천우수 토공_01-02.맨홀토공(OPEN-0.3)D-LINE_01-02.맨홀토공(OPEN-0.3)D-LINE_02.구조물및추진,도달기지토공(D구간)" xfId="1936"/>
    <cellStyle name="_01.여천우수 토공_01-02.맨홀토공(OPEN-0.3)D-LINE_02.구조물및추진,도달기지토공(D구간)" xfId="1937"/>
    <cellStyle name="_01.여천우수 토공_01-3.옥구오수신설  맨홀토공(OPEN-0.3)" xfId="1938"/>
    <cellStyle name="_01.여천우수 토공_01-3.옥구오수신설  맨홀토공(OPEN-0.3)_01-02.맨홀토공(OPEN-0.3)C-LINE" xfId="1939"/>
    <cellStyle name="_01.여천우수 토공_01-3.옥구오수신설  맨홀토공(OPEN-0.3)_01-02.맨홀토공(OPEN-0.3)C-LINE_02.구조물및추진,도달기지토공(D구간)" xfId="1940"/>
    <cellStyle name="_01.여천우수 토공_01-3.옥구오수신설  맨홀토공(OPEN-0.3)_01-02.맨홀토공(OPEN-0.3)D-LINE" xfId="1941"/>
    <cellStyle name="_01.여천우수 토공_01-3.옥구오수신설  맨홀토공(OPEN-0.3)_01-02.맨홀토공(OPEN-0.3)D-LINE_02.구조물및추진,도달기지토공(D구간)" xfId="1942"/>
    <cellStyle name="_01.여천우수 토공_01-3.옥구오수신설  맨홀토공(OPEN-0.3)_02.구조물및추진,도달기지토공(D구간)" xfId="1943"/>
    <cellStyle name="_01.여천우수 토공_01-3.옥서오수신설  맨홀토공(OPEN-0.3)" xfId="1944"/>
    <cellStyle name="_01.여천우수 토공_01-3.옥서오수신설  맨홀토공(OPEN-0.3)_01-02.맨홀토공(OPEN-0.3)C-LINE" xfId="1945"/>
    <cellStyle name="_01.여천우수 토공_01-3.옥서오수신설  맨홀토공(OPEN-0.3)_01-02.맨홀토공(OPEN-0.3)C-LINE_02.구조물및추진,도달기지토공(D구간)" xfId="1946"/>
    <cellStyle name="_01.여천우수 토공_01-3.옥서오수신설  맨홀토공(OPEN-0.3)_01-02.맨홀토공(OPEN-0.3)D-LINE" xfId="1947"/>
    <cellStyle name="_01.여천우수 토공_01-3.옥서오수신설  맨홀토공(OPEN-0.3)_01-02.맨홀토공(OPEN-0.3)D-LINE_02.구조물및추진,도달기지토공(D구간)" xfId="1948"/>
    <cellStyle name="_01.여천우수 토공_01-3.옥서오수신설  맨홀토공(OPEN-0.3)_02.구조물및추진,도달기지토공(D구간)" xfId="1949"/>
    <cellStyle name="_01.여천우수 토공_02.구조물및추진,도달기지토공(D구간)" xfId="1950"/>
    <cellStyle name="_01.옥구오수 토공" xfId="1951"/>
    <cellStyle name="_01.옥구오수 토공_01-02.맨홀토공(OPEN-0.3)D-LINE" xfId="1952"/>
    <cellStyle name="_01.옥구오수 토공_01-02.맨홀토공(OPEN-0.3)D-LINE_01-02.맨홀토공(OPEN-0.3)C-LINE" xfId="1953"/>
    <cellStyle name="_01.옥구오수 토공_01-02.맨홀토공(OPEN-0.3)D-LINE_01-02.맨홀토공(OPEN-0.3)C-LINE_02.구조물및추진,도달기지토공(D구간)" xfId="1954"/>
    <cellStyle name="_01.옥구오수 토공_01-02.맨홀토공(OPEN-0.3)D-LINE_01-02.맨홀토공(OPEN-0.3)D-LINE" xfId="1955"/>
    <cellStyle name="_01.옥구오수 토공_01-02.맨홀토공(OPEN-0.3)D-LINE_01-02.맨홀토공(OPEN-0.3)D-LINE_02.구조물및추진,도달기지토공(D구간)" xfId="1956"/>
    <cellStyle name="_01.옥구오수 토공_01-02.맨홀토공(OPEN-0.3)D-LINE_02.구조물및추진,도달기지토공(D구간)" xfId="1957"/>
    <cellStyle name="_01.옥구오수 토공_01-3.옥구오수신설  맨홀토공(OPEN-0.3)" xfId="1958"/>
    <cellStyle name="_01.옥구오수 토공_01-3.옥구오수신설  맨홀토공(OPEN-0.3)_01-02.맨홀토공(OPEN-0.3)C-LINE" xfId="1959"/>
    <cellStyle name="_01.옥구오수 토공_01-3.옥구오수신설  맨홀토공(OPEN-0.3)_01-02.맨홀토공(OPEN-0.3)C-LINE_02.구조물및추진,도달기지토공(D구간)" xfId="1960"/>
    <cellStyle name="_01.옥구오수 토공_01-3.옥구오수신설  맨홀토공(OPEN-0.3)_01-02.맨홀토공(OPEN-0.3)D-LINE" xfId="1961"/>
    <cellStyle name="_01.옥구오수 토공_01-3.옥구오수신설  맨홀토공(OPEN-0.3)_01-02.맨홀토공(OPEN-0.3)D-LINE_02.구조물및추진,도달기지토공(D구간)" xfId="1962"/>
    <cellStyle name="_01.옥구오수 토공_01-3.옥구오수신설  맨홀토공(OPEN-0.3)_02.구조물및추진,도달기지토공(D구간)" xfId="1963"/>
    <cellStyle name="_01.옥구오수 토공_01-3.옥서오수신설  맨홀토공(OPEN-0.3)" xfId="1964"/>
    <cellStyle name="_01.옥구오수 토공_01-3.옥서오수신설  맨홀토공(OPEN-0.3)_01-02.맨홀토공(OPEN-0.3)C-LINE" xfId="1965"/>
    <cellStyle name="_01.옥구오수 토공_01-3.옥서오수신설  맨홀토공(OPEN-0.3)_01-02.맨홀토공(OPEN-0.3)C-LINE_02.구조물및추진,도달기지토공(D구간)" xfId="1966"/>
    <cellStyle name="_01.옥구오수 토공_01-3.옥서오수신설  맨홀토공(OPEN-0.3)_01-02.맨홀토공(OPEN-0.3)D-LINE" xfId="1967"/>
    <cellStyle name="_01.옥구오수 토공_01-3.옥서오수신설  맨홀토공(OPEN-0.3)_01-02.맨홀토공(OPEN-0.3)D-LINE_02.구조물및추진,도달기지토공(D구간)" xfId="1968"/>
    <cellStyle name="_01.옥구오수 토공_01-3.옥서오수신설  맨홀토공(OPEN-0.3)_02.구조물및추진,도달기지토공(D구간)" xfId="1969"/>
    <cellStyle name="_01.옥구오수 토공_02.구조물및추진,도달기지토공(D구간)" xfId="1970"/>
    <cellStyle name="_01.옥서오수 토공" xfId="1971"/>
    <cellStyle name="_01.옥서오수 토공_01-02.맨홀토공(OPEN-0.3)D-LINE" xfId="1972"/>
    <cellStyle name="_01.옥서오수 토공_01-02.맨홀토공(OPEN-0.3)D-LINE_01-02.맨홀토공(OPEN-0.3)C-LINE" xfId="1973"/>
    <cellStyle name="_01.옥서오수 토공_01-02.맨홀토공(OPEN-0.3)D-LINE_01-02.맨홀토공(OPEN-0.3)C-LINE_02.구조물및추진,도달기지토공(D구간)" xfId="1974"/>
    <cellStyle name="_01.옥서오수 토공_01-02.맨홀토공(OPEN-0.3)D-LINE_01-02.맨홀토공(OPEN-0.3)D-LINE" xfId="1975"/>
    <cellStyle name="_01.옥서오수 토공_01-02.맨홀토공(OPEN-0.3)D-LINE_01-02.맨홀토공(OPEN-0.3)D-LINE_02.구조물및추진,도달기지토공(D구간)" xfId="1976"/>
    <cellStyle name="_01.옥서오수 토공_01-02.맨홀토공(OPEN-0.3)D-LINE_02.구조물및추진,도달기지토공(D구간)" xfId="1977"/>
    <cellStyle name="_01.옥서오수 토공_01-3.옥구오수신설  맨홀토공(OPEN-0.3)" xfId="1978"/>
    <cellStyle name="_01.옥서오수 토공_01-3.옥구오수신설  맨홀토공(OPEN-0.3)_01-02.맨홀토공(OPEN-0.3)C-LINE" xfId="1979"/>
    <cellStyle name="_01.옥서오수 토공_01-3.옥구오수신설  맨홀토공(OPEN-0.3)_01-02.맨홀토공(OPEN-0.3)C-LINE_02.구조물및추진,도달기지토공(D구간)" xfId="1980"/>
    <cellStyle name="_01.옥서오수 토공_01-3.옥구오수신설  맨홀토공(OPEN-0.3)_01-02.맨홀토공(OPEN-0.3)D-LINE" xfId="1981"/>
    <cellStyle name="_01.옥서오수 토공_01-3.옥구오수신설  맨홀토공(OPEN-0.3)_01-02.맨홀토공(OPEN-0.3)D-LINE_02.구조물및추진,도달기지토공(D구간)" xfId="1982"/>
    <cellStyle name="_01.옥서오수 토공_01-3.옥구오수신설  맨홀토공(OPEN-0.3)_02.구조물및추진,도달기지토공(D구간)" xfId="1983"/>
    <cellStyle name="_01.옥서오수 토공_01-3.옥서오수신설  맨홀토공(OPEN-0.3)" xfId="1984"/>
    <cellStyle name="_01.옥서오수 토공_01-3.옥서오수신설  맨홀토공(OPEN-0.3)_01-02.맨홀토공(OPEN-0.3)C-LINE" xfId="1985"/>
    <cellStyle name="_01.옥서오수 토공_01-3.옥서오수신설  맨홀토공(OPEN-0.3)_01-02.맨홀토공(OPEN-0.3)C-LINE_02.구조물및추진,도달기지토공(D구간)" xfId="1986"/>
    <cellStyle name="_01.옥서오수 토공_01-3.옥서오수신설  맨홀토공(OPEN-0.3)_01-02.맨홀토공(OPEN-0.3)D-LINE" xfId="1987"/>
    <cellStyle name="_01.옥서오수 토공_01-3.옥서오수신설  맨홀토공(OPEN-0.3)_01-02.맨홀토공(OPEN-0.3)D-LINE_02.구조물및추진,도달기지토공(D구간)" xfId="1988"/>
    <cellStyle name="_01.옥서오수 토공_01-3.옥서오수신설  맨홀토공(OPEN-0.3)_02.구조물및추진,도달기지토공(D구간)" xfId="1989"/>
    <cellStyle name="_01.옥서오수 토공_02.구조물및추진,도달기지토공(D구간)" xfId="1990"/>
    <cellStyle name="_01.차도1교자재및수량총괄집계" xfId="1991"/>
    <cellStyle name="_01.차도1교자재및수량총괄집계_변경내역서(의왕수도정비)-07.12.10(보할수정)-김후호수정" xfId="1992"/>
    <cellStyle name="_01.차도1교자재및수량총괄집계_변경예정공정표(최종)" xfId="1993"/>
    <cellStyle name="_01.차도1교자재및수량총괄집계_설계예" xfId="1994"/>
    <cellStyle name="_01.차도1교자재및수량총괄집계_설계예_변경내역서(의왕수도정비)-07.12.10(보할수정)-김후호수정" xfId="1995"/>
    <cellStyle name="_01.차도1교자재및수량총괄집계_설계예_변경예정공정표(최종)" xfId="1996"/>
    <cellStyle name="_01.차집 토공" xfId="1997"/>
    <cellStyle name="_01.차집 토공_01.차집 토공" xfId="1998"/>
    <cellStyle name="_01.차집 토공_01.차집 토공_01.차집 토공" xfId="1999"/>
    <cellStyle name="_01.차집 토공_01.차집 토공_01.차집 토공_01.차집 토공2" xfId="2000"/>
    <cellStyle name="_01.차집 토공_01.차집 토공_01.차집 토공_01.차집 토공2_01-02.맨홀토공(OPEN-0.3)D-LINE" xfId="2001"/>
    <cellStyle name="_01.차집 토공_01.차집 토공_01.차집 토공_01.차집 토공2_01-02.맨홀토공(OPEN-0.3)D-LINE_01-02.맨홀토공(OPEN-0.3)C-LINE" xfId="2002"/>
    <cellStyle name="_01.차집 토공_01.차집 토공_01.차집 토공_01.차집 토공2_01-02.맨홀토공(OPEN-0.3)D-LINE_01-02.맨홀토공(OPEN-0.3)C-LINE_02.구조물및추진,도달기지토공(D구간)" xfId="2003"/>
    <cellStyle name="_01.차집 토공_01.차집 토공_01.차집 토공_01.차집 토공2_01-02.맨홀토공(OPEN-0.3)D-LINE_01-02.맨홀토공(OPEN-0.3)D-LINE" xfId="2004"/>
    <cellStyle name="_01.차집 토공_01.차집 토공_01.차집 토공_01.차집 토공2_01-02.맨홀토공(OPEN-0.3)D-LINE_01-02.맨홀토공(OPEN-0.3)D-LINE_02.구조물및추진,도달기지토공(D구간)" xfId="2005"/>
    <cellStyle name="_01.차집 토공_01.차집 토공_01.차집 토공_01.차집 토공2_01-02.맨홀토공(OPEN-0.3)D-LINE_02.구조물및추진,도달기지토공(D구간)" xfId="2006"/>
    <cellStyle name="_01.차집 토공_01.차집 토공_01.차집 토공_01.차집 토공2_01-3.옥구오수신설  맨홀토공(OPEN-0.3)" xfId="2007"/>
    <cellStyle name="_01.차집 토공_01.차집 토공_01.차집 토공_01.차집 토공2_01-3.옥구오수신설  맨홀토공(OPEN-0.3)_01-02.맨홀토공(OPEN-0.3)C-LINE" xfId="2008"/>
    <cellStyle name="_01.차집 토공_01.차집 토공_01.차집 토공_01.차집 토공2_01-3.옥구오수신설  맨홀토공(OPEN-0.3)_01-02.맨홀토공(OPEN-0.3)C-LINE_02.구조물및추진,도달기지토공(D구간)" xfId="2009"/>
    <cellStyle name="_01.차집 토공_01.차집 토공_01.차집 토공_01.차집 토공2_01-3.옥구오수신설  맨홀토공(OPEN-0.3)_01-02.맨홀토공(OPEN-0.3)D-LINE" xfId="2010"/>
    <cellStyle name="_01.차집 토공_01.차집 토공_01.차집 토공_01.차집 토공2_01-3.옥구오수신설  맨홀토공(OPEN-0.3)_01-02.맨홀토공(OPEN-0.3)D-LINE_02.구조물및추진,도달기지토공(D구간)" xfId="2011"/>
    <cellStyle name="_01.차집 토공_01.차집 토공_01.차집 토공_01.차집 토공2_01-3.옥구오수신설  맨홀토공(OPEN-0.3)_02.구조물및추진,도달기지토공(D구간)" xfId="2012"/>
    <cellStyle name="_01.차집 토공_01.차집 토공_01.차집 토공_01.차집 토공2_01-3.옥서오수신설  맨홀토공(OPEN-0.3)" xfId="2013"/>
    <cellStyle name="_01.차집 토공_01.차집 토공_01.차집 토공_01.차집 토공2_01-3.옥서오수신설  맨홀토공(OPEN-0.3)_01-02.맨홀토공(OPEN-0.3)C-LINE" xfId="2014"/>
    <cellStyle name="_01.차집 토공_01.차집 토공_01.차집 토공_01.차집 토공2_01-3.옥서오수신설  맨홀토공(OPEN-0.3)_01-02.맨홀토공(OPEN-0.3)C-LINE_02.구조물및추진,도달기지토공(D구간)" xfId="2015"/>
    <cellStyle name="_01.차집 토공_01.차집 토공_01.차집 토공_01.차집 토공2_01-3.옥서오수신설  맨홀토공(OPEN-0.3)_01-02.맨홀토공(OPEN-0.3)D-LINE" xfId="2016"/>
    <cellStyle name="_01.차집 토공_01.차집 토공_01.차집 토공_01.차집 토공2_01-3.옥서오수신설  맨홀토공(OPEN-0.3)_01-02.맨홀토공(OPEN-0.3)D-LINE_02.구조물및추진,도달기지토공(D구간)" xfId="2017"/>
    <cellStyle name="_01.차집 토공_01.차집 토공_01.차집 토공_01.차집 토공2_01-3.옥서오수신설  맨홀토공(OPEN-0.3)_02.구조물및추진,도달기지토공(D구간)" xfId="2018"/>
    <cellStyle name="_01.차집 토공_01.차집 토공_01.차집 토공_01.차집 토공2_02.구조물및추진,도달기지토공(D구간)" xfId="2019"/>
    <cellStyle name="_01.차집 토공_01.차집 토공_01.차집 토공_01-02.맨홀토공(OPEN-0.3)D-LINE" xfId="2020"/>
    <cellStyle name="_01.차집 토공_01.차집 토공_01.차집 토공_01-02.맨홀토공(OPEN-0.3)D-LINE_01-02.맨홀토공(OPEN-0.3)C-LINE" xfId="2021"/>
    <cellStyle name="_01.차집 토공_01.차집 토공_01.차집 토공_01-02.맨홀토공(OPEN-0.3)D-LINE_01-02.맨홀토공(OPEN-0.3)C-LINE_02.구조물및추진,도달기지토공(D구간)" xfId="2022"/>
    <cellStyle name="_01.차집 토공_01.차집 토공_01.차집 토공_01-02.맨홀토공(OPEN-0.3)D-LINE_01-02.맨홀토공(OPEN-0.3)D-LINE" xfId="2023"/>
    <cellStyle name="_01.차집 토공_01.차집 토공_01.차집 토공_01-02.맨홀토공(OPEN-0.3)D-LINE_01-02.맨홀토공(OPEN-0.3)D-LINE_02.구조물및추진,도달기지토공(D구간)" xfId="2024"/>
    <cellStyle name="_01.차집 토공_01.차집 토공_01.차집 토공_01-02.맨홀토공(OPEN-0.3)D-LINE_02.구조물및추진,도달기지토공(D구간)" xfId="2025"/>
    <cellStyle name="_01.차집 토공_01.차집 토공_01.차집 토공_01-3.옥구오수신설  맨홀토공(OPEN-0.3)" xfId="2026"/>
    <cellStyle name="_01.차집 토공_01.차집 토공_01.차집 토공_01-3.옥구오수신설  맨홀토공(OPEN-0.3)_01-02.맨홀토공(OPEN-0.3)C-LINE" xfId="2027"/>
    <cellStyle name="_01.차집 토공_01.차집 토공_01.차집 토공_01-3.옥구오수신설  맨홀토공(OPEN-0.3)_01-02.맨홀토공(OPEN-0.3)C-LINE_02.구조물및추진,도달기지토공(D구간)" xfId="2028"/>
    <cellStyle name="_01.차집 토공_01.차집 토공_01.차집 토공_01-3.옥구오수신설  맨홀토공(OPEN-0.3)_01-02.맨홀토공(OPEN-0.3)D-LINE" xfId="2029"/>
    <cellStyle name="_01.차집 토공_01.차집 토공_01.차집 토공_01-3.옥구오수신설  맨홀토공(OPEN-0.3)_01-02.맨홀토공(OPEN-0.3)D-LINE_02.구조물및추진,도달기지토공(D구간)" xfId="2030"/>
    <cellStyle name="_01.차집 토공_01.차집 토공_01.차집 토공_01-3.옥구오수신설  맨홀토공(OPEN-0.3)_02.구조물및추진,도달기지토공(D구간)" xfId="2031"/>
    <cellStyle name="_01.차집 토공_01.차집 토공_01.차집 토공_01-3.옥서오수신설  맨홀토공(OPEN-0.3)" xfId="2032"/>
    <cellStyle name="_01.차집 토공_01.차집 토공_01.차집 토공_01-3.옥서오수신설  맨홀토공(OPEN-0.3)_01-02.맨홀토공(OPEN-0.3)C-LINE" xfId="2033"/>
    <cellStyle name="_01.차집 토공_01.차집 토공_01.차집 토공_01-3.옥서오수신설  맨홀토공(OPEN-0.3)_01-02.맨홀토공(OPEN-0.3)C-LINE_02.구조물및추진,도달기지토공(D구간)" xfId="2034"/>
    <cellStyle name="_01.차집 토공_01.차집 토공_01.차집 토공_01-3.옥서오수신설  맨홀토공(OPEN-0.3)_01-02.맨홀토공(OPEN-0.3)D-LINE" xfId="2035"/>
    <cellStyle name="_01.차집 토공_01.차집 토공_01.차집 토공_01-3.옥서오수신설  맨홀토공(OPEN-0.3)_01-02.맨홀토공(OPEN-0.3)D-LINE_02.구조물및추진,도달기지토공(D구간)" xfId="2036"/>
    <cellStyle name="_01.차집 토공_01.차집 토공_01.차집 토공_01-3.옥서오수신설  맨홀토공(OPEN-0.3)_02.구조물및추진,도달기지토공(D구간)" xfId="2037"/>
    <cellStyle name="_01.차집 토공_01.차집 토공_01.차집 토공_02.구조물및추진,도달기지토공(D구간)" xfId="2038"/>
    <cellStyle name="_01.차집 토공_01.차집 토공_01-02.맨홀토공(OPEN-0.3)D-LINE" xfId="2039"/>
    <cellStyle name="_01.차집 토공_01.차집 토공_01-02.맨홀토공(OPEN-0.3)D-LINE_01-02.맨홀토공(OPEN-0.3)C-LINE" xfId="2040"/>
    <cellStyle name="_01.차집 토공_01.차집 토공_01-02.맨홀토공(OPEN-0.3)D-LINE_01-02.맨홀토공(OPEN-0.3)C-LINE_02.구조물및추진,도달기지토공(D구간)" xfId="2041"/>
    <cellStyle name="_01.차집 토공_01.차집 토공_01-02.맨홀토공(OPEN-0.3)D-LINE_01-02.맨홀토공(OPEN-0.3)D-LINE" xfId="2042"/>
    <cellStyle name="_01.차집 토공_01.차집 토공_01-02.맨홀토공(OPEN-0.3)D-LINE_01-02.맨홀토공(OPEN-0.3)D-LINE_02.구조물및추진,도달기지토공(D구간)" xfId="2043"/>
    <cellStyle name="_01.차집 토공_01.차집 토공_01-02.맨홀토공(OPEN-0.3)D-LINE_02.구조물및추진,도달기지토공(D구간)" xfId="2044"/>
    <cellStyle name="_01.차집 토공_01.차집 토공_01-3.옥구오수신설  맨홀토공(OPEN-0.3)" xfId="2045"/>
    <cellStyle name="_01.차집 토공_01.차집 토공_01-3.옥구오수신설  맨홀토공(OPEN-0.3)_01-02.맨홀토공(OPEN-0.3)C-LINE" xfId="2046"/>
    <cellStyle name="_01.차집 토공_01.차집 토공_01-3.옥구오수신설  맨홀토공(OPEN-0.3)_01-02.맨홀토공(OPEN-0.3)C-LINE_02.구조물및추진,도달기지토공(D구간)" xfId="2047"/>
    <cellStyle name="_01.차집 토공_01.차집 토공_01-3.옥구오수신설  맨홀토공(OPEN-0.3)_01-02.맨홀토공(OPEN-0.3)D-LINE" xfId="2048"/>
    <cellStyle name="_01.차집 토공_01.차집 토공_01-3.옥구오수신설  맨홀토공(OPEN-0.3)_01-02.맨홀토공(OPEN-0.3)D-LINE_02.구조물및추진,도달기지토공(D구간)" xfId="2049"/>
    <cellStyle name="_01.차집 토공_01.차집 토공_01-3.옥구오수신설  맨홀토공(OPEN-0.3)_02.구조물및추진,도달기지토공(D구간)" xfId="2050"/>
    <cellStyle name="_01.차집 토공_01.차집 토공_01-3.옥서오수신설  맨홀토공(OPEN-0.3)" xfId="2051"/>
    <cellStyle name="_01.차집 토공_01.차집 토공_01-3.옥서오수신설  맨홀토공(OPEN-0.3)_01-02.맨홀토공(OPEN-0.3)C-LINE" xfId="2052"/>
    <cellStyle name="_01.차집 토공_01.차집 토공_01-3.옥서오수신설  맨홀토공(OPEN-0.3)_01-02.맨홀토공(OPEN-0.3)C-LINE_02.구조물및추진,도달기지토공(D구간)" xfId="2053"/>
    <cellStyle name="_01.차집 토공_01.차집 토공_01-3.옥서오수신설  맨홀토공(OPEN-0.3)_01-02.맨홀토공(OPEN-0.3)D-LINE" xfId="2054"/>
    <cellStyle name="_01.차집 토공_01.차집 토공_01-3.옥서오수신설  맨홀토공(OPEN-0.3)_01-02.맨홀토공(OPEN-0.3)D-LINE_02.구조물및추진,도달기지토공(D구간)" xfId="2055"/>
    <cellStyle name="_01.차집 토공_01.차집 토공_01-3.옥서오수신설  맨홀토공(OPEN-0.3)_02.구조물및추진,도달기지토공(D구간)" xfId="2056"/>
    <cellStyle name="_01.차집 토공_01.차집 토공_02.구조물및추진,도달기지토공(D구간)" xfId="2057"/>
    <cellStyle name="_01.차집 토공_01.차집 토공2" xfId="2058"/>
    <cellStyle name="_01.차집 토공_01.차집 토공2_01-02.맨홀토공(OPEN-0.3)D-LINE" xfId="2059"/>
    <cellStyle name="_01.차집 토공_01.차집 토공2_01-02.맨홀토공(OPEN-0.3)D-LINE_01-02.맨홀토공(OPEN-0.3)C-LINE" xfId="2060"/>
    <cellStyle name="_01.차집 토공_01.차집 토공2_01-02.맨홀토공(OPEN-0.3)D-LINE_01-02.맨홀토공(OPEN-0.3)C-LINE_02.구조물및추진,도달기지토공(D구간)" xfId="2061"/>
    <cellStyle name="_01.차집 토공_01.차집 토공2_01-02.맨홀토공(OPEN-0.3)D-LINE_01-02.맨홀토공(OPEN-0.3)D-LINE" xfId="2062"/>
    <cellStyle name="_01.차집 토공_01.차집 토공2_01-02.맨홀토공(OPEN-0.3)D-LINE_01-02.맨홀토공(OPEN-0.3)D-LINE_02.구조물및추진,도달기지토공(D구간)" xfId="2063"/>
    <cellStyle name="_01.차집 토공_01.차집 토공2_01-02.맨홀토공(OPEN-0.3)D-LINE_02.구조물및추진,도달기지토공(D구간)" xfId="2064"/>
    <cellStyle name="_01.차집 토공_01.차집 토공2_01-3.옥구오수신설  맨홀토공(OPEN-0.3)" xfId="2065"/>
    <cellStyle name="_01.차집 토공_01.차집 토공2_01-3.옥구오수신설  맨홀토공(OPEN-0.3)_01-02.맨홀토공(OPEN-0.3)C-LINE" xfId="2066"/>
    <cellStyle name="_01.차집 토공_01.차집 토공2_01-3.옥구오수신설  맨홀토공(OPEN-0.3)_01-02.맨홀토공(OPEN-0.3)C-LINE_02.구조물및추진,도달기지토공(D구간)" xfId="2067"/>
    <cellStyle name="_01.차집 토공_01.차집 토공2_01-3.옥구오수신설  맨홀토공(OPEN-0.3)_01-02.맨홀토공(OPEN-0.3)D-LINE" xfId="2068"/>
    <cellStyle name="_01.차집 토공_01.차집 토공2_01-3.옥구오수신설  맨홀토공(OPEN-0.3)_01-02.맨홀토공(OPEN-0.3)D-LINE_02.구조물및추진,도달기지토공(D구간)" xfId="2069"/>
    <cellStyle name="_01.차집 토공_01.차집 토공2_01-3.옥구오수신설  맨홀토공(OPEN-0.3)_02.구조물및추진,도달기지토공(D구간)" xfId="2070"/>
    <cellStyle name="_01.차집 토공_01.차집 토공2_01-3.옥서오수신설  맨홀토공(OPEN-0.3)" xfId="2071"/>
    <cellStyle name="_01.차집 토공_01.차집 토공2_01-3.옥서오수신설  맨홀토공(OPEN-0.3)_01-02.맨홀토공(OPEN-0.3)C-LINE" xfId="2072"/>
    <cellStyle name="_01.차집 토공_01.차집 토공2_01-3.옥서오수신설  맨홀토공(OPEN-0.3)_01-02.맨홀토공(OPEN-0.3)C-LINE_02.구조물및추진,도달기지토공(D구간)" xfId="2073"/>
    <cellStyle name="_01.차집 토공_01.차집 토공2_01-3.옥서오수신설  맨홀토공(OPEN-0.3)_01-02.맨홀토공(OPEN-0.3)D-LINE" xfId="2074"/>
    <cellStyle name="_01.차집 토공_01.차집 토공2_01-3.옥서오수신설  맨홀토공(OPEN-0.3)_01-02.맨홀토공(OPEN-0.3)D-LINE_02.구조물및추진,도달기지토공(D구간)" xfId="2075"/>
    <cellStyle name="_01.차집 토공_01.차집 토공2_01-3.옥서오수신설  맨홀토공(OPEN-0.3)_02.구조물및추진,도달기지토공(D구간)" xfId="2076"/>
    <cellStyle name="_01.차집 토공_01.차집 토공2_02.구조물및추진,도달기지토공(D구간)" xfId="2077"/>
    <cellStyle name="_01.차집 토공_01-02.맨홀토공(OPEN-0.3)D-LINE" xfId="2078"/>
    <cellStyle name="_01.차집 토공_01-02.맨홀토공(OPEN-0.3)D-LINE_01-02.맨홀토공(OPEN-0.3)C-LINE" xfId="2079"/>
    <cellStyle name="_01.차집 토공_01-02.맨홀토공(OPEN-0.3)D-LINE_01-02.맨홀토공(OPEN-0.3)C-LINE_02.구조물및추진,도달기지토공(D구간)" xfId="2080"/>
    <cellStyle name="_01.차집 토공_01-02.맨홀토공(OPEN-0.3)D-LINE_01-02.맨홀토공(OPEN-0.3)D-LINE" xfId="2081"/>
    <cellStyle name="_01.차집 토공_01-02.맨홀토공(OPEN-0.3)D-LINE_01-02.맨홀토공(OPEN-0.3)D-LINE_02.구조물및추진,도달기지토공(D구간)" xfId="2082"/>
    <cellStyle name="_01.차집 토공_01-02.맨홀토공(OPEN-0.3)D-LINE_02.구조물및추진,도달기지토공(D구간)" xfId="2083"/>
    <cellStyle name="_01.차집 토공_01-3.옥구오수신설  맨홀토공(OPEN-0.3)" xfId="2084"/>
    <cellStyle name="_01.차집 토공_01-3.옥구오수신설  맨홀토공(OPEN-0.3)_01-02.맨홀토공(OPEN-0.3)C-LINE" xfId="2085"/>
    <cellStyle name="_01.차집 토공_01-3.옥구오수신설  맨홀토공(OPEN-0.3)_01-02.맨홀토공(OPEN-0.3)C-LINE_02.구조물및추진,도달기지토공(D구간)" xfId="2086"/>
    <cellStyle name="_01.차집 토공_01-3.옥구오수신설  맨홀토공(OPEN-0.3)_01-02.맨홀토공(OPEN-0.3)D-LINE" xfId="2087"/>
    <cellStyle name="_01.차집 토공_01-3.옥구오수신설  맨홀토공(OPEN-0.3)_01-02.맨홀토공(OPEN-0.3)D-LINE_02.구조물및추진,도달기지토공(D구간)" xfId="2088"/>
    <cellStyle name="_01.차집 토공_01-3.옥구오수신설  맨홀토공(OPEN-0.3)_02.구조물및추진,도달기지토공(D구간)" xfId="2089"/>
    <cellStyle name="_01.차집 토공_01-3.옥서오수신설  맨홀토공(OPEN-0.3)" xfId="2090"/>
    <cellStyle name="_01.차집 토공_01-3.옥서오수신설  맨홀토공(OPEN-0.3)_01-02.맨홀토공(OPEN-0.3)C-LINE" xfId="2091"/>
    <cellStyle name="_01.차집 토공_01-3.옥서오수신설  맨홀토공(OPEN-0.3)_01-02.맨홀토공(OPEN-0.3)C-LINE_02.구조물및추진,도달기지토공(D구간)" xfId="2092"/>
    <cellStyle name="_01.차집 토공_01-3.옥서오수신설  맨홀토공(OPEN-0.3)_01-02.맨홀토공(OPEN-0.3)D-LINE" xfId="2093"/>
    <cellStyle name="_01.차집 토공_01-3.옥서오수신설  맨홀토공(OPEN-0.3)_01-02.맨홀토공(OPEN-0.3)D-LINE_02.구조물및추진,도달기지토공(D구간)" xfId="2094"/>
    <cellStyle name="_01.차집 토공_01-3.옥서오수신설  맨홀토공(OPEN-0.3)_02.구조물및추진,도달기지토공(D구간)" xfId="2095"/>
    <cellStyle name="_01.차집 토공_02.구조물및추진,도달기지토공(D구간)" xfId="2096"/>
    <cellStyle name="_01.토공" xfId="2097"/>
    <cellStyle name="_01.토공_01.차집 토공2" xfId="2098"/>
    <cellStyle name="_01.토공_01.차집 토공2_01-02.맨홀토공(OPEN-0.3)D-LINE" xfId="2099"/>
    <cellStyle name="_01.토공_01.차집 토공2_01-02.맨홀토공(OPEN-0.3)D-LINE_01-02.맨홀토공(OPEN-0.3)C-LINE" xfId="2100"/>
    <cellStyle name="_01.토공_01.차집 토공2_01-02.맨홀토공(OPEN-0.3)D-LINE_01-02.맨홀토공(OPEN-0.3)C-LINE_02.구조물및추진,도달기지토공(D구간)" xfId="2101"/>
    <cellStyle name="_01.토공_01.차집 토공2_01-02.맨홀토공(OPEN-0.3)D-LINE_01-02.맨홀토공(OPEN-0.3)D-LINE" xfId="2102"/>
    <cellStyle name="_01.토공_01.차집 토공2_01-02.맨홀토공(OPEN-0.3)D-LINE_01-02.맨홀토공(OPEN-0.3)D-LINE_02.구조물및추진,도달기지토공(D구간)" xfId="2103"/>
    <cellStyle name="_01.토공_01.차집 토공2_01-02.맨홀토공(OPEN-0.3)D-LINE_02.구조물및추진,도달기지토공(D구간)" xfId="2104"/>
    <cellStyle name="_01.토공_01.차집 토공2_01-3.옥구오수신설  맨홀토공(OPEN-0.3)" xfId="2105"/>
    <cellStyle name="_01.토공_01.차집 토공2_01-3.옥구오수신설  맨홀토공(OPEN-0.3)_01-02.맨홀토공(OPEN-0.3)C-LINE" xfId="2106"/>
    <cellStyle name="_01.토공_01.차집 토공2_01-3.옥구오수신설  맨홀토공(OPEN-0.3)_01-02.맨홀토공(OPEN-0.3)C-LINE_02.구조물및추진,도달기지토공(D구간)" xfId="2107"/>
    <cellStyle name="_01.토공_01.차집 토공2_01-3.옥구오수신설  맨홀토공(OPEN-0.3)_01-02.맨홀토공(OPEN-0.3)D-LINE" xfId="2108"/>
    <cellStyle name="_01.토공_01.차집 토공2_01-3.옥구오수신설  맨홀토공(OPEN-0.3)_01-02.맨홀토공(OPEN-0.3)D-LINE_02.구조물및추진,도달기지토공(D구간)" xfId="2109"/>
    <cellStyle name="_01.토공_01.차집 토공2_01-3.옥구오수신설  맨홀토공(OPEN-0.3)_02.구조물및추진,도달기지토공(D구간)" xfId="2110"/>
    <cellStyle name="_01.토공_01.차집 토공2_01-3.옥서오수신설  맨홀토공(OPEN-0.3)" xfId="2111"/>
    <cellStyle name="_01.토공_01.차집 토공2_01-3.옥서오수신설  맨홀토공(OPEN-0.3)_01-02.맨홀토공(OPEN-0.3)C-LINE" xfId="2112"/>
    <cellStyle name="_01.토공_01.차집 토공2_01-3.옥서오수신설  맨홀토공(OPEN-0.3)_01-02.맨홀토공(OPEN-0.3)C-LINE_02.구조물및추진,도달기지토공(D구간)" xfId="2113"/>
    <cellStyle name="_01.토공_01.차집 토공2_01-3.옥서오수신설  맨홀토공(OPEN-0.3)_01-02.맨홀토공(OPEN-0.3)D-LINE" xfId="2114"/>
    <cellStyle name="_01.토공_01.차집 토공2_01-3.옥서오수신설  맨홀토공(OPEN-0.3)_01-02.맨홀토공(OPEN-0.3)D-LINE_02.구조물및추진,도달기지토공(D구간)" xfId="2115"/>
    <cellStyle name="_01.토공_01.차집 토공2_01-3.옥서오수신설  맨홀토공(OPEN-0.3)_02.구조물및추진,도달기지토공(D구간)" xfId="2116"/>
    <cellStyle name="_01.토공_01.차집 토공2_02.구조물및추진,도달기지토공(D구간)" xfId="2117"/>
    <cellStyle name="_01.토공_01-02.맨홀토공(OPEN-0.3)D-LINE" xfId="2118"/>
    <cellStyle name="_01.토공_01-02.맨홀토공(OPEN-0.3)D-LINE_01-02.맨홀토공(OPEN-0.3)C-LINE" xfId="2119"/>
    <cellStyle name="_01.토공_01-02.맨홀토공(OPEN-0.3)D-LINE_01-02.맨홀토공(OPEN-0.3)C-LINE_02.구조물및추진,도달기지토공(D구간)" xfId="2120"/>
    <cellStyle name="_01.토공_01-02.맨홀토공(OPEN-0.3)D-LINE_01-02.맨홀토공(OPEN-0.3)D-LINE" xfId="2121"/>
    <cellStyle name="_01.토공_01-02.맨홀토공(OPEN-0.3)D-LINE_01-02.맨홀토공(OPEN-0.3)D-LINE_02.구조물및추진,도달기지토공(D구간)" xfId="2122"/>
    <cellStyle name="_01.토공_01-02.맨홀토공(OPEN-0.3)D-LINE_02.구조물및추진,도달기지토공(D구간)" xfId="2123"/>
    <cellStyle name="_01.토공_01-3.옥구오수신설  맨홀토공(OPEN-0.3)" xfId="2124"/>
    <cellStyle name="_01.토공_01-3.옥구오수신설  맨홀토공(OPEN-0.3)_01-02.맨홀토공(OPEN-0.3)C-LINE" xfId="2125"/>
    <cellStyle name="_01.토공_01-3.옥구오수신설  맨홀토공(OPEN-0.3)_01-02.맨홀토공(OPEN-0.3)C-LINE_02.구조물및추진,도달기지토공(D구간)" xfId="2126"/>
    <cellStyle name="_01.토공_01-3.옥구오수신설  맨홀토공(OPEN-0.3)_01-02.맨홀토공(OPEN-0.3)D-LINE" xfId="2127"/>
    <cellStyle name="_01.토공_01-3.옥구오수신설  맨홀토공(OPEN-0.3)_01-02.맨홀토공(OPEN-0.3)D-LINE_02.구조물및추진,도달기지토공(D구간)" xfId="2128"/>
    <cellStyle name="_01.토공_01-3.옥구오수신설  맨홀토공(OPEN-0.3)_02.구조물및추진,도달기지토공(D구간)" xfId="2129"/>
    <cellStyle name="_01.토공_01-3.옥서오수신설  맨홀토공(OPEN-0.3)" xfId="2130"/>
    <cellStyle name="_01.토공_01-3.옥서오수신설  맨홀토공(OPEN-0.3)_01-02.맨홀토공(OPEN-0.3)C-LINE" xfId="2131"/>
    <cellStyle name="_01.토공_01-3.옥서오수신설  맨홀토공(OPEN-0.3)_01-02.맨홀토공(OPEN-0.3)C-LINE_02.구조물및추진,도달기지토공(D구간)" xfId="2132"/>
    <cellStyle name="_01.토공_01-3.옥서오수신설  맨홀토공(OPEN-0.3)_01-02.맨홀토공(OPEN-0.3)D-LINE" xfId="2133"/>
    <cellStyle name="_01.토공_01-3.옥서오수신설  맨홀토공(OPEN-0.3)_01-02.맨홀토공(OPEN-0.3)D-LINE_02.구조물및추진,도달기지토공(D구간)" xfId="2134"/>
    <cellStyle name="_01.토공_01-3.옥서오수신설  맨홀토공(OPEN-0.3)_02.구조물및추진,도달기지토공(D구간)" xfId="2135"/>
    <cellStyle name="_01.토공_02.구조물및추진,도달기지토공(D구간)" xfId="2136"/>
    <cellStyle name="_01.화장오수 토공" xfId="2137"/>
    <cellStyle name="_01.화장오수 토공_01.차집 토공" xfId="2138"/>
    <cellStyle name="_01.화장오수 토공_01.차집 토공_01.차집 토공" xfId="2139"/>
    <cellStyle name="_01.화장오수 토공_01.차집 토공_01.차집 토공_01.차집 토공2" xfId="2140"/>
    <cellStyle name="_01.화장오수 토공_01.차집 토공_01.차집 토공_01.차집 토공2_01-02.맨홀토공(OPEN-0.3)D-LINE" xfId="2141"/>
    <cellStyle name="_01.화장오수 토공_01.차집 토공_01.차집 토공_01.차집 토공2_01-02.맨홀토공(OPEN-0.3)D-LINE_01-02.맨홀토공(OPEN-0.3)C-LINE" xfId="2142"/>
    <cellStyle name="_01.화장오수 토공_01.차집 토공_01.차집 토공_01.차집 토공2_01-02.맨홀토공(OPEN-0.3)D-LINE_01-02.맨홀토공(OPEN-0.3)C-LINE_02.구조물및추진,도달기지토공(D구간)" xfId="2143"/>
    <cellStyle name="_01.화장오수 토공_01.차집 토공_01.차집 토공_01.차집 토공2_01-02.맨홀토공(OPEN-0.3)D-LINE_01-02.맨홀토공(OPEN-0.3)D-LINE" xfId="2144"/>
    <cellStyle name="_01.화장오수 토공_01.차집 토공_01.차집 토공_01.차집 토공2_01-02.맨홀토공(OPEN-0.3)D-LINE_01-02.맨홀토공(OPEN-0.3)D-LINE_02.구조물및추진,도달기지토공(D구간)" xfId="2145"/>
    <cellStyle name="_01.화장오수 토공_01.차집 토공_01.차집 토공_01.차집 토공2_01-02.맨홀토공(OPEN-0.3)D-LINE_02.구조물및추진,도달기지토공(D구간)" xfId="2146"/>
    <cellStyle name="_01.화장오수 토공_01.차집 토공_01.차집 토공_01.차집 토공2_01-3.옥구오수신설  맨홀토공(OPEN-0.3)" xfId="2147"/>
    <cellStyle name="_01.화장오수 토공_01.차집 토공_01.차집 토공_01.차집 토공2_01-3.옥구오수신설  맨홀토공(OPEN-0.3)_01-02.맨홀토공(OPEN-0.3)C-LINE" xfId="2148"/>
    <cellStyle name="_01.화장오수 토공_01.차집 토공_01.차집 토공_01.차집 토공2_01-3.옥구오수신설  맨홀토공(OPEN-0.3)_01-02.맨홀토공(OPEN-0.3)C-LINE_02.구조물및추진,도달기지토공(D구간)" xfId="2149"/>
    <cellStyle name="_01.화장오수 토공_01.차집 토공_01.차집 토공_01.차집 토공2_01-3.옥구오수신설  맨홀토공(OPEN-0.3)_01-02.맨홀토공(OPEN-0.3)D-LINE" xfId="2150"/>
    <cellStyle name="_01.화장오수 토공_01.차집 토공_01.차집 토공_01.차집 토공2_01-3.옥구오수신설  맨홀토공(OPEN-0.3)_01-02.맨홀토공(OPEN-0.3)D-LINE_02.구조물및추진,도달기지토공(D구간)" xfId="2151"/>
    <cellStyle name="_01.화장오수 토공_01.차집 토공_01.차집 토공_01.차집 토공2_01-3.옥구오수신설  맨홀토공(OPEN-0.3)_02.구조물및추진,도달기지토공(D구간)" xfId="2152"/>
    <cellStyle name="_01.화장오수 토공_01.차집 토공_01.차집 토공_01.차집 토공2_01-3.옥서오수신설  맨홀토공(OPEN-0.3)" xfId="2153"/>
    <cellStyle name="_01.화장오수 토공_01.차집 토공_01.차집 토공_01.차집 토공2_01-3.옥서오수신설  맨홀토공(OPEN-0.3)_01-02.맨홀토공(OPEN-0.3)C-LINE" xfId="2154"/>
    <cellStyle name="_01.화장오수 토공_01.차집 토공_01.차집 토공_01.차집 토공2_01-3.옥서오수신설  맨홀토공(OPEN-0.3)_01-02.맨홀토공(OPEN-0.3)C-LINE_02.구조물및추진,도달기지토공(D구간)" xfId="2155"/>
    <cellStyle name="_01.화장오수 토공_01.차집 토공_01.차집 토공_01.차집 토공2_01-3.옥서오수신설  맨홀토공(OPEN-0.3)_01-02.맨홀토공(OPEN-0.3)D-LINE" xfId="2156"/>
    <cellStyle name="_01.화장오수 토공_01.차집 토공_01.차집 토공_01.차집 토공2_01-3.옥서오수신설  맨홀토공(OPEN-0.3)_01-02.맨홀토공(OPEN-0.3)D-LINE_02.구조물및추진,도달기지토공(D구간)" xfId="2157"/>
    <cellStyle name="_01.화장오수 토공_01.차집 토공_01.차집 토공_01.차집 토공2_01-3.옥서오수신설  맨홀토공(OPEN-0.3)_02.구조물및추진,도달기지토공(D구간)" xfId="2158"/>
    <cellStyle name="_01.화장오수 토공_01.차집 토공_01.차집 토공_01.차집 토공2_02.구조물및추진,도달기지토공(D구간)" xfId="2159"/>
    <cellStyle name="_01.화장오수 토공_01.차집 토공_01.차집 토공_01-02.맨홀토공(OPEN-0.3)D-LINE" xfId="2160"/>
    <cellStyle name="_01.화장오수 토공_01.차집 토공_01.차집 토공_01-02.맨홀토공(OPEN-0.3)D-LINE_01-02.맨홀토공(OPEN-0.3)C-LINE" xfId="2161"/>
    <cellStyle name="_01.화장오수 토공_01.차집 토공_01.차집 토공_01-02.맨홀토공(OPEN-0.3)D-LINE_01-02.맨홀토공(OPEN-0.3)C-LINE_02.구조물및추진,도달기지토공(D구간)" xfId="2162"/>
    <cellStyle name="_01.화장오수 토공_01.차집 토공_01.차집 토공_01-02.맨홀토공(OPEN-0.3)D-LINE_01-02.맨홀토공(OPEN-0.3)D-LINE" xfId="2163"/>
    <cellStyle name="_01.화장오수 토공_01.차집 토공_01.차집 토공_01-02.맨홀토공(OPEN-0.3)D-LINE_01-02.맨홀토공(OPEN-0.3)D-LINE_02.구조물및추진,도달기지토공(D구간)" xfId="2164"/>
    <cellStyle name="_01.화장오수 토공_01.차집 토공_01.차집 토공_01-02.맨홀토공(OPEN-0.3)D-LINE_02.구조물및추진,도달기지토공(D구간)" xfId="2165"/>
    <cellStyle name="_01.화장오수 토공_01.차집 토공_01.차집 토공_01-3.옥구오수신설  맨홀토공(OPEN-0.3)" xfId="2166"/>
    <cellStyle name="_01.화장오수 토공_01.차집 토공_01.차집 토공_01-3.옥구오수신설  맨홀토공(OPEN-0.3)_01-02.맨홀토공(OPEN-0.3)C-LINE" xfId="2167"/>
    <cellStyle name="_01.화장오수 토공_01.차집 토공_01.차집 토공_01-3.옥구오수신설  맨홀토공(OPEN-0.3)_01-02.맨홀토공(OPEN-0.3)C-LINE_02.구조물및추진,도달기지토공(D구간)" xfId="2168"/>
    <cellStyle name="_01.화장오수 토공_01.차집 토공_01.차집 토공_01-3.옥구오수신설  맨홀토공(OPEN-0.3)_01-02.맨홀토공(OPEN-0.3)D-LINE" xfId="2169"/>
    <cellStyle name="_01.화장오수 토공_01.차집 토공_01.차집 토공_01-3.옥구오수신설  맨홀토공(OPEN-0.3)_01-02.맨홀토공(OPEN-0.3)D-LINE_02.구조물및추진,도달기지토공(D구간)" xfId="2170"/>
    <cellStyle name="_01.화장오수 토공_01.차집 토공_01.차집 토공_01-3.옥구오수신설  맨홀토공(OPEN-0.3)_02.구조물및추진,도달기지토공(D구간)" xfId="2171"/>
    <cellStyle name="_01.화장오수 토공_01.차집 토공_01.차집 토공_01-3.옥서오수신설  맨홀토공(OPEN-0.3)" xfId="2172"/>
    <cellStyle name="_01.화장오수 토공_01.차집 토공_01.차집 토공_01-3.옥서오수신설  맨홀토공(OPEN-0.3)_01-02.맨홀토공(OPEN-0.3)C-LINE" xfId="2173"/>
    <cellStyle name="_01.화장오수 토공_01.차집 토공_01.차집 토공_01-3.옥서오수신설  맨홀토공(OPEN-0.3)_01-02.맨홀토공(OPEN-0.3)C-LINE_02.구조물및추진,도달기지토공(D구간)" xfId="2174"/>
    <cellStyle name="_01.화장오수 토공_01.차집 토공_01.차집 토공_01-3.옥서오수신설  맨홀토공(OPEN-0.3)_01-02.맨홀토공(OPEN-0.3)D-LINE" xfId="2175"/>
    <cellStyle name="_01.화장오수 토공_01.차집 토공_01.차집 토공_01-3.옥서오수신설  맨홀토공(OPEN-0.3)_01-02.맨홀토공(OPEN-0.3)D-LINE_02.구조물및추진,도달기지토공(D구간)" xfId="2176"/>
    <cellStyle name="_01.화장오수 토공_01.차집 토공_01.차집 토공_01-3.옥서오수신설  맨홀토공(OPEN-0.3)_02.구조물및추진,도달기지토공(D구간)" xfId="2177"/>
    <cellStyle name="_01.화장오수 토공_01.차집 토공_01.차집 토공_02.구조물및추진,도달기지토공(D구간)" xfId="2178"/>
    <cellStyle name="_01.화장오수 토공_01.차집 토공_01-02.맨홀토공(OPEN-0.3)D-LINE" xfId="2179"/>
    <cellStyle name="_01.화장오수 토공_01.차집 토공_01-02.맨홀토공(OPEN-0.3)D-LINE_01-02.맨홀토공(OPEN-0.3)C-LINE" xfId="2180"/>
    <cellStyle name="_01.화장오수 토공_01.차집 토공_01-02.맨홀토공(OPEN-0.3)D-LINE_01-02.맨홀토공(OPEN-0.3)C-LINE_02.구조물및추진,도달기지토공(D구간)" xfId="2181"/>
    <cellStyle name="_01.화장오수 토공_01.차집 토공_01-02.맨홀토공(OPEN-0.3)D-LINE_01-02.맨홀토공(OPEN-0.3)D-LINE" xfId="2182"/>
    <cellStyle name="_01.화장오수 토공_01.차집 토공_01-02.맨홀토공(OPEN-0.3)D-LINE_01-02.맨홀토공(OPEN-0.3)D-LINE_02.구조물및추진,도달기지토공(D구간)" xfId="2183"/>
    <cellStyle name="_01.화장오수 토공_01.차집 토공_01-02.맨홀토공(OPEN-0.3)D-LINE_02.구조물및추진,도달기지토공(D구간)" xfId="2184"/>
    <cellStyle name="_01.화장오수 토공_01.차집 토공_01-3.옥구오수신설  맨홀토공(OPEN-0.3)" xfId="2185"/>
    <cellStyle name="_01.화장오수 토공_01.차집 토공_01-3.옥구오수신설  맨홀토공(OPEN-0.3)_01-02.맨홀토공(OPEN-0.3)C-LINE" xfId="2186"/>
    <cellStyle name="_01.화장오수 토공_01.차집 토공_01-3.옥구오수신설  맨홀토공(OPEN-0.3)_01-02.맨홀토공(OPEN-0.3)C-LINE_02.구조물및추진,도달기지토공(D구간)" xfId="2187"/>
    <cellStyle name="_01.화장오수 토공_01.차집 토공_01-3.옥구오수신설  맨홀토공(OPEN-0.3)_01-02.맨홀토공(OPEN-0.3)D-LINE" xfId="2188"/>
    <cellStyle name="_01.화장오수 토공_01.차집 토공_01-3.옥구오수신설  맨홀토공(OPEN-0.3)_01-02.맨홀토공(OPEN-0.3)D-LINE_02.구조물및추진,도달기지토공(D구간)" xfId="2189"/>
    <cellStyle name="_01.화장오수 토공_01.차집 토공_01-3.옥구오수신설  맨홀토공(OPEN-0.3)_02.구조물및추진,도달기지토공(D구간)" xfId="2190"/>
    <cellStyle name="_01.화장오수 토공_01.차집 토공_01-3.옥서오수신설  맨홀토공(OPEN-0.3)" xfId="2191"/>
    <cellStyle name="_01.화장오수 토공_01.차집 토공_01-3.옥서오수신설  맨홀토공(OPEN-0.3)_01-02.맨홀토공(OPEN-0.3)C-LINE" xfId="2192"/>
    <cellStyle name="_01.화장오수 토공_01.차집 토공_01-3.옥서오수신설  맨홀토공(OPEN-0.3)_01-02.맨홀토공(OPEN-0.3)C-LINE_02.구조물및추진,도달기지토공(D구간)" xfId="2193"/>
    <cellStyle name="_01.화장오수 토공_01.차집 토공_01-3.옥서오수신설  맨홀토공(OPEN-0.3)_01-02.맨홀토공(OPEN-0.3)D-LINE" xfId="2194"/>
    <cellStyle name="_01.화장오수 토공_01.차집 토공_01-3.옥서오수신설  맨홀토공(OPEN-0.3)_01-02.맨홀토공(OPEN-0.3)D-LINE_02.구조물및추진,도달기지토공(D구간)" xfId="2195"/>
    <cellStyle name="_01.화장오수 토공_01.차집 토공_01-3.옥서오수신설  맨홀토공(OPEN-0.3)_02.구조물및추진,도달기지토공(D구간)" xfId="2196"/>
    <cellStyle name="_01.화장오수 토공_01.차집 토공_02.구조물및추진,도달기지토공(D구간)" xfId="2197"/>
    <cellStyle name="_01.화장오수 토공_01.차집 토공2" xfId="2198"/>
    <cellStyle name="_01.화장오수 토공_01.차집 토공2_01-02.맨홀토공(OPEN-0.3)D-LINE" xfId="2199"/>
    <cellStyle name="_01.화장오수 토공_01.차집 토공2_01-02.맨홀토공(OPEN-0.3)D-LINE_01-02.맨홀토공(OPEN-0.3)C-LINE" xfId="2200"/>
    <cellStyle name="_01.화장오수 토공_01.차집 토공2_01-02.맨홀토공(OPEN-0.3)D-LINE_01-02.맨홀토공(OPEN-0.3)C-LINE_02.구조물및추진,도달기지토공(D구간)" xfId="2201"/>
    <cellStyle name="_01.화장오수 토공_01.차집 토공2_01-02.맨홀토공(OPEN-0.3)D-LINE_01-02.맨홀토공(OPEN-0.3)D-LINE" xfId="2202"/>
    <cellStyle name="_01.화장오수 토공_01.차집 토공2_01-02.맨홀토공(OPEN-0.3)D-LINE_01-02.맨홀토공(OPEN-0.3)D-LINE_02.구조물및추진,도달기지토공(D구간)" xfId="2203"/>
    <cellStyle name="_01.화장오수 토공_01.차집 토공2_01-02.맨홀토공(OPEN-0.3)D-LINE_02.구조물및추진,도달기지토공(D구간)" xfId="2204"/>
    <cellStyle name="_01.화장오수 토공_01.차집 토공2_01-3.옥구오수신설  맨홀토공(OPEN-0.3)" xfId="2205"/>
    <cellStyle name="_01.화장오수 토공_01.차집 토공2_01-3.옥구오수신설  맨홀토공(OPEN-0.3)_01-02.맨홀토공(OPEN-0.3)C-LINE" xfId="2206"/>
    <cellStyle name="_01.화장오수 토공_01.차집 토공2_01-3.옥구오수신설  맨홀토공(OPEN-0.3)_01-02.맨홀토공(OPEN-0.3)C-LINE_02.구조물및추진,도달기지토공(D구간)" xfId="2207"/>
    <cellStyle name="_01.화장오수 토공_01.차집 토공2_01-3.옥구오수신설  맨홀토공(OPEN-0.3)_01-02.맨홀토공(OPEN-0.3)D-LINE" xfId="2208"/>
    <cellStyle name="_01.화장오수 토공_01.차집 토공2_01-3.옥구오수신설  맨홀토공(OPEN-0.3)_01-02.맨홀토공(OPEN-0.3)D-LINE_02.구조물및추진,도달기지토공(D구간)" xfId="2209"/>
    <cellStyle name="_01.화장오수 토공_01.차집 토공2_01-3.옥구오수신설  맨홀토공(OPEN-0.3)_02.구조물및추진,도달기지토공(D구간)" xfId="2210"/>
    <cellStyle name="_01.화장오수 토공_01.차집 토공2_01-3.옥서오수신설  맨홀토공(OPEN-0.3)" xfId="2211"/>
    <cellStyle name="_01.화장오수 토공_01.차집 토공2_01-3.옥서오수신설  맨홀토공(OPEN-0.3)_01-02.맨홀토공(OPEN-0.3)C-LINE" xfId="2212"/>
    <cellStyle name="_01.화장오수 토공_01.차집 토공2_01-3.옥서오수신설  맨홀토공(OPEN-0.3)_01-02.맨홀토공(OPEN-0.3)C-LINE_02.구조물및추진,도달기지토공(D구간)" xfId="2213"/>
    <cellStyle name="_01.화장오수 토공_01.차집 토공2_01-3.옥서오수신설  맨홀토공(OPEN-0.3)_01-02.맨홀토공(OPEN-0.3)D-LINE" xfId="2214"/>
    <cellStyle name="_01.화장오수 토공_01.차집 토공2_01-3.옥서오수신설  맨홀토공(OPEN-0.3)_01-02.맨홀토공(OPEN-0.3)D-LINE_02.구조물및추진,도달기지토공(D구간)" xfId="2215"/>
    <cellStyle name="_01.화장오수 토공_01.차집 토공2_01-3.옥서오수신설  맨홀토공(OPEN-0.3)_02.구조물및추진,도달기지토공(D구간)" xfId="2216"/>
    <cellStyle name="_01.화장오수 토공_01.차집 토공2_02.구조물및추진,도달기지토공(D구간)" xfId="2217"/>
    <cellStyle name="_01.화장오수 토공_01-02.맨홀토공(OPEN-0.3)D-LINE" xfId="2218"/>
    <cellStyle name="_01.화장오수 토공_01-02.맨홀토공(OPEN-0.3)D-LINE_01-02.맨홀토공(OPEN-0.3)C-LINE" xfId="2219"/>
    <cellStyle name="_01.화장오수 토공_01-02.맨홀토공(OPEN-0.3)D-LINE_01-02.맨홀토공(OPEN-0.3)C-LINE_02.구조물및추진,도달기지토공(D구간)" xfId="2220"/>
    <cellStyle name="_01.화장오수 토공_01-02.맨홀토공(OPEN-0.3)D-LINE_01-02.맨홀토공(OPEN-0.3)D-LINE" xfId="2221"/>
    <cellStyle name="_01.화장오수 토공_01-02.맨홀토공(OPEN-0.3)D-LINE_01-02.맨홀토공(OPEN-0.3)D-LINE_02.구조물및추진,도달기지토공(D구간)" xfId="2222"/>
    <cellStyle name="_01.화장오수 토공_01-02.맨홀토공(OPEN-0.3)D-LINE_02.구조물및추진,도달기지토공(D구간)" xfId="2223"/>
    <cellStyle name="_01.화장오수 토공_01-3.옥구오수신설  맨홀토공(OPEN-0.3)" xfId="2224"/>
    <cellStyle name="_01.화장오수 토공_01-3.옥구오수신설  맨홀토공(OPEN-0.3)_01-02.맨홀토공(OPEN-0.3)C-LINE" xfId="2225"/>
    <cellStyle name="_01.화장오수 토공_01-3.옥구오수신설  맨홀토공(OPEN-0.3)_01-02.맨홀토공(OPEN-0.3)C-LINE_02.구조물및추진,도달기지토공(D구간)" xfId="2226"/>
    <cellStyle name="_01.화장오수 토공_01-3.옥구오수신설  맨홀토공(OPEN-0.3)_01-02.맨홀토공(OPEN-0.3)D-LINE" xfId="2227"/>
    <cellStyle name="_01.화장오수 토공_01-3.옥구오수신설  맨홀토공(OPEN-0.3)_01-02.맨홀토공(OPEN-0.3)D-LINE_02.구조물및추진,도달기지토공(D구간)" xfId="2228"/>
    <cellStyle name="_01.화장오수 토공_01-3.옥구오수신설  맨홀토공(OPEN-0.3)_02.구조물및추진,도달기지토공(D구간)" xfId="2229"/>
    <cellStyle name="_01.화장오수 토공_01-3.옥서오수신설  맨홀토공(OPEN-0.3)" xfId="2230"/>
    <cellStyle name="_01.화장오수 토공_01-3.옥서오수신설  맨홀토공(OPEN-0.3)_01-02.맨홀토공(OPEN-0.3)C-LINE" xfId="2231"/>
    <cellStyle name="_01.화장오수 토공_01-3.옥서오수신설  맨홀토공(OPEN-0.3)_01-02.맨홀토공(OPEN-0.3)C-LINE_02.구조물및추진,도달기지토공(D구간)" xfId="2232"/>
    <cellStyle name="_01.화장오수 토공_01-3.옥서오수신설  맨홀토공(OPEN-0.3)_01-02.맨홀토공(OPEN-0.3)D-LINE" xfId="2233"/>
    <cellStyle name="_01.화장오수 토공_01-3.옥서오수신설  맨홀토공(OPEN-0.3)_01-02.맨홀토공(OPEN-0.3)D-LINE_02.구조물및추진,도달기지토공(D구간)" xfId="2234"/>
    <cellStyle name="_01.화장오수 토공_01-3.옥서오수신설  맨홀토공(OPEN-0.3)_02.구조물및추진,도달기지토공(D구간)" xfId="2235"/>
    <cellStyle name="_01.화장오수 토공_02.구조물및추진,도달기지토공(D구간)" xfId="2236"/>
    <cellStyle name="_01-1.구조물 토공-" xfId="2237"/>
    <cellStyle name="_01-1.구조물 토공-_01-02.맨홀토공(OPEN-0.3)D-LINE" xfId="2238"/>
    <cellStyle name="_01-1.구조물 토공-_01-02.맨홀토공(OPEN-0.3)D-LINE_01-02.맨홀토공(OPEN-0.3)C-LINE" xfId="2239"/>
    <cellStyle name="_01-1.구조물 토공-_01-02.맨홀토공(OPEN-0.3)D-LINE_01-02.맨홀토공(OPEN-0.3)C-LINE_02.구조물및추진,도달기지토공(D구간)" xfId="2240"/>
    <cellStyle name="_01-1.구조물 토공-_01-02.맨홀토공(OPEN-0.3)D-LINE_01-02.맨홀토공(OPEN-0.3)D-LINE" xfId="2241"/>
    <cellStyle name="_01-1.구조물 토공-_01-02.맨홀토공(OPEN-0.3)D-LINE_01-02.맨홀토공(OPEN-0.3)D-LINE_02.구조물및추진,도달기지토공(D구간)" xfId="2242"/>
    <cellStyle name="_01-1.구조물 토공-_01-02.맨홀토공(OPEN-0.3)D-LINE_02.구조물및추진,도달기지토공(D구간)" xfId="2243"/>
    <cellStyle name="_01-1.구조물 토공-_01-3.옥구오수신설  맨홀토공(OPEN-0.3)" xfId="2244"/>
    <cellStyle name="_01-1.구조물 토공-_01-3.옥구오수신설  맨홀토공(OPEN-0.3)_01-02.맨홀토공(OPEN-0.3)C-LINE" xfId="2245"/>
    <cellStyle name="_01-1.구조물 토공-_01-3.옥구오수신설  맨홀토공(OPEN-0.3)_01-02.맨홀토공(OPEN-0.3)C-LINE_02.구조물및추진,도달기지토공(D구간)" xfId="2246"/>
    <cellStyle name="_01-1.구조물 토공-_01-3.옥구오수신설  맨홀토공(OPEN-0.3)_01-02.맨홀토공(OPEN-0.3)D-LINE" xfId="2247"/>
    <cellStyle name="_01-1.구조물 토공-_01-3.옥구오수신설  맨홀토공(OPEN-0.3)_01-02.맨홀토공(OPEN-0.3)D-LINE_02.구조물및추진,도달기지토공(D구간)" xfId="2248"/>
    <cellStyle name="_01-1.구조물 토공-_01-3.옥구오수신설  맨홀토공(OPEN-0.3)_02.구조물및추진,도달기지토공(D구간)" xfId="2249"/>
    <cellStyle name="_01-1.구조물 토공-_01-3.옥서오수신설  맨홀토공(OPEN-0.3)" xfId="2250"/>
    <cellStyle name="_01-1.구조물 토공-_01-3.옥서오수신설  맨홀토공(OPEN-0.3)_01-02.맨홀토공(OPEN-0.3)C-LINE" xfId="2251"/>
    <cellStyle name="_01-1.구조물 토공-_01-3.옥서오수신설  맨홀토공(OPEN-0.3)_01-02.맨홀토공(OPEN-0.3)C-LINE_02.구조물및추진,도달기지토공(D구간)" xfId="2252"/>
    <cellStyle name="_01-1.구조물 토공-_01-3.옥서오수신설  맨홀토공(OPEN-0.3)_01-02.맨홀토공(OPEN-0.3)D-LINE" xfId="2253"/>
    <cellStyle name="_01-1.구조물 토공-_01-3.옥서오수신설  맨홀토공(OPEN-0.3)_01-02.맨홀토공(OPEN-0.3)D-LINE_02.구조물및추진,도달기지토공(D구간)" xfId="2254"/>
    <cellStyle name="_01-1.구조물 토공-_01-3.옥서오수신설  맨홀토공(OPEN-0.3)_02.구조물및추진,도달기지토공(D구간)" xfId="2255"/>
    <cellStyle name="_01-1.구조물 토공-_02.구조물및추진,도달기지토공(D구간)" xfId="2256"/>
    <cellStyle name="_01-1.여천 배수설비 오수맨홀토공" xfId="2257"/>
    <cellStyle name="_01-1.여천 배수설비 오수맨홀토공_02.구조물및추진,도달기지토공(D구간)" xfId="2258"/>
    <cellStyle name="_01-1.옥구오수 구조물 토공" xfId="2259"/>
    <cellStyle name="_01-1.옥서오수 구조물 토공" xfId="2260"/>
    <cellStyle name="_01-1.임피오수 구조물 토공" xfId="2261"/>
    <cellStyle name="_015_LGPOWER" xfId="2262"/>
    <cellStyle name="_01U" xfId="2263"/>
    <cellStyle name="_01U_02측구공" xfId="2264"/>
    <cellStyle name="_01U_U-12" xfId="2265"/>
    <cellStyle name="_01U_U-12_02측구공" xfId="2266"/>
    <cellStyle name="_01U_U-12_수로BOX  (version 3)" xfId="2267"/>
    <cellStyle name="_01U_U-12_통로BOX " xfId="2268"/>
    <cellStyle name="_01U_U-13" xfId="2269"/>
    <cellStyle name="_01U_U-13_02측구공" xfId="2270"/>
    <cellStyle name="_01U_U-13_수로BOX  (version 3)" xfId="2271"/>
    <cellStyle name="_01U_U-13_통로BOX " xfId="2272"/>
    <cellStyle name="_01U_U-14" xfId="2273"/>
    <cellStyle name="_01U_U-14_02측구공" xfId="2274"/>
    <cellStyle name="_01U_U-14_수로BOX  (version 3)" xfId="2275"/>
    <cellStyle name="_01U_U-14_통로BOX " xfId="2276"/>
    <cellStyle name="_01U_U-14-1" xfId="2277"/>
    <cellStyle name="_01U_U-14-1_02측구공" xfId="2278"/>
    <cellStyle name="_01U_U-14-1_수로BOX  (version 3)" xfId="2279"/>
    <cellStyle name="_01U_U-14-1_통로BOX " xfId="2280"/>
    <cellStyle name="_01U_수로BOX  (version 3)" xfId="2281"/>
    <cellStyle name="_01U_통로BOX " xfId="2282"/>
    <cellStyle name="_01U-TypeL" xfId="2283"/>
    <cellStyle name="_01U-TypeL_02측구공" xfId="2284"/>
    <cellStyle name="_01U-TypeL_05U(5823)" xfId="2285"/>
    <cellStyle name="_01U-TypeL_05U(5823)_02측구공" xfId="2286"/>
    <cellStyle name="_01U-TypeL_05U(5823)_수로BOX  (version 3)" xfId="2287"/>
    <cellStyle name="_01U-TypeL_05U(5823)_통로BOX " xfId="2288"/>
    <cellStyle name="_01U-TypeL_U-12" xfId="2289"/>
    <cellStyle name="_01U-TypeL_U-12_02측구공" xfId="2290"/>
    <cellStyle name="_01U-TypeL_U-12_수로BOX  (version 3)" xfId="2291"/>
    <cellStyle name="_01U-TypeL_U-12_통로BOX " xfId="2292"/>
    <cellStyle name="_01U-TypeL_U-13" xfId="2293"/>
    <cellStyle name="_01U-TypeL_U-13_02측구공" xfId="2294"/>
    <cellStyle name="_01U-TypeL_U-13_수로BOX  (version 3)" xfId="2295"/>
    <cellStyle name="_01U-TypeL_U-13_통로BOX " xfId="2296"/>
    <cellStyle name="_01U-TypeL_U-14" xfId="2297"/>
    <cellStyle name="_01U-TypeL_U-14_02측구공" xfId="2298"/>
    <cellStyle name="_01U-TypeL_U-14_수로BOX  (version 3)" xfId="2299"/>
    <cellStyle name="_01U-TypeL_U-14_통로BOX " xfId="2300"/>
    <cellStyle name="_01U-TypeL_U-14-1" xfId="2301"/>
    <cellStyle name="_01U-TypeL_U-14-1_02측구공" xfId="2302"/>
    <cellStyle name="_01U-TypeL_U-14-1_수로BOX  (version 3)" xfId="2303"/>
    <cellStyle name="_01U-TypeL_U-14-1_통로BOX " xfId="2304"/>
    <cellStyle name="_01U-TypeL_수로BOX  (version 3)" xfId="2305"/>
    <cellStyle name="_01U-TypeL_통로BOX " xfId="2306"/>
    <cellStyle name="_01-배수지" xfId="2307"/>
    <cellStyle name="_01-배수지_변경내역서(의왕수도정비)-07.12.10(보할수정)-김후호수정" xfId="2308"/>
    <cellStyle name="_01-배수지_변경예정공정표(최종)" xfId="2309"/>
    <cellStyle name="_01-배수지_설계예" xfId="2310"/>
    <cellStyle name="_01-배수지_설계예_변경내역서(의왕수도정비)-07.12.10(보할수정)-김후호수정" xfId="2311"/>
    <cellStyle name="_01-배수지_설계예_변경예정공정표(최종)" xfId="2312"/>
    <cellStyle name="_01토공" xfId="2313"/>
    <cellStyle name="_01토공_라멘교 토공" xfId="2314"/>
    <cellStyle name="_01토공_철거" xfId="2315"/>
    <cellStyle name="_01토공_철거_라멘교 토공" xfId="2316"/>
    <cellStyle name="_02.A-1 LINE관로토공" xfId="2317"/>
    <cellStyle name="_02.A-1 LINE관로토공_02.구조물및추진,도달기지토공(D구간)" xfId="2318"/>
    <cellStyle name="_02.A-1 LINE관로토공_행정배수지 라인(D500,수정)" xfId="2319"/>
    <cellStyle name="_02.A-1 LINE관로토공_행정배수지 라인(D500,수정)_02.구조물및추진,도달기지토공(D구간)" xfId="2320"/>
    <cellStyle name="_02.A-1 LINE관로토공_행정배수지 라인(D500,수정)_Book2" xfId="2321"/>
    <cellStyle name="_02.A-1 LINE관로토공_행정배수지 라인(D500,수정)_Book2_02.구조물및추진,도달기지토공(D구간)" xfId="2322"/>
    <cellStyle name="_02.구조물공" xfId="2323"/>
    <cellStyle name="_02.구조물공(샘플)xls" xfId="2324"/>
    <cellStyle name="_021126_목포시청(총괄)" xfId="2325"/>
    <cellStyle name="_02U(5407)" xfId="2326"/>
    <cellStyle name="_02U(5407)_02측구공" xfId="2327"/>
    <cellStyle name="_02U(5407)_U-12" xfId="2328"/>
    <cellStyle name="_02U(5407)_U-12_02측구공" xfId="2329"/>
    <cellStyle name="_02U(5407)_U-12_수로BOX  (version 3)" xfId="2330"/>
    <cellStyle name="_02U(5407)_U-12_통로BOX " xfId="2331"/>
    <cellStyle name="_02U(5407)_U-13" xfId="2332"/>
    <cellStyle name="_02U(5407)_U-13_02측구공" xfId="2333"/>
    <cellStyle name="_02U(5407)_U-13_수로BOX  (version 3)" xfId="2334"/>
    <cellStyle name="_02U(5407)_U-13_통로BOX " xfId="2335"/>
    <cellStyle name="_02U(5407)_U-14" xfId="2336"/>
    <cellStyle name="_02U(5407)_U-14_02측구공" xfId="2337"/>
    <cellStyle name="_02U(5407)_U-14_수로BOX  (version 3)" xfId="2338"/>
    <cellStyle name="_02U(5407)_U-14_통로BOX " xfId="2339"/>
    <cellStyle name="_02U(5407)_U-14-1" xfId="2340"/>
    <cellStyle name="_02U(5407)_U-14-1_02측구공" xfId="2341"/>
    <cellStyle name="_02U(5407)_U-14-1_수로BOX  (version 3)" xfId="2342"/>
    <cellStyle name="_02U(5407)_U-14-1_통로BOX " xfId="2343"/>
    <cellStyle name="_02U(5407)_수로BOX  (version 3)" xfId="2344"/>
    <cellStyle name="_02U(5407)_통로BOX " xfId="2345"/>
    <cellStyle name="_02-가압장" xfId="2346"/>
    <cellStyle name="_02-가압장_변경내역서(의왕수도정비)-07.12.10(보할수정)-김후호수정" xfId="2347"/>
    <cellStyle name="_02-가압장_변경예정공정표(최종)" xfId="2348"/>
    <cellStyle name="_02-가압장_설계예" xfId="2349"/>
    <cellStyle name="_02-가압장_설계예_변경내역서(의왕수도정비)-07.12.10(보할수정)-김후호수정" xfId="2350"/>
    <cellStyle name="_02-가압장_설계예_변경예정공정표(최종)" xfId="2351"/>
    <cellStyle name="_02측구공" xfId="2352"/>
    <cellStyle name="_03.구조물토공" xfId="2353"/>
    <cellStyle name="_03.구조물토공_01.부대공(동판교3단계(본이설))" xfId="2354"/>
    <cellStyle name="_03.구조물토공_02.구조물및추진,도달기지토공(D구간)" xfId="2355"/>
    <cellStyle name="_03.송수B-LINE 구조물토공" xfId="2356"/>
    <cellStyle name="_03.송수B-LINE 구조물토공_02.구조물및추진,도달기지토공(D구간)" xfId="2357"/>
    <cellStyle name="_03.송수B-LINE 구조물토공_행정배수지 라인(D500,수정)" xfId="2358"/>
    <cellStyle name="_03.송수B-LINE 구조물토공_행정배수지 라인(D500,수정)_02.구조물및추진,도달기지토공(D구간)" xfId="2359"/>
    <cellStyle name="_03.송수B-LINE 구조물토공_행정배수지 라인(D500,수정)_Book2" xfId="2360"/>
    <cellStyle name="_03.송수B-LINE 구조물토공_행정배수지 라인(D500,수정)_Book2_02.구조물및추진,도달기지토공(D구간)" xfId="2361"/>
    <cellStyle name="_03.신월 오수 구조물공" xfId="2362"/>
    <cellStyle name="_03.여도오수 구조물공" xfId="2363"/>
    <cellStyle name="_03.여천오수 구조물공" xfId="2364"/>
    <cellStyle name="_03.여천우수 구조물공" xfId="2365"/>
    <cellStyle name="_03.차집 구조물공" xfId="2366"/>
    <cellStyle name="_03.화장오수 구조물공" xfId="2367"/>
    <cellStyle name="_04.A-1 LINE 구조물토공" xfId="2368"/>
    <cellStyle name="_04.A-1 LINE 구조물토공_02.구조물및추진,도달기지토공(D구간)" xfId="2369"/>
    <cellStyle name="_04.A-1 LINE 구조물토공_행정배수지 라인(D500,수정)" xfId="2370"/>
    <cellStyle name="_04.A-1 LINE 구조물토공_행정배수지 라인(D500,수정)_02.구조물및추진,도달기지토공(D구간)" xfId="2371"/>
    <cellStyle name="_04.A-1 LINE 구조물토공_행정배수지 라인(D500,수정)_Book2" xfId="2372"/>
    <cellStyle name="_04.A-1 LINE 구조물토공_행정배수지 라인(D500,수정)_Book2_02.구조물및추진,도달기지토공(D구간)" xfId="2373"/>
    <cellStyle name="_04.A-LINE 구조물토공(수정4-26)" xfId="2374"/>
    <cellStyle name="_04.A-LINE 구조물토공(수정4-26)_02.구조물및추진,도달기지토공(D구간)" xfId="2375"/>
    <cellStyle name="_04.기본 및 실시설계" xfId="2376"/>
    <cellStyle name="_04.대야 포장공-신설" xfId="2377"/>
    <cellStyle name="_04.도수 C-LINE 구조물토공" xfId="2378"/>
    <cellStyle name="_04.도수 C-LINE 구조물토공_000-1.주요자재 A-LINE" xfId="2379"/>
    <cellStyle name="_04.도수 C-LINE 구조물토공_000-1.주요자재 B-LINE" xfId="2380"/>
    <cellStyle name="_04.도수 C-LINE 구조물토공_000-1.주요자재 C-LINE" xfId="2381"/>
    <cellStyle name="_04.도수 C-LINE 구조물토공_02.구조물및추진,도달기지토공(D구간)" xfId="2382"/>
    <cellStyle name="_04.도수 C-LINE 구조물토공_행정배수지 라인(D500,수정)" xfId="2383"/>
    <cellStyle name="_04.도수 C-LINE 구조물토공_행정배수지 라인(D500,수정)_02.구조물및추진,도달기지토공(D구간)" xfId="2384"/>
    <cellStyle name="_04.도수 C-LINE 구조물토공_행정배수지 라인(D500,수정)_Book2" xfId="2385"/>
    <cellStyle name="_04.도수 C-LINE 구조물토공_행정배수지 라인(D500,수정)_Book2_02.구조물및추진,도달기지토공(D구간)" xfId="2386"/>
    <cellStyle name="_04.송수 F-LINE 구조물토공" xfId="2387"/>
    <cellStyle name="_04.송수 F-LINE 구조물토공_000-1.주요자재 A-LINE" xfId="2388"/>
    <cellStyle name="_04.송수 F-LINE 구조물토공_000-1.주요자재 B-LINE" xfId="2389"/>
    <cellStyle name="_04.송수 F-LINE 구조물토공_000-1.주요자재 C-LINE" xfId="2390"/>
    <cellStyle name="_04.송수 F-LINE 구조물토공_02.구조물및추진,도달기지토공(D구간)" xfId="2391"/>
    <cellStyle name="_04.송수 F-LINE 구조물토공_행정배수지 라인(D500,수정)" xfId="2392"/>
    <cellStyle name="_04.송수 F-LINE 구조물토공_행정배수지 라인(D500,수정)_02.구조물및추진,도달기지토공(D구간)" xfId="2393"/>
    <cellStyle name="_04.송수 F-LINE 구조물토공_행정배수지 라인(D500,수정)_Book2" xfId="2394"/>
    <cellStyle name="_04.송수 F-LINE 구조물토공_행정배수지 라인(D500,수정)_Book2_02.구조물및추진,도달기지토공(D구간)" xfId="2395"/>
    <cellStyle name="_04.송수A-LINE 구조물토공" xfId="2396"/>
    <cellStyle name="_04.송수A-LINE 구조물토공_000-1.주요자재 A-LINE" xfId="2397"/>
    <cellStyle name="_04.송수A-LINE 구조물토공_000-1.주요자재 B-LINE" xfId="2398"/>
    <cellStyle name="_04.송수A-LINE 구조물토공_000-1.주요자재 C-LINE" xfId="2399"/>
    <cellStyle name="_04.송수A-LINE 구조물토공_02.구조물및추진,도달기지토공(D구간)" xfId="2400"/>
    <cellStyle name="_04.송수A-LINE 구조물토공_행정배수지 라인(D500,수정)" xfId="2401"/>
    <cellStyle name="_04.송수A-LINE 구조물토공_행정배수지 라인(D500,수정)_02.구조물및추진,도달기지토공(D구간)" xfId="2402"/>
    <cellStyle name="_04.송수A-LINE 구조물토공_행정배수지 라인(D500,수정)_Book2" xfId="2403"/>
    <cellStyle name="_04.송수A-LINE 구조물토공_행정배수지 라인(D500,수정)_Book2_02.구조물및추진,도달기지토공(D구간)" xfId="2404"/>
    <cellStyle name="_04.송수B-LINE 구조물토공" xfId="2405"/>
    <cellStyle name="_04.송수B-LINE 구조물토공_000-1.주요자재 A-LINE" xfId="2406"/>
    <cellStyle name="_04.송수B-LINE 구조물토공_000-1.주요자재 B-LINE" xfId="2407"/>
    <cellStyle name="_04.송수B-LINE 구조물토공_000-1.주요자재 C-LINE" xfId="2408"/>
    <cellStyle name="_04.송수B-LINE 구조물토공_02.구조물및추진,도달기지토공(D구간)" xfId="2409"/>
    <cellStyle name="_04.송수B-LINE 구조물토공_행정배수지 라인(D500,수정)" xfId="2410"/>
    <cellStyle name="_04.송수B-LINE 구조물토공_행정배수지 라인(D500,수정)_02.구조물및추진,도달기지토공(D구간)" xfId="2411"/>
    <cellStyle name="_04.송수B-LINE 구조물토공_행정배수지 라인(D500,수정)_Book2" xfId="2412"/>
    <cellStyle name="_04.송수B-LINE 구조물토공_행정배수지 라인(D500,수정)_Book2_02.구조물및추진,도달기지토공(D구간)" xfId="2413"/>
    <cellStyle name="_04.송수C-LINE 구조물토공" xfId="2414"/>
    <cellStyle name="_04.송수E-LINE 구조물토공" xfId="2415"/>
    <cellStyle name="_04.송수E-LINE 구조물토공_000-1.주요자재 A-LINE" xfId="2416"/>
    <cellStyle name="_04.송수E-LINE 구조물토공_000-1.주요자재 B-LINE" xfId="2417"/>
    <cellStyle name="_04.송수E-LINE 구조물토공_000-1.주요자재 C-LINE" xfId="2418"/>
    <cellStyle name="_04.송수E-LINE 구조물토공_02.구조물및추진,도달기지토공(D구간)" xfId="2419"/>
    <cellStyle name="_04.송수E-LINE 구조물토공_행정배수지 라인(D500,수정)" xfId="2420"/>
    <cellStyle name="_04.송수E-LINE 구조물토공_행정배수지 라인(D500,수정)_02.구조물및추진,도달기지토공(D구간)" xfId="2421"/>
    <cellStyle name="_04.송수E-LINE 구조물토공_행정배수지 라인(D500,수정)_Book2" xfId="2422"/>
    <cellStyle name="_04.송수E-LINE 구조물토공_행정배수지 라인(D500,수정)_Book2_02.구조물및추진,도달기지토공(D구간)" xfId="2423"/>
    <cellStyle name="_04.연초도수구조물토공" xfId="2424"/>
    <cellStyle name="_04.차룡계통구조물토공(수정4-13)" xfId="2425"/>
    <cellStyle name="_04.창원1공구구조물토공(수정4-13)" xfId="2426"/>
    <cellStyle name="_04U(7994)" xfId="2427"/>
    <cellStyle name="_04U(7994)_02측구공" xfId="2428"/>
    <cellStyle name="_04U(7994)_U-12" xfId="2429"/>
    <cellStyle name="_04U(7994)_U-12_02측구공" xfId="2430"/>
    <cellStyle name="_04U(7994)_U-12_수로BOX  (version 3)" xfId="2431"/>
    <cellStyle name="_04U(7994)_U-12_통로BOX " xfId="2432"/>
    <cellStyle name="_04U(7994)_U-13" xfId="2433"/>
    <cellStyle name="_04U(7994)_U-13_02측구공" xfId="2434"/>
    <cellStyle name="_04U(7994)_U-13_수로BOX  (version 3)" xfId="2435"/>
    <cellStyle name="_04U(7994)_U-13_통로BOX " xfId="2436"/>
    <cellStyle name="_04U(7994)_U-14" xfId="2437"/>
    <cellStyle name="_04U(7994)_U-14_02측구공" xfId="2438"/>
    <cellStyle name="_04U(7994)_U-14_수로BOX  (version 3)" xfId="2439"/>
    <cellStyle name="_04U(7994)_U-14_통로BOX " xfId="2440"/>
    <cellStyle name="_04U(7994)_U-14-1" xfId="2441"/>
    <cellStyle name="_04U(7994)_U-14-1_02측구공" xfId="2442"/>
    <cellStyle name="_04U(7994)_U-14-1_수로BOX  (version 3)" xfId="2443"/>
    <cellStyle name="_04U(7994)_U-14-1_통로BOX " xfId="2444"/>
    <cellStyle name="_04U(7994)_수로BOX  (version 3)" xfId="2445"/>
    <cellStyle name="_04U(7994)_통로BOX " xfId="2446"/>
    <cellStyle name="_05.송수B-LINE접합부토공" xfId="2447"/>
    <cellStyle name="_05.접합부토공" xfId="2448"/>
    <cellStyle name="_05U(5823)" xfId="2449"/>
    <cellStyle name="_05U(5823)_02측구공" xfId="2450"/>
    <cellStyle name="_05U(5823)_수로BOX  (version 3)" xfId="2451"/>
    <cellStyle name="_05U(5823)_통로BOX " xfId="2452"/>
    <cellStyle name="_060321-장평면용산면상수도수수시설실시" xfId="2453"/>
    <cellStyle name="_060614_포천시(총괄설계안)ver4.0" xfId="2454"/>
    <cellStyle name="_06-부대공" xfId="2455"/>
    <cellStyle name="_08낙석방지울타리" xfId="2456"/>
    <cellStyle name="_09-3 토공 평균H 조서" xfId="2457"/>
    <cellStyle name="_09-3 토공 평균H 조서_01-02.맨홀토공(OPEN-0.3)D-LINE" xfId="2458"/>
    <cellStyle name="_09-3 토공 평균H 조서_01-02.맨홀토공(OPEN-0.3)D-LINE_01-02.맨홀토공(OPEN-0.3)C-LINE" xfId="2459"/>
    <cellStyle name="_09-3 토공 평균H 조서_01-02.맨홀토공(OPEN-0.3)D-LINE_01-02.맨홀토공(OPEN-0.3)C-LINE_02.구조물및추진,도달기지토공(D구간)" xfId="2460"/>
    <cellStyle name="_09-3 토공 평균H 조서_01-02.맨홀토공(OPEN-0.3)D-LINE_01-02.맨홀토공(OPEN-0.3)D-LINE" xfId="2461"/>
    <cellStyle name="_09-3 토공 평균H 조서_01-02.맨홀토공(OPEN-0.3)D-LINE_01-02.맨홀토공(OPEN-0.3)D-LINE_02.구조물및추진,도달기지토공(D구간)" xfId="2462"/>
    <cellStyle name="_09-3 토공 평균H 조서_01-02.맨홀토공(OPEN-0.3)D-LINE_02.구조물및추진,도달기지토공(D구간)" xfId="2463"/>
    <cellStyle name="_09-3 토공 평균H 조서_01-3.옥구오수신설  맨홀토공(OPEN-0.3)" xfId="2464"/>
    <cellStyle name="_09-3 토공 평균H 조서_01-3.옥구오수신설  맨홀토공(OPEN-0.3)_01-02.맨홀토공(OPEN-0.3)C-LINE" xfId="2465"/>
    <cellStyle name="_09-3 토공 평균H 조서_01-3.옥구오수신설  맨홀토공(OPEN-0.3)_01-02.맨홀토공(OPEN-0.3)C-LINE_02.구조물및추진,도달기지토공(D구간)" xfId="2466"/>
    <cellStyle name="_09-3 토공 평균H 조서_01-3.옥구오수신설  맨홀토공(OPEN-0.3)_01-02.맨홀토공(OPEN-0.3)D-LINE" xfId="2467"/>
    <cellStyle name="_09-3 토공 평균H 조서_01-3.옥구오수신설  맨홀토공(OPEN-0.3)_01-02.맨홀토공(OPEN-0.3)D-LINE_02.구조물및추진,도달기지토공(D구간)" xfId="2468"/>
    <cellStyle name="_09-3 토공 평균H 조서_01-3.옥구오수신설  맨홀토공(OPEN-0.3)_02.구조물및추진,도달기지토공(D구간)" xfId="2469"/>
    <cellStyle name="_09-3 토공 평균H 조서_01-3.옥서오수신설  맨홀토공(OPEN-0.3)" xfId="2470"/>
    <cellStyle name="_09-3 토공 평균H 조서_01-3.옥서오수신설  맨홀토공(OPEN-0.3)_01-02.맨홀토공(OPEN-0.3)C-LINE" xfId="2471"/>
    <cellStyle name="_09-3 토공 평균H 조서_01-3.옥서오수신설  맨홀토공(OPEN-0.3)_01-02.맨홀토공(OPEN-0.3)C-LINE_02.구조물및추진,도달기지토공(D구간)" xfId="2472"/>
    <cellStyle name="_09-3 토공 평균H 조서_01-3.옥서오수신설  맨홀토공(OPEN-0.3)_01-02.맨홀토공(OPEN-0.3)D-LINE" xfId="2473"/>
    <cellStyle name="_09-3 토공 평균H 조서_01-3.옥서오수신설  맨홀토공(OPEN-0.3)_01-02.맨홀토공(OPEN-0.3)D-LINE_02.구조물및추진,도달기지토공(D구간)" xfId="2474"/>
    <cellStyle name="_09-3 토공 평균H 조서_01-3.옥서오수신설  맨홀토공(OPEN-0.3)_02.구조물및추진,도달기지토공(D구간)" xfId="2475"/>
    <cellStyle name="_09-3 토공 평균H 조서_02.구조물및추진,도달기지토공(D구간)" xfId="2476"/>
    <cellStyle name="_09월소장단회의자료1" xfId="2477"/>
    <cellStyle name="_09월소장단회의자료1_B-1,B-1-1노선변경실정보고" xfId="2478"/>
    <cellStyle name="_09월소장단회의자료1_B-1,B-1-1노선변경실정보고_발주내역서(제주도 하수처리장)1" xfId="2479"/>
    <cellStyle name="_09월소장단회의자료1_B-1,B-1-1노선변경실정보고_번암,산서하수처리장(처리장+관로+마을하수-1)" xfId="2480"/>
    <cellStyle name="_09월소장단회의자료1_B-1,B-1-1노선변경실정보고_조천배수지 확장사업 내역서" xfId="2481"/>
    <cellStyle name="_09월소장단회의자료1_B-1,B-1-1노선변경실정보고_진안지방상수도개발사업2-19(마을배수관로미포함)" xfId="2482"/>
    <cellStyle name="_09월소장단회의자료1_B-1,B-1-1노선변경실정보고_진안지방상수도개발사업2-19(마을배수관로미포함)_고수,공음,신림마을하수도" xfId="2483"/>
    <cellStyle name="_09월소장단회의자료1_B-1,B-1-1노선변경실정보고_진안지방상수도개발사업2-19(마을배수관로미포함)_고수,공음,신림마을하수도_발주내역서(제주도 하수처리장)1" xfId="2484"/>
    <cellStyle name="_09월소장단회의자료1_B-1,B-1-1노선변경실정보고_진안지방상수도개발사업2-19(마을배수관로미포함)_고수,공음,신림마을하수도_조천배수지 확장사업 내역서" xfId="2485"/>
    <cellStyle name="_09월소장단회의자료1_B-1,B-1-1노선변경실정보고_진안지방상수도개발사업2-19(마을배수관로미포함)_발주내역서(제주도 하수처리장)1" xfId="2486"/>
    <cellStyle name="_09월소장단회의자료1_B-1,B-1-1노선변경실정보고_진안지방상수도개발사업2-19(마을배수관로미포함)_번암,산서하수처리장(처리장+관로+마을하수-1)" xfId="2487"/>
    <cellStyle name="_09월소장단회의자료1_B-1,B-1-1노선변경실정보고_진안지방상수도개발사업2-19(마을배수관로미포함)_조천배수지 확장사업 내역서" xfId="2488"/>
    <cellStyle name="_09월소장단회의자료1_발주내역서(제주도 하수처리장)1" xfId="2489"/>
    <cellStyle name="_09월소장단회의자료1_번암,산서하수처리장(처리장+관로+마을하수-1)" xfId="2490"/>
    <cellStyle name="_09월소장단회의자료1_조천배수지 확장사업 내역서" xfId="2491"/>
    <cellStyle name="_09월소장단회의자료1_진안지방상수도개발사업2-19(마을배수관로미포함)" xfId="2492"/>
    <cellStyle name="_09월소장단회의자료1_진안지방상수도개발사업2-19(마을배수관로미포함)_고수,공음,신림마을하수도" xfId="2493"/>
    <cellStyle name="_09월소장단회의자료1_진안지방상수도개발사업2-19(마을배수관로미포함)_고수,공음,신림마을하수도_발주내역서(제주도 하수처리장)1" xfId="2494"/>
    <cellStyle name="_09월소장단회의자료1_진안지방상수도개발사업2-19(마을배수관로미포함)_고수,공음,신림마을하수도_조천배수지 확장사업 내역서" xfId="2495"/>
    <cellStyle name="_09월소장단회의자료1_진안지방상수도개발사업2-19(마을배수관로미포함)_발주내역서(제주도 하수처리장)1" xfId="2496"/>
    <cellStyle name="_09월소장단회의자료1_진안지방상수도개발사업2-19(마을배수관로미포함)_번암,산서하수처리장(처리장+관로+마을하수-1)" xfId="2497"/>
    <cellStyle name="_09월소장단회의자료1_진안지방상수도개발사업2-19(마을배수관로미포함)_조천배수지 확장사업 내역서" xfId="2498"/>
    <cellStyle name="_09월소장단회의자료1_토공계획" xfId="2499"/>
    <cellStyle name="_09월소장단회의자료1_토공계획_B-1,B-1-1노선변경실정보고" xfId="2500"/>
    <cellStyle name="_09월소장단회의자료1_토공계획_B-1,B-1-1노선변경실정보고_발주내역서(제주도 하수처리장)1" xfId="2501"/>
    <cellStyle name="_09월소장단회의자료1_토공계획_B-1,B-1-1노선변경실정보고_번암,산서하수처리장(처리장+관로+마을하수-1)" xfId="2502"/>
    <cellStyle name="_09월소장단회의자료1_토공계획_B-1,B-1-1노선변경실정보고_조천배수지 확장사업 내역서" xfId="2503"/>
    <cellStyle name="_09월소장단회의자료1_토공계획_B-1,B-1-1노선변경실정보고_진안지방상수도개발사업2-19(마을배수관로미포함)" xfId="2504"/>
    <cellStyle name="_09월소장단회의자료1_토공계획_B-1,B-1-1노선변경실정보고_진안지방상수도개발사업2-19(마을배수관로미포함)_고수,공음,신림마을하수도" xfId="2505"/>
    <cellStyle name="_09월소장단회의자료1_토공계획_B-1,B-1-1노선변경실정보고_진안지방상수도개발사업2-19(마을배수관로미포함)_고수,공음,신림마을하수도_발주내역서(제주도 하수처리장)1" xfId="2506"/>
    <cellStyle name="_09월소장단회의자료1_토공계획_B-1,B-1-1노선변경실정보고_진안지방상수도개발사업2-19(마을배수관로미포함)_고수,공음,신림마을하수도_조천배수지 확장사업 내역서" xfId="2507"/>
    <cellStyle name="_09월소장단회의자료1_토공계획_B-1,B-1-1노선변경실정보고_진안지방상수도개발사업2-19(마을배수관로미포함)_발주내역서(제주도 하수처리장)1" xfId="2508"/>
    <cellStyle name="_09월소장단회의자료1_토공계획_B-1,B-1-1노선변경실정보고_진안지방상수도개발사업2-19(마을배수관로미포함)_번암,산서하수처리장(처리장+관로+마을하수-1)" xfId="2509"/>
    <cellStyle name="_09월소장단회의자료1_토공계획_B-1,B-1-1노선변경실정보고_진안지방상수도개발사업2-19(마을배수관로미포함)_조천배수지 확장사업 내역서" xfId="2510"/>
    <cellStyle name="_09월소장단회의자료1_토공계획_구조물공사시공계획서" xfId="2511"/>
    <cellStyle name="_09월소장단회의자료1_토공계획_구조물공사시공계획서_B-1,B-1-1노선변경실정보고" xfId="2512"/>
    <cellStyle name="_09월소장단회의자료1_토공계획_구조물공사시공계획서_B-1,B-1-1노선변경실정보고_발주내역서(제주도 하수처리장)1" xfId="2513"/>
    <cellStyle name="_09월소장단회의자료1_토공계획_구조물공사시공계획서_B-1,B-1-1노선변경실정보고_번암,산서하수처리장(처리장+관로+마을하수-1)" xfId="2514"/>
    <cellStyle name="_09월소장단회의자료1_토공계획_구조물공사시공계획서_B-1,B-1-1노선변경실정보고_조천배수지 확장사업 내역서" xfId="2515"/>
    <cellStyle name="_09월소장단회의자료1_토공계획_구조물공사시공계획서_B-1,B-1-1노선변경실정보고_진안지방상수도개발사업2-19(마을배수관로미포함)" xfId="2516"/>
    <cellStyle name="_09월소장단회의자료1_토공계획_구조물공사시공계획서_B-1,B-1-1노선변경실정보고_진안지방상수도개발사업2-19(마을배수관로미포함)_고수,공음,신림마을하수도" xfId="2517"/>
    <cellStyle name="_09월소장단회의자료1_토공계획_구조물공사시공계획서_B-1,B-1-1노선변경실정보고_진안지방상수도개발사업2-19(마을배수관로미포함)_고수,공음,신림마을하수도_발주내역서(제주도 하수처리장)1" xfId="2518"/>
    <cellStyle name="_09월소장단회의자료1_토공계획_구조물공사시공계획서_B-1,B-1-1노선변경실정보고_진안지방상수도개발사업2-19(마을배수관로미포함)_고수,공음,신림마을하수도_조천배수지 확장사업 내역서" xfId="2519"/>
    <cellStyle name="_09월소장단회의자료1_토공계획_구조물공사시공계획서_B-1,B-1-1노선변경실정보고_진안지방상수도개발사업2-19(마을배수관로미포함)_발주내역서(제주도 하수처리장)1" xfId="2520"/>
    <cellStyle name="_09월소장단회의자료1_토공계획_구조물공사시공계획서_B-1,B-1-1노선변경실정보고_진안지방상수도개발사업2-19(마을배수관로미포함)_번암,산서하수처리장(처리장+관로+마을하수-1)" xfId="2521"/>
    <cellStyle name="_09월소장단회의자료1_토공계획_구조물공사시공계획서_B-1,B-1-1노선변경실정보고_진안지방상수도개발사업2-19(마을배수관로미포함)_조천배수지 확장사업 내역서" xfId="2522"/>
    <cellStyle name="_09월소장단회의자료1_토공계획_구조물공사시공계획서_발주내역서(제주도 하수처리장)1" xfId="2523"/>
    <cellStyle name="_09월소장단회의자료1_토공계획_구조물공사시공계획서_번암,산서하수처리장(처리장+관로+마을하수-1)" xfId="2524"/>
    <cellStyle name="_09월소장단회의자료1_토공계획_구조물공사시공계획서_조천배수지 확장사업 내역서" xfId="2525"/>
    <cellStyle name="_09월소장단회의자료1_토공계획_구조물공사시공계획서_진안지방상수도개발사업2-19(마을배수관로미포함)" xfId="2526"/>
    <cellStyle name="_09월소장단회의자료1_토공계획_구조물공사시공계획서_진안지방상수도개발사업2-19(마을배수관로미포함)_고수,공음,신림마을하수도" xfId="2527"/>
    <cellStyle name="_09월소장단회의자료1_토공계획_구조물공사시공계획서_진안지방상수도개발사업2-19(마을배수관로미포함)_고수,공음,신림마을하수도_발주내역서(제주도 하수처리장)1" xfId="2528"/>
    <cellStyle name="_09월소장단회의자료1_토공계획_구조물공사시공계획서_진안지방상수도개발사업2-19(마을배수관로미포함)_고수,공음,신림마을하수도_조천배수지 확장사업 내역서" xfId="2529"/>
    <cellStyle name="_09월소장단회의자료1_토공계획_구조물공사시공계획서_진안지방상수도개발사업2-19(마을배수관로미포함)_발주내역서(제주도 하수처리장)1" xfId="2530"/>
    <cellStyle name="_09월소장단회의자료1_토공계획_구조물공사시공계획서_진안지방상수도개발사업2-19(마을배수관로미포함)_번암,산서하수처리장(처리장+관로+마을하수-1)" xfId="2531"/>
    <cellStyle name="_09월소장단회의자료1_토공계획_구조물공사시공계획서_진안지방상수도개발사업2-19(마을배수관로미포함)_조천배수지 확장사업 내역서" xfId="2532"/>
    <cellStyle name="_09월소장단회의자료1_토공계획_발주내역서(제주도 하수처리장)1" xfId="2533"/>
    <cellStyle name="_09월소장단회의자료1_토공계획_번암,산서하수처리장(처리장+관로+마을하수-1)" xfId="2534"/>
    <cellStyle name="_09월소장단회의자료1_토공계획_조천배수지 확장사업 내역서" xfId="2535"/>
    <cellStyle name="_09월소장단회의자료1_토공계획_진안지방상수도개발사업2-19(마을배수관로미포함)" xfId="2536"/>
    <cellStyle name="_09월소장단회의자료1_토공계획_진안지방상수도개발사업2-19(마을배수관로미포함)_고수,공음,신림마을하수도" xfId="2537"/>
    <cellStyle name="_09월소장단회의자료1_토공계획_진안지방상수도개발사업2-19(마을배수관로미포함)_고수,공음,신림마을하수도_발주내역서(제주도 하수처리장)1" xfId="2538"/>
    <cellStyle name="_09월소장단회의자료1_토공계획_진안지방상수도개발사업2-19(마을배수관로미포함)_고수,공음,신림마을하수도_조천배수지 확장사업 내역서" xfId="2539"/>
    <cellStyle name="_09월소장단회의자료1_토공계획_진안지방상수도개발사업2-19(마을배수관로미포함)_발주내역서(제주도 하수처리장)1" xfId="2540"/>
    <cellStyle name="_09월소장단회의자료1_토공계획_진안지방상수도개발사업2-19(마을배수관로미포함)_번암,산서하수처리장(처리장+관로+마을하수-1)" xfId="2541"/>
    <cellStyle name="_09월소장단회의자료1_토공계획_진안지방상수도개발사업2-19(마을배수관로미포함)_조천배수지 확장사업 내역서" xfId="2542"/>
    <cellStyle name="_09월소장단회의자료1_토공계획_토공사시공계획서" xfId="2543"/>
    <cellStyle name="_09월소장단회의자료1_토공계획_토공사시공계획서(포)" xfId="2544"/>
    <cellStyle name="_09월소장단회의자료1_토공계획_토공사시공계획서(포)_B-1,B-1-1노선변경실정보고" xfId="2545"/>
    <cellStyle name="_09월소장단회의자료1_토공계획_토공사시공계획서(포)_B-1,B-1-1노선변경실정보고_발주내역서(제주도 하수처리장)1" xfId="2546"/>
    <cellStyle name="_09월소장단회의자료1_토공계획_토공사시공계획서(포)_B-1,B-1-1노선변경실정보고_번암,산서하수처리장(처리장+관로+마을하수-1)" xfId="2547"/>
    <cellStyle name="_09월소장단회의자료1_토공계획_토공사시공계획서(포)_B-1,B-1-1노선변경실정보고_조천배수지 확장사업 내역서" xfId="2548"/>
    <cellStyle name="_09월소장단회의자료1_토공계획_토공사시공계획서(포)_B-1,B-1-1노선변경실정보고_진안지방상수도개발사업2-19(마을배수관로미포함)" xfId="2549"/>
    <cellStyle name="_09월소장단회의자료1_토공계획_토공사시공계획서(포)_B-1,B-1-1노선변경실정보고_진안지방상수도개발사업2-19(마을배수관로미포함)_고수,공음,신림마을하수도" xfId="2550"/>
    <cellStyle name="_09월소장단회의자료1_토공계획_토공사시공계획서(포)_B-1,B-1-1노선변경실정보고_진안지방상수도개발사업2-19(마을배수관로미포함)_고수,공음,신림마을하수도_발주내역서(제주도 하수처리장)1" xfId="2551"/>
    <cellStyle name="_09월소장단회의자료1_토공계획_토공사시공계획서(포)_B-1,B-1-1노선변경실정보고_진안지방상수도개발사업2-19(마을배수관로미포함)_고수,공음,신림마을하수도_조천배수지 확장사업 내역서" xfId="2552"/>
    <cellStyle name="_09월소장단회의자료1_토공계획_토공사시공계획서(포)_B-1,B-1-1노선변경실정보고_진안지방상수도개발사업2-19(마을배수관로미포함)_발주내역서(제주도 하수처리장)1" xfId="2553"/>
    <cellStyle name="_09월소장단회의자료1_토공계획_토공사시공계획서(포)_B-1,B-1-1노선변경실정보고_진안지방상수도개발사업2-19(마을배수관로미포함)_번암,산서하수처리장(처리장+관로+마을하수-1)" xfId="2554"/>
    <cellStyle name="_09월소장단회의자료1_토공계획_토공사시공계획서(포)_B-1,B-1-1노선변경실정보고_진안지방상수도개발사업2-19(마을배수관로미포함)_조천배수지 확장사업 내역서" xfId="2555"/>
    <cellStyle name="_09월소장단회의자료1_토공계획_토공사시공계획서(포)_발주내역서(제주도 하수처리장)1" xfId="2556"/>
    <cellStyle name="_09월소장단회의자료1_토공계획_토공사시공계획서(포)_번암,산서하수처리장(처리장+관로+마을하수-1)" xfId="2557"/>
    <cellStyle name="_09월소장단회의자료1_토공계획_토공사시공계획서(포)_조천배수지 확장사업 내역서" xfId="2558"/>
    <cellStyle name="_09월소장단회의자료1_토공계획_토공사시공계획서(포)_진안지방상수도개발사업2-19(마을배수관로미포함)" xfId="2559"/>
    <cellStyle name="_09월소장단회의자료1_토공계획_토공사시공계획서(포)_진안지방상수도개발사업2-19(마을배수관로미포함)_고수,공음,신림마을하수도" xfId="2560"/>
    <cellStyle name="_09월소장단회의자료1_토공계획_토공사시공계획서(포)_진안지방상수도개발사업2-19(마을배수관로미포함)_고수,공음,신림마을하수도_발주내역서(제주도 하수처리장)1" xfId="2561"/>
    <cellStyle name="_09월소장단회의자료1_토공계획_토공사시공계획서(포)_진안지방상수도개발사업2-19(마을배수관로미포함)_고수,공음,신림마을하수도_조천배수지 확장사업 내역서" xfId="2562"/>
    <cellStyle name="_09월소장단회의자료1_토공계획_토공사시공계획서(포)_진안지방상수도개발사업2-19(마을배수관로미포함)_발주내역서(제주도 하수처리장)1" xfId="2563"/>
    <cellStyle name="_09월소장단회의자료1_토공계획_토공사시공계획서(포)_진안지방상수도개발사업2-19(마을배수관로미포함)_번암,산서하수처리장(처리장+관로+마을하수-1)" xfId="2564"/>
    <cellStyle name="_09월소장단회의자료1_토공계획_토공사시공계획서(포)_진안지방상수도개발사업2-19(마을배수관로미포함)_조천배수지 확장사업 내역서" xfId="2565"/>
    <cellStyle name="_09월소장단회의자료1_토공계획_토공사시공계획서_B-1,B-1-1노선변경실정보고" xfId="2566"/>
    <cellStyle name="_09월소장단회의자료1_토공계획_토공사시공계획서_B-1,B-1-1노선변경실정보고_발주내역서(제주도 하수처리장)1" xfId="2567"/>
    <cellStyle name="_09월소장단회의자료1_토공계획_토공사시공계획서_B-1,B-1-1노선변경실정보고_번암,산서하수처리장(처리장+관로+마을하수-1)" xfId="2568"/>
    <cellStyle name="_09월소장단회의자료1_토공계획_토공사시공계획서_B-1,B-1-1노선변경실정보고_조천배수지 확장사업 내역서" xfId="2569"/>
    <cellStyle name="_09월소장단회의자료1_토공계획_토공사시공계획서_B-1,B-1-1노선변경실정보고_진안지방상수도개발사업2-19(마을배수관로미포함)" xfId="2570"/>
    <cellStyle name="_09월소장단회의자료1_토공계획_토공사시공계획서_B-1,B-1-1노선변경실정보고_진안지방상수도개발사업2-19(마을배수관로미포함)_고수,공음,신림마을하수도" xfId="2571"/>
    <cellStyle name="_09월소장단회의자료1_토공계획_토공사시공계획서_B-1,B-1-1노선변경실정보고_진안지방상수도개발사업2-19(마을배수관로미포함)_고수,공음,신림마을하수도_발주내역서(제주도 하수처리장)1" xfId="2572"/>
    <cellStyle name="_09월소장단회의자료1_토공계획_토공사시공계획서_B-1,B-1-1노선변경실정보고_진안지방상수도개발사업2-19(마을배수관로미포함)_고수,공음,신림마을하수도_조천배수지 확장사업 내역서" xfId="2573"/>
    <cellStyle name="_09월소장단회의자료1_토공계획_토공사시공계획서_B-1,B-1-1노선변경실정보고_진안지방상수도개발사업2-19(마을배수관로미포함)_발주내역서(제주도 하수처리장)1" xfId="2574"/>
    <cellStyle name="_09월소장단회의자료1_토공계획_토공사시공계획서_B-1,B-1-1노선변경실정보고_진안지방상수도개발사업2-19(마을배수관로미포함)_번암,산서하수처리장(처리장+관로+마을하수-1)" xfId="2575"/>
    <cellStyle name="_09월소장단회의자료1_토공계획_토공사시공계획서_B-1,B-1-1노선변경실정보고_진안지방상수도개발사업2-19(마을배수관로미포함)_조천배수지 확장사업 내역서" xfId="2576"/>
    <cellStyle name="_09월소장단회의자료1_토공계획_토공사시공계획서_발주내역서(제주도 하수처리장)1" xfId="2577"/>
    <cellStyle name="_09월소장단회의자료1_토공계획_토공사시공계획서_번암,산서하수처리장(처리장+관로+마을하수-1)" xfId="2578"/>
    <cellStyle name="_09월소장단회의자료1_토공계획_토공사시공계획서_조천배수지 확장사업 내역서" xfId="2579"/>
    <cellStyle name="_09월소장단회의자료1_토공계획_토공사시공계획서_진안지방상수도개발사업2-19(마을배수관로미포함)" xfId="2580"/>
    <cellStyle name="_09월소장단회의자료1_토공계획_토공사시공계획서_진안지방상수도개발사업2-19(마을배수관로미포함)_고수,공음,신림마을하수도" xfId="2581"/>
    <cellStyle name="_09월소장단회의자료1_토공계획_토공사시공계획서_진안지방상수도개발사업2-19(마을배수관로미포함)_고수,공음,신림마을하수도_발주내역서(제주도 하수처리장)1" xfId="2582"/>
    <cellStyle name="_09월소장단회의자료1_토공계획_토공사시공계획서_진안지방상수도개발사업2-19(마을배수관로미포함)_고수,공음,신림마을하수도_조천배수지 확장사업 내역서" xfId="2583"/>
    <cellStyle name="_09월소장단회의자료1_토공계획_토공사시공계획서_진안지방상수도개발사업2-19(마을배수관로미포함)_발주내역서(제주도 하수처리장)1" xfId="2584"/>
    <cellStyle name="_09월소장단회의자료1_토공계획_토공사시공계획서_진안지방상수도개발사업2-19(마을배수관로미포함)_번암,산서하수처리장(처리장+관로+마을하수-1)" xfId="2585"/>
    <cellStyle name="_09월소장단회의자료1_토공계획_토공사시공계획서_진안지방상수도개발사업2-19(마을배수관로미포함)_조천배수지 확장사업 내역서" xfId="2586"/>
    <cellStyle name="_09월소장단회의자료1_토공시공계획서(효)" xfId="2587"/>
    <cellStyle name="_09월소장단회의자료1_토공시공계획서(효)_B-1,B-1-1노선변경실정보고" xfId="2588"/>
    <cellStyle name="_09월소장단회의자료1_토공시공계획서(효)_B-1,B-1-1노선변경실정보고_발주내역서(제주도 하수처리장)1" xfId="2589"/>
    <cellStyle name="_09월소장단회의자료1_토공시공계획서(효)_B-1,B-1-1노선변경실정보고_번암,산서하수처리장(처리장+관로+마을하수-1)" xfId="2590"/>
    <cellStyle name="_09월소장단회의자료1_토공시공계획서(효)_B-1,B-1-1노선변경실정보고_조천배수지 확장사업 내역서" xfId="2591"/>
    <cellStyle name="_09월소장단회의자료1_토공시공계획서(효)_B-1,B-1-1노선변경실정보고_진안지방상수도개발사업2-19(마을배수관로미포함)" xfId="2592"/>
    <cellStyle name="_09월소장단회의자료1_토공시공계획서(효)_B-1,B-1-1노선변경실정보고_진안지방상수도개발사업2-19(마을배수관로미포함)_고수,공음,신림마을하수도" xfId="2593"/>
    <cellStyle name="_09월소장단회의자료1_토공시공계획서(효)_B-1,B-1-1노선변경실정보고_진안지방상수도개발사업2-19(마을배수관로미포함)_고수,공음,신림마을하수도_발주내역서(제주도 하수처리장)1" xfId="2594"/>
    <cellStyle name="_09월소장단회의자료1_토공시공계획서(효)_B-1,B-1-1노선변경실정보고_진안지방상수도개발사업2-19(마을배수관로미포함)_고수,공음,신림마을하수도_조천배수지 확장사업 내역서" xfId="2595"/>
    <cellStyle name="_09월소장단회의자료1_토공시공계획서(효)_B-1,B-1-1노선변경실정보고_진안지방상수도개발사업2-19(마을배수관로미포함)_발주내역서(제주도 하수처리장)1" xfId="2596"/>
    <cellStyle name="_09월소장단회의자료1_토공시공계획서(효)_B-1,B-1-1노선변경실정보고_진안지방상수도개발사업2-19(마을배수관로미포함)_번암,산서하수처리장(처리장+관로+마을하수-1)" xfId="2597"/>
    <cellStyle name="_09월소장단회의자료1_토공시공계획서(효)_B-1,B-1-1노선변경실정보고_진안지방상수도개발사업2-19(마을배수관로미포함)_조천배수지 확장사업 내역서" xfId="2598"/>
    <cellStyle name="_09월소장단회의자료1_토공시공계획서(효)_구조물공사시공계획서" xfId="2599"/>
    <cellStyle name="_09월소장단회의자료1_토공시공계획서(효)_구조물공사시공계획서_B-1,B-1-1노선변경실정보고" xfId="2600"/>
    <cellStyle name="_09월소장단회의자료1_토공시공계획서(효)_구조물공사시공계획서_B-1,B-1-1노선변경실정보고_발주내역서(제주도 하수처리장)1" xfId="2601"/>
    <cellStyle name="_09월소장단회의자료1_토공시공계획서(효)_구조물공사시공계획서_B-1,B-1-1노선변경실정보고_번암,산서하수처리장(처리장+관로+마을하수-1)" xfId="2602"/>
    <cellStyle name="_09월소장단회의자료1_토공시공계획서(효)_구조물공사시공계획서_B-1,B-1-1노선변경실정보고_조천배수지 확장사업 내역서" xfId="2603"/>
    <cellStyle name="_09월소장단회의자료1_토공시공계획서(효)_구조물공사시공계획서_B-1,B-1-1노선변경실정보고_진안지방상수도개발사업2-19(마을배수관로미포함)" xfId="2604"/>
    <cellStyle name="_09월소장단회의자료1_토공시공계획서(효)_구조물공사시공계획서_B-1,B-1-1노선변경실정보고_진안지방상수도개발사업2-19(마을배수관로미포함)_고수,공음,신림마을하수도" xfId="2605"/>
    <cellStyle name="_09월소장단회의자료1_토공시공계획서(효)_구조물공사시공계획서_B-1,B-1-1노선변경실정보고_진안지방상수도개발사업2-19(마을배수관로미포함)_고수,공음,신림마을하수도_발주내역서(제주도 하수처리장)1" xfId="2606"/>
    <cellStyle name="_09월소장단회의자료1_토공시공계획서(효)_구조물공사시공계획서_B-1,B-1-1노선변경실정보고_진안지방상수도개발사업2-19(마을배수관로미포함)_고수,공음,신림마을하수도_조천배수지 확장사업 내역서" xfId="2607"/>
    <cellStyle name="_09월소장단회의자료1_토공시공계획서(효)_구조물공사시공계획서_B-1,B-1-1노선변경실정보고_진안지방상수도개발사업2-19(마을배수관로미포함)_발주내역서(제주도 하수처리장)1" xfId="2608"/>
    <cellStyle name="_09월소장단회의자료1_토공시공계획서(효)_구조물공사시공계획서_B-1,B-1-1노선변경실정보고_진안지방상수도개발사업2-19(마을배수관로미포함)_번암,산서하수처리장(처리장+관로+마을하수-1)" xfId="2609"/>
    <cellStyle name="_09월소장단회의자료1_토공시공계획서(효)_구조물공사시공계획서_B-1,B-1-1노선변경실정보고_진안지방상수도개발사업2-19(마을배수관로미포함)_조천배수지 확장사업 내역서" xfId="2610"/>
    <cellStyle name="_09월소장단회의자료1_토공시공계획서(효)_구조물공사시공계획서_발주내역서(제주도 하수처리장)1" xfId="2611"/>
    <cellStyle name="_09월소장단회의자료1_토공시공계획서(효)_구조물공사시공계획서_번암,산서하수처리장(처리장+관로+마을하수-1)" xfId="2612"/>
    <cellStyle name="_09월소장단회의자료1_토공시공계획서(효)_구조물공사시공계획서_조천배수지 확장사업 내역서" xfId="2613"/>
    <cellStyle name="_09월소장단회의자료1_토공시공계획서(효)_구조물공사시공계획서_진안지방상수도개발사업2-19(마을배수관로미포함)" xfId="2614"/>
    <cellStyle name="_09월소장단회의자료1_토공시공계획서(효)_구조물공사시공계획서_진안지방상수도개발사업2-19(마을배수관로미포함)_고수,공음,신림마을하수도" xfId="2615"/>
    <cellStyle name="_09월소장단회의자료1_토공시공계획서(효)_구조물공사시공계획서_진안지방상수도개발사업2-19(마을배수관로미포함)_고수,공음,신림마을하수도_발주내역서(제주도 하수처리장)1" xfId="2616"/>
    <cellStyle name="_09월소장단회의자료1_토공시공계획서(효)_구조물공사시공계획서_진안지방상수도개발사업2-19(마을배수관로미포함)_고수,공음,신림마을하수도_조천배수지 확장사업 내역서" xfId="2617"/>
    <cellStyle name="_09월소장단회의자료1_토공시공계획서(효)_구조물공사시공계획서_진안지방상수도개발사업2-19(마을배수관로미포함)_발주내역서(제주도 하수처리장)1" xfId="2618"/>
    <cellStyle name="_09월소장단회의자료1_토공시공계획서(효)_구조물공사시공계획서_진안지방상수도개발사업2-19(마을배수관로미포함)_번암,산서하수처리장(처리장+관로+마을하수-1)" xfId="2619"/>
    <cellStyle name="_09월소장단회의자료1_토공시공계획서(효)_구조물공사시공계획서_진안지방상수도개발사업2-19(마을배수관로미포함)_조천배수지 확장사업 내역서" xfId="2620"/>
    <cellStyle name="_09월소장단회의자료1_토공시공계획서(효)_발주내역서(제주도 하수처리장)1" xfId="2621"/>
    <cellStyle name="_09월소장단회의자료1_토공시공계획서(효)_번암,산서하수처리장(처리장+관로+마을하수-1)" xfId="2622"/>
    <cellStyle name="_09월소장단회의자료1_토공시공계획서(효)_조천배수지 확장사업 내역서" xfId="2623"/>
    <cellStyle name="_09월소장단회의자료1_토공시공계획서(효)_진안지방상수도개발사업2-19(마을배수관로미포함)" xfId="2624"/>
    <cellStyle name="_09월소장단회의자료1_토공시공계획서(효)_진안지방상수도개발사업2-19(마을배수관로미포함)_고수,공음,신림마을하수도" xfId="2625"/>
    <cellStyle name="_09월소장단회의자료1_토공시공계획서(효)_진안지방상수도개발사업2-19(마을배수관로미포함)_고수,공음,신림마을하수도_발주내역서(제주도 하수처리장)1" xfId="2626"/>
    <cellStyle name="_09월소장단회의자료1_토공시공계획서(효)_진안지방상수도개발사업2-19(마을배수관로미포함)_고수,공음,신림마을하수도_조천배수지 확장사업 내역서" xfId="2627"/>
    <cellStyle name="_09월소장단회의자료1_토공시공계획서(효)_진안지방상수도개발사업2-19(마을배수관로미포함)_발주내역서(제주도 하수처리장)1" xfId="2628"/>
    <cellStyle name="_09월소장단회의자료1_토공시공계획서(효)_진안지방상수도개발사업2-19(마을배수관로미포함)_번암,산서하수처리장(처리장+관로+마을하수-1)" xfId="2629"/>
    <cellStyle name="_09월소장단회의자료1_토공시공계획서(효)_진안지방상수도개발사업2-19(마을배수관로미포함)_조천배수지 확장사업 내역서" xfId="2630"/>
    <cellStyle name="_09월소장단회의자료1_토공시공계획서(효)_토공사시공계획서" xfId="2631"/>
    <cellStyle name="_09월소장단회의자료1_토공시공계획서(효)_토공사시공계획서(포)" xfId="2632"/>
    <cellStyle name="_09월소장단회의자료1_토공시공계획서(효)_토공사시공계획서(포)_B-1,B-1-1노선변경실정보고" xfId="2633"/>
    <cellStyle name="_09월소장단회의자료1_토공시공계획서(효)_토공사시공계획서(포)_B-1,B-1-1노선변경실정보고_발주내역서(제주도 하수처리장)1" xfId="2634"/>
    <cellStyle name="_09월소장단회의자료1_토공시공계획서(효)_토공사시공계획서(포)_B-1,B-1-1노선변경실정보고_번암,산서하수처리장(처리장+관로+마을하수-1)" xfId="2635"/>
    <cellStyle name="_09월소장단회의자료1_토공시공계획서(효)_토공사시공계획서(포)_B-1,B-1-1노선변경실정보고_조천배수지 확장사업 내역서" xfId="2636"/>
    <cellStyle name="_09월소장단회의자료1_토공시공계획서(효)_토공사시공계획서(포)_B-1,B-1-1노선변경실정보고_진안지방상수도개발사업2-19(마을배수관로미포함)" xfId="2637"/>
    <cellStyle name="_09월소장단회의자료1_토공시공계획서(효)_토공사시공계획서(포)_B-1,B-1-1노선변경실정보고_진안지방상수도개발사업2-19(마을배수관로미포함)_고수,공음,신림마을하수도" xfId="2638"/>
    <cellStyle name="_09월소장단회의자료1_토공시공계획서(효)_토공사시공계획서(포)_B-1,B-1-1노선변경실정보고_진안지방상수도개발사업2-19(마을배수관로미포함)_고수,공음,신림마을하수도_발주내역서(제주도 하수처리장)1" xfId="2639"/>
    <cellStyle name="_09월소장단회의자료1_토공시공계획서(효)_토공사시공계획서(포)_B-1,B-1-1노선변경실정보고_진안지방상수도개발사업2-19(마을배수관로미포함)_고수,공음,신림마을하수도_조천배수지 확장사업 내역서" xfId="2640"/>
    <cellStyle name="_09월소장단회의자료1_토공시공계획서(효)_토공사시공계획서(포)_B-1,B-1-1노선변경실정보고_진안지방상수도개발사업2-19(마을배수관로미포함)_발주내역서(제주도 하수처리장)1" xfId="2641"/>
    <cellStyle name="_09월소장단회의자료1_토공시공계획서(효)_토공사시공계획서(포)_B-1,B-1-1노선변경실정보고_진안지방상수도개발사업2-19(마을배수관로미포함)_번암,산서하수처리장(처리장+관로+마을하수-1)" xfId="2642"/>
    <cellStyle name="_09월소장단회의자료1_토공시공계획서(효)_토공사시공계획서(포)_B-1,B-1-1노선변경실정보고_진안지방상수도개발사업2-19(마을배수관로미포함)_조천배수지 확장사업 내역서" xfId="2643"/>
    <cellStyle name="_09월소장단회의자료1_토공시공계획서(효)_토공사시공계획서(포)_발주내역서(제주도 하수처리장)1" xfId="2644"/>
    <cellStyle name="_09월소장단회의자료1_토공시공계획서(효)_토공사시공계획서(포)_번암,산서하수처리장(처리장+관로+마을하수-1)" xfId="2645"/>
    <cellStyle name="_09월소장단회의자료1_토공시공계획서(효)_토공사시공계획서(포)_조천배수지 확장사업 내역서" xfId="2646"/>
    <cellStyle name="_09월소장단회의자료1_토공시공계획서(효)_토공사시공계획서(포)_진안지방상수도개발사업2-19(마을배수관로미포함)" xfId="2647"/>
    <cellStyle name="_09월소장단회의자료1_토공시공계획서(효)_토공사시공계획서(포)_진안지방상수도개발사업2-19(마을배수관로미포함)_고수,공음,신림마을하수도" xfId="2648"/>
    <cellStyle name="_09월소장단회의자료1_토공시공계획서(효)_토공사시공계획서(포)_진안지방상수도개발사업2-19(마을배수관로미포함)_고수,공음,신림마을하수도_발주내역서(제주도 하수처리장)1" xfId="2649"/>
    <cellStyle name="_09월소장단회의자료1_토공시공계획서(효)_토공사시공계획서(포)_진안지방상수도개발사업2-19(마을배수관로미포함)_고수,공음,신림마을하수도_조천배수지 확장사업 내역서" xfId="2650"/>
    <cellStyle name="_09월소장단회의자료1_토공시공계획서(효)_토공사시공계획서(포)_진안지방상수도개발사업2-19(마을배수관로미포함)_발주내역서(제주도 하수처리장)1" xfId="2651"/>
    <cellStyle name="_09월소장단회의자료1_토공시공계획서(효)_토공사시공계획서(포)_진안지방상수도개발사업2-19(마을배수관로미포함)_번암,산서하수처리장(처리장+관로+마을하수-1)" xfId="2652"/>
    <cellStyle name="_09월소장단회의자료1_토공시공계획서(효)_토공사시공계획서(포)_진안지방상수도개발사업2-19(마을배수관로미포함)_조천배수지 확장사업 내역서" xfId="2653"/>
    <cellStyle name="_09월소장단회의자료1_토공시공계획서(효)_토공사시공계획서_B-1,B-1-1노선변경실정보고" xfId="2654"/>
    <cellStyle name="_09월소장단회의자료1_토공시공계획서(효)_토공사시공계획서_B-1,B-1-1노선변경실정보고_발주내역서(제주도 하수처리장)1" xfId="2655"/>
    <cellStyle name="_09월소장단회의자료1_토공시공계획서(효)_토공사시공계획서_B-1,B-1-1노선변경실정보고_번암,산서하수처리장(처리장+관로+마을하수-1)" xfId="2656"/>
    <cellStyle name="_09월소장단회의자료1_토공시공계획서(효)_토공사시공계획서_B-1,B-1-1노선변경실정보고_조천배수지 확장사업 내역서" xfId="2657"/>
    <cellStyle name="_09월소장단회의자료1_토공시공계획서(효)_토공사시공계획서_B-1,B-1-1노선변경실정보고_진안지방상수도개발사업2-19(마을배수관로미포함)" xfId="2658"/>
    <cellStyle name="_09월소장단회의자료1_토공시공계획서(효)_토공사시공계획서_B-1,B-1-1노선변경실정보고_진안지방상수도개발사업2-19(마을배수관로미포함)_고수,공음,신림마을하수도" xfId="2659"/>
    <cellStyle name="_09월소장단회의자료1_토공시공계획서(효)_토공사시공계획서_B-1,B-1-1노선변경실정보고_진안지방상수도개발사업2-19(마을배수관로미포함)_고수,공음,신림마을하수도_발주내역서(제주도 하수처리장)1" xfId="2660"/>
    <cellStyle name="_09월소장단회의자료1_토공시공계획서(효)_토공사시공계획서_B-1,B-1-1노선변경실정보고_진안지방상수도개발사업2-19(마을배수관로미포함)_고수,공음,신림마을하수도_조천배수지 확장사업 내역서" xfId="2661"/>
    <cellStyle name="_09월소장단회의자료1_토공시공계획서(효)_토공사시공계획서_B-1,B-1-1노선변경실정보고_진안지방상수도개발사업2-19(마을배수관로미포함)_발주내역서(제주도 하수처리장)1" xfId="2662"/>
    <cellStyle name="_09월소장단회의자료1_토공시공계획서(효)_토공사시공계획서_B-1,B-1-1노선변경실정보고_진안지방상수도개발사업2-19(마을배수관로미포함)_번암,산서하수처리장(처리장+관로+마을하수-1)" xfId="2663"/>
    <cellStyle name="_09월소장단회의자료1_토공시공계획서(효)_토공사시공계획서_B-1,B-1-1노선변경실정보고_진안지방상수도개발사업2-19(마을배수관로미포함)_조천배수지 확장사업 내역서" xfId="2664"/>
    <cellStyle name="_09월소장단회의자료1_토공시공계획서(효)_토공사시공계획서_발주내역서(제주도 하수처리장)1" xfId="2665"/>
    <cellStyle name="_09월소장단회의자료1_토공시공계획서(효)_토공사시공계획서_번암,산서하수처리장(처리장+관로+마을하수-1)" xfId="2666"/>
    <cellStyle name="_09월소장단회의자료1_토공시공계획서(효)_토공사시공계획서_조천배수지 확장사업 내역서" xfId="2667"/>
    <cellStyle name="_09월소장단회의자료1_토공시공계획서(효)_토공사시공계획서_진안지방상수도개발사업2-19(마을배수관로미포함)" xfId="2668"/>
    <cellStyle name="_09월소장단회의자료1_토공시공계획서(효)_토공사시공계획서_진안지방상수도개발사업2-19(마을배수관로미포함)_고수,공음,신림마을하수도" xfId="2669"/>
    <cellStyle name="_09월소장단회의자료1_토공시공계획서(효)_토공사시공계획서_진안지방상수도개발사업2-19(마을배수관로미포함)_고수,공음,신림마을하수도_발주내역서(제주도 하수처리장)1" xfId="2670"/>
    <cellStyle name="_09월소장단회의자료1_토공시공계획서(효)_토공사시공계획서_진안지방상수도개발사업2-19(마을배수관로미포함)_고수,공음,신림마을하수도_조천배수지 확장사업 내역서" xfId="2671"/>
    <cellStyle name="_09월소장단회의자료1_토공시공계획서(효)_토공사시공계획서_진안지방상수도개발사업2-19(마을배수관로미포함)_발주내역서(제주도 하수처리장)1" xfId="2672"/>
    <cellStyle name="_09월소장단회의자료1_토공시공계획서(효)_토공사시공계획서_진안지방상수도개발사업2-19(마을배수관로미포함)_번암,산서하수처리장(처리장+관로+마을하수-1)" xfId="2673"/>
    <cellStyle name="_09월소장단회의자료1_토공시공계획서(효)_토공사시공계획서_진안지방상수도개발사업2-19(마을배수관로미포함)_조천배수지 확장사업 내역서" xfId="2674"/>
    <cellStyle name="_1) 토공수량집계(배수A)" xfId="2675"/>
    <cellStyle name="_1) 토공수량집계(배수A)_01.부대공(동판교3단계(본이설))" xfId="2676"/>
    <cellStyle name="_1) 토공수량집계(배수A)_02.구조물및추진,도달기지토공(D구간)" xfId="2677"/>
    <cellStyle name="_1) 토공수량집계(배수B)" xfId="2678"/>
    <cellStyle name="_1) 토공수량집계(배수B)_01.부대공(동판교3단계(본이설))" xfId="2679"/>
    <cellStyle name="_1) 토공수량집계(배수B)_02.구조물및추진,도달기지토공(D구간)" xfId="2680"/>
    <cellStyle name="_1) 토공수량집계(송수A)" xfId="2681"/>
    <cellStyle name="_1) 토공수량집계(송수A)_01.부대공(동판교3단계(본이설))" xfId="2682"/>
    <cellStyle name="_1) 토공수량집계(송수A)_02.구조물및추진,도달기지토공(D구간)" xfId="2683"/>
    <cellStyle name="_1) 토공수량집계(송수A1)" xfId="2684"/>
    <cellStyle name="_1) 토공수량집계(송수A1)_01.부대공(동판교3단계(본이설))" xfId="2685"/>
    <cellStyle name="_1) 토공수량집계(송수A1)_02.구조물및추진,도달기지토공(D구간)" xfId="2686"/>
    <cellStyle name="_1. 예산서(샘플)" xfId="2687"/>
    <cellStyle name="_1. 예산서(전화)" xfId="2688"/>
    <cellStyle name="_1.0 토공" xfId="2689"/>
    <cellStyle name="_1.0설계내역서(전체-최종)" xfId="2690"/>
    <cellStyle name="_1.0토공" xfId="2691"/>
    <cellStyle name="_1.토공" xfId="2692"/>
    <cellStyle name="_10.역T형옹벽(H=5.0),개거(0.5X0.5)" xfId="2693"/>
    <cellStyle name="_11. 석축" xfId="2694"/>
    <cellStyle name="_11. 석축_2(변경)-토공" xfId="2695"/>
    <cellStyle name="_11. 석축_2(변경)-토공_20040423_동해2리 오지도로" xfId="2696"/>
    <cellStyle name="_11. 석축_2(변경)-토공_20040523_반계3리 오지도로" xfId="2697"/>
    <cellStyle name="_11. 석축_2(변경)-토공_20040530_양잠2리(사당골)" xfId="2698"/>
    <cellStyle name="_11. 석축_2(변경)-토공_20040601_누동2리(장곰)" xfId="2699"/>
    <cellStyle name="_11. 석축_2(변경)-토공_20040610_황촌1리 오지도로" xfId="2700"/>
    <cellStyle name="_11. 석축_2(변경)-토공_20040614_고남4리(옷점)" xfId="2701"/>
    <cellStyle name="_11. 석축_2(변경)-토공_20040618_고남5리 오지도로" xfId="2702"/>
    <cellStyle name="_11. 석축_2(변경)-토공_20040710_장곡2리 오지도로" xfId="2703"/>
    <cellStyle name="_11. 석축_2(변경)-토공_20040712_장곡1리 오지도로" xfId="2704"/>
    <cellStyle name="_11. 석축_2(변경)-토공_20040920_가의도하천정비" xfId="2705"/>
    <cellStyle name="_11. 석축_20040423_동해2리 오지도로" xfId="2706"/>
    <cellStyle name="_11. 석축_20040523_반계3리 오지도로" xfId="2707"/>
    <cellStyle name="_11. 석축_20040530_양잠2리(사당골)" xfId="2708"/>
    <cellStyle name="_11. 석축_20040601_누동2리(장곰)" xfId="2709"/>
    <cellStyle name="_11. 석축_20040610_황촌1리 오지도로" xfId="2710"/>
    <cellStyle name="_11. 석축_20040614_고남4리(옷점)" xfId="2711"/>
    <cellStyle name="_11. 석축_20040618_고남5리 오지도로" xfId="2712"/>
    <cellStyle name="_11. 석축_20040710_장곡2리 오지도로" xfId="2713"/>
    <cellStyle name="_11. 석축_20040712_장곡1리 오지도로" xfId="2714"/>
    <cellStyle name="_11. 석축_20040920_가의도하천정비" xfId="2715"/>
    <cellStyle name="_11.토공수량및집계최종(03.05.27)" xfId="2716"/>
    <cellStyle name="_13(석축)" xfId="2717"/>
    <cellStyle name="_13(석축)_2(변경)-토공" xfId="2718"/>
    <cellStyle name="_13(석축)_2(변경)-토공_20040423_동해2리 오지도로" xfId="2719"/>
    <cellStyle name="_13(석축)_2(변경)-토공_20040523_반계3리 오지도로" xfId="2720"/>
    <cellStyle name="_13(석축)_2(변경)-토공_20040530_양잠2리(사당골)" xfId="2721"/>
    <cellStyle name="_13(석축)_2(변경)-토공_20040601_누동2리(장곰)" xfId="2722"/>
    <cellStyle name="_13(석축)_2(변경)-토공_20040610_황촌1리 오지도로" xfId="2723"/>
    <cellStyle name="_13(석축)_2(변경)-토공_20040614_고남4리(옷점)" xfId="2724"/>
    <cellStyle name="_13(석축)_2(변경)-토공_20040618_고남5리 오지도로" xfId="2725"/>
    <cellStyle name="_13(석축)_2(변경)-토공_20040710_장곡2리 오지도로" xfId="2726"/>
    <cellStyle name="_13(석축)_2(변경)-토공_20040712_장곡1리 오지도로" xfId="2727"/>
    <cellStyle name="_13(석축)_2(변경)-토공_20040920_가의도하천정비" xfId="2728"/>
    <cellStyle name="_13(석축)_20040423_동해2리 오지도로" xfId="2729"/>
    <cellStyle name="_13(석축)_20040523_반계3리 오지도로" xfId="2730"/>
    <cellStyle name="_13(석축)_20040530_양잠2리(사당골)" xfId="2731"/>
    <cellStyle name="_13(석축)_20040601_누동2리(장곰)" xfId="2732"/>
    <cellStyle name="_13(석축)_20040610_황촌1리 오지도로" xfId="2733"/>
    <cellStyle name="_13(석축)_20040614_고남4리(옷점)" xfId="2734"/>
    <cellStyle name="_13(석축)_20040618_고남5리 오지도로" xfId="2735"/>
    <cellStyle name="_13(석축)_20040710_장곡2리 오지도로" xfId="2736"/>
    <cellStyle name="_13(석축)_20040712_장곡1리 오지도로" xfId="2737"/>
    <cellStyle name="_13(석축)_20040920_가의도하천정비" xfId="2738"/>
    <cellStyle name="_19.수중보(옹벽포함)" xfId="2739"/>
    <cellStyle name="_19.수중보(옹벽포함)_2(변경)-토공" xfId="2740"/>
    <cellStyle name="_19.수중보(옹벽포함)_2(변경)-토공_20040423_동해2리 오지도로" xfId="2741"/>
    <cellStyle name="_19.수중보(옹벽포함)_2(변경)-토공_20040523_반계3리 오지도로" xfId="2742"/>
    <cellStyle name="_19.수중보(옹벽포함)_2(변경)-토공_20040530_양잠2리(사당골)" xfId="2743"/>
    <cellStyle name="_19.수중보(옹벽포함)_2(변경)-토공_20040601_누동2리(장곰)" xfId="2744"/>
    <cellStyle name="_19.수중보(옹벽포함)_2(변경)-토공_20040610_황촌1리 오지도로" xfId="2745"/>
    <cellStyle name="_19.수중보(옹벽포함)_2(변경)-토공_20040614_고남4리(옷점)" xfId="2746"/>
    <cellStyle name="_19.수중보(옹벽포함)_2(변경)-토공_20040618_고남5리 오지도로" xfId="2747"/>
    <cellStyle name="_19.수중보(옹벽포함)_2(변경)-토공_20040710_장곡2리 오지도로" xfId="2748"/>
    <cellStyle name="_19.수중보(옹벽포함)_2(변경)-토공_20040712_장곡1리 오지도로" xfId="2749"/>
    <cellStyle name="_19.수중보(옹벽포함)_2(변경)-토공_20040920_가의도하천정비" xfId="2750"/>
    <cellStyle name="_19.수중보(옹벽포함)_20040423_동해2리 오지도로" xfId="2751"/>
    <cellStyle name="_19.수중보(옹벽포함)_20040523_반계3리 오지도로" xfId="2752"/>
    <cellStyle name="_19.수중보(옹벽포함)_20040530_양잠2리(사당골)" xfId="2753"/>
    <cellStyle name="_19.수중보(옹벽포함)_20040601_누동2리(장곰)" xfId="2754"/>
    <cellStyle name="_19.수중보(옹벽포함)_20040610_황촌1리 오지도로" xfId="2755"/>
    <cellStyle name="_19.수중보(옹벽포함)_20040614_고남4리(옷점)" xfId="2756"/>
    <cellStyle name="_19.수중보(옹벽포함)_20040618_고남5리 오지도로" xfId="2757"/>
    <cellStyle name="_19.수중보(옹벽포함)_20040710_장곡2리 오지도로" xfId="2758"/>
    <cellStyle name="_19.수중보(옹벽포함)_20040712_장곡1리 오지도로" xfId="2759"/>
    <cellStyle name="_19.수중보(옹벽포함)_20040920_가의도하천정비" xfId="2760"/>
    <cellStyle name="_1예산서_전기" xfId="2761"/>
    <cellStyle name="_1-토공" xfId="2762"/>
    <cellStyle name="_2.1 토공" xfId="2763"/>
    <cellStyle name="_2.2 구조물토공" xfId="2764"/>
    <cellStyle name="_2.2 구조물토공_02.구조물및추진,도달기지토공(D구간)" xfId="2765"/>
    <cellStyle name="_2.2 구조물토공_2.3 추진토공" xfId="2766"/>
    <cellStyle name="_2.포장공(4지구)" xfId="2767"/>
    <cellStyle name="_2001년1월소장단회의REV2" xfId="2768"/>
    <cellStyle name="_2001년1월소장단회의REV2_B-1,B-1-1노선변경실정보고" xfId="2769"/>
    <cellStyle name="_2001년1월소장단회의REV2_B-1,B-1-1노선변경실정보고_발주내역서(제주도 하수처리장)1" xfId="2770"/>
    <cellStyle name="_2001년1월소장단회의REV2_B-1,B-1-1노선변경실정보고_번암,산서하수처리장(처리장+관로+마을하수-1)" xfId="2771"/>
    <cellStyle name="_2001년1월소장단회의REV2_B-1,B-1-1노선변경실정보고_조천배수지 확장사업 내역서" xfId="2772"/>
    <cellStyle name="_2001년1월소장단회의REV2_B-1,B-1-1노선변경실정보고_진안지방상수도개발사업2-19(마을배수관로미포함)" xfId="2773"/>
    <cellStyle name="_2001년1월소장단회의REV2_B-1,B-1-1노선변경실정보고_진안지방상수도개발사업2-19(마을배수관로미포함)_고수,공음,신림마을하수도" xfId="2774"/>
    <cellStyle name="_2001년1월소장단회의REV2_B-1,B-1-1노선변경실정보고_진안지방상수도개발사업2-19(마을배수관로미포함)_고수,공음,신림마을하수도_발주내역서(제주도 하수처리장)1" xfId="2775"/>
    <cellStyle name="_2001년1월소장단회의REV2_B-1,B-1-1노선변경실정보고_진안지방상수도개발사업2-19(마을배수관로미포함)_고수,공음,신림마을하수도_조천배수지 확장사업 내역서" xfId="2776"/>
    <cellStyle name="_2001년1월소장단회의REV2_B-1,B-1-1노선변경실정보고_진안지방상수도개발사업2-19(마을배수관로미포함)_발주내역서(제주도 하수처리장)1" xfId="2777"/>
    <cellStyle name="_2001년1월소장단회의REV2_B-1,B-1-1노선변경실정보고_진안지방상수도개발사업2-19(마을배수관로미포함)_번암,산서하수처리장(처리장+관로+마을하수-1)" xfId="2778"/>
    <cellStyle name="_2001년1월소장단회의REV2_B-1,B-1-1노선변경실정보고_진안지방상수도개발사업2-19(마을배수관로미포함)_조천배수지 확장사업 내역서" xfId="2779"/>
    <cellStyle name="_2001년1월소장단회의REV2_발주내역서(제주도 하수처리장)1" xfId="2780"/>
    <cellStyle name="_2001년1월소장단회의REV2_번암,산서하수처리장(처리장+관로+마을하수-1)" xfId="2781"/>
    <cellStyle name="_2001년1월소장단회의REV2_조천배수지 확장사업 내역서" xfId="2782"/>
    <cellStyle name="_2001년1월소장단회의REV2_진안지방상수도개발사업2-19(마을배수관로미포함)" xfId="2783"/>
    <cellStyle name="_2001년1월소장단회의REV2_진안지방상수도개발사업2-19(마을배수관로미포함)_고수,공음,신림마을하수도" xfId="2784"/>
    <cellStyle name="_2001년1월소장단회의REV2_진안지방상수도개발사업2-19(마을배수관로미포함)_고수,공음,신림마을하수도_발주내역서(제주도 하수처리장)1" xfId="2785"/>
    <cellStyle name="_2001년1월소장단회의REV2_진안지방상수도개발사업2-19(마을배수관로미포함)_고수,공음,신림마을하수도_조천배수지 확장사업 내역서" xfId="2786"/>
    <cellStyle name="_2001년1월소장단회의REV2_진안지방상수도개발사업2-19(마을배수관로미포함)_발주내역서(제주도 하수처리장)1" xfId="2787"/>
    <cellStyle name="_2001년1월소장단회의REV2_진안지방상수도개발사업2-19(마을배수관로미포함)_번암,산서하수처리장(처리장+관로+마을하수-1)" xfId="2788"/>
    <cellStyle name="_2001년1월소장단회의REV2_진안지방상수도개발사업2-19(마을배수관로미포함)_조천배수지 확장사업 내역서" xfId="2789"/>
    <cellStyle name="_2001년1월소장단회의REV2_토공계획" xfId="2790"/>
    <cellStyle name="_2001년1월소장단회의REV2_토공계획_B-1,B-1-1노선변경실정보고" xfId="2791"/>
    <cellStyle name="_2001년1월소장단회의REV2_토공계획_B-1,B-1-1노선변경실정보고_발주내역서(제주도 하수처리장)1" xfId="2792"/>
    <cellStyle name="_2001년1월소장단회의REV2_토공계획_B-1,B-1-1노선변경실정보고_번암,산서하수처리장(처리장+관로+마을하수-1)" xfId="2793"/>
    <cellStyle name="_2001년1월소장단회의REV2_토공계획_B-1,B-1-1노선변경실정보고_조천배수지 확장사업 내역서" xfId="2794"/>
    <cellStyle name="_2001년1월소장단회의REV2_토공계획_B-1,B-1-1노선변경실정보고_진안지방상수도개발사업2-19(마을배수관로미포함)" xfId="2795"/>
    <cellStyle name="_2001년1월소장단회의REV2_토공계획_B-1,B-1-1노선변경실정보고_진안지방상수도개발사업2-19(마을배수관로미포함)_고수,공음,신림마을하수도" xfId="2796"/>
    <cellStyle name="_2001년1월소장단회의REV2_토공계획_B-1,B-1-1노선변경실정보고_진안지방상수도개발사업2-19(마을배수관로미포함)_고수,공음,신림마을하수도_발주내역서(제주도 하수처리장)1" xfId="2797"/>
    <cellStyle name="_2001년1월소장단회의REV2_토공계획_B-1,B-1-1노선변경실정보고_진안지방상수도개발사업2-19(마을배수관로미포함)_고수,공음,신림마을하수도_조천배수지 확장사업 내역서" xfId="2798"/>
    <cellStyle name="_2001년1월소장단회의REV2_토공계획_B-1,B-1-1노선변경실정보고_진안지방상수도개발사업2-19(마을배수관로미포함)_발주내역서(제주도 하수처리장)1" xfId="2799"/>
    <cellStyle name="_2001년1월소장단회의REV2_토공계획_B-1,B-1-1노선변경실정보고_진안지방상수도개발사업2-19(마을배수관로미포함)_번암,산서하수처리장(처리장+관로+마을하수-1)" xfId="2800"/>
    <cellStyle name="_2001년1월소장단회의REV2_토공계획_B-1,B-1-1노선변경실정보고_진안지방상수도개발사업2-19(마을배수관로미포함)_조천배수지 확장사업 내역서" xfId="2801"/>
    <cellStyle name="_2001년1월소장단회의REV2_토공계획_구조물공사시공계획서" xfId="2802"/>
    <cellStyle name="_2001년1월소장단회의REV2_토공계획_구조물공사시공계획서_B-1,B-1-1노선변경실정보고" xfId="2803"/>
    <cellStyle name="_2001년1월소장단회의REV2_토공계획_구조물공사시공계획서_B-1,B-1-1노선변경실정보고_발주내역서(제주도 하수처리장)1" xfId="2804"/>
    <cellStyle name="_2001년1월소장단회의REV2_토공계획_구조물공사시공계획서_B-1,B-1-1노선변경실정보고_번암,산서하수처리장(처리장+관로+마을하수-1)" xfId="2805"/>
    <cellStyle name="_2001년1월소장단회의REV2_토공계획_구조물공사시공계획서_B-1,B-1-1노선변경실정보고_조천배수지 확장사업 내역서" xfId="2806"/>
    <cellStyle name="_2001년1월소장단회의REV2_토공계획_구조물공사시공계획서_B-1,B-1-1노선변경실정보고_진안지방상수도개발사업2-19(마을배수관로미포함)" xfId="2807"/>
    <cellStyle name="_2001년1월소장단회의REV2_토공계획_구조물공사시공계획서_B-1,B-1-1노선변경실정보고_진안지방상수도개발사업2-19(마을배수관로미포함)_고수,공음,신림마을하수도" xfId="2808"/>
    <cellStyle name="_2001년1월소장단회의REV2_토공계획_구조물공사시공계획서_B-1,B-1-1노선변경실정보고_진안지방상수도개발사업2-19(마을배수관로미포함)_고수,공음,신림마을하수도_발주내역서(제주도 하수처리장)1" xfId="2809"/>
    <cellStyle name="_2001년1월소장단회의REV2_토공계획_구조물공사시공계획서_B-1,B-1-1노선변경실정보고_진안지방상수도개발사업2-19(마을배수관로미포함)_고수,공음,신림마을하수도_조천배수지 확장사업 내역서" xfId="2810"/>
    <cellStyle name="_2001년1월소장단회의REV2_토공계획_구조물공사시공계획서_B-1,B-1-1노선변경실정보고_진안지방상수도개발사업2-19(마을배수관로미포함)_발주내역서(제주도 하수처리장)1" xfId="2811"/>
    <cellStyle name="_2001년1월소장단회의REV2_토공계획_구조물공사시공계획서_B-1,B-1-1노선변경실정보고_진안지방상수도개발사업2-19(마을배수관로미포함)_번암,산서하수처리장(처리장+관로+마을하수-1)" xfId="2812"/>
    <cellStyle name="_2001년1월소장단회의REV2_토공계획_구조물공사시공계획서_B-1,B-1-1노선변경실정보고_진안지방상수도개발사업2-19(마을배수관로미포함)_조천배수지 확장사업 내역서" xfId="2813"/>
    <cellStyle name="_2001년1월소장단회의REV2_토공계획_구조물공사시공계획서_발주내역서(제주도 하수처리장)1" xfId="2814"/>
    <cellStyle name="_2001년1월소장단회의REV2_토공계획_구조물공사시공계획서_번암,산서하수처리장(처리장+관로+마을하수-1)" xfId="2815"/>
    <cellStyle name="_2001년1월소장단회의REV2_토공계획_구조물공사시공계획서_조천배수지 확장사업 내역서" xfId="2816"/>
    <cellStyle name="_2001년1월소장단회의REV2_토공계획_구조물공사시공계획서_진안지방상수도개발사업2-19(마을배수관로미포함)" xfId="2817"/>
    <cellStyle name="_2001년1월소장단회의REV2_토공계획_구조물공사시공계획서_진안지방상수도개발사업2-19(마을배수관로미포함)_고수,공음,신림마을하수도" xfId="2818"/>
    <cellStyle name="_2001년1월소장단회의REV2_토공계획_구조물공사시공계획서_진안지방상수도개발사업2-19(마을배수관로미포함)_고수,공음,신림마을하수도_발주내역서(제주도 하수처리장)1" xfId="2819"/>
    <cellStyle name="_2001년1월소장단회의REV2_토공계획_구조물공사시공계획서_진안지방상수도개발사업2-19(마을배수관로미포함)_고수,공음,신림마을하수도_조천배수지 확장사업 내역서" xfId="2820"/>
    <cellStyle name="_2001년1월소장단회의REV2_토공계획_구조물공사시공계획서_진안지방상수도개발사업2-19(마을배수관로미포함)_발주내역서(제주도 하수처리장)1" xfId="2821"/>
    <cellStyle name="_2001년1월소장단회의REV2_토공계획_구조물공사시공계획서_진안지방상수도개발사업2-19(마을배수관로미포함)_번암,산서하수처리장(처리장+관로+마을하수-1)" xfId="2822"/>
    <cellStyle name="_2001년1월소장단회의REV2_토공계획_구조물공사시공계획서_진안지방상수도개발사업2-19(마을배수관로미포함)_조천배수지 확장사업 내역서" xfId="2823"/>
    <cellStyle name="_2001년1월소장단회의REV2_토공계획_발주내역서(제주도 하수처리장)1" xfId="2824"/>
    <cellStyle name="_2001년1월소장단회의REV2_토공계획_번암,산서하수처리장(처리장+관로+마을하수-1)" xfId="2825"/>
    <cellStyle name="_2001년1월소장단회의REV2_토공계획_조천배수지 확장사업 내역서" xfId="2826"/>
    <cellStyle name="_2001년1월소장단회의REV2_토공계획_진안지방상수도개발사업2-19(마을배수관로미포함)" xfId="2827"/>
    <cellStyle name="_2001년1월소장단회의REV2_토공계획_진안지방상수도개발사업2-19(마을배수관로미포함)_고수,공음,신림마을하수도" xfId="2828"/>
    <cellStyle name="_2001년1월소장단회의REV2_토공계획_진안지방상수도개발사업2-19(마을배수관로미포함)_고수,공음,신림마을하수도_발주내역서(제주도 하수처리장)1" xfId="2829"/>
    <cellStyle name="_2001년1월소장단회의REV2_토공계획_진안지방상수도개발사업2-19(마을배수관로미포함)_고수,공음,신림마을하수도_조천배수지 확장사업 내역서" xfId="2830"/>
    <cellStyle name="_2001년1월소장단회의REV2_토공계획_진안지방상수도개발사업2-19(마을배수관로미포함)_발주내역서(제주도 하수처리장)1" xfId="2831"/>
    <cellStyle name="_2001년1월소장단회의REV2_토공계획_진안지방상수도개발사업2-19(마을배수관로미포함)_번암,산서하수처리장(처리장+관로+마을하수-1)" xfId="2832"/>
    <cellStyle name="_2001년1월소장단회의REV2_토공계획_진안지방상수도개발사업2-19(마을배수관로미포함)_조천배수지 확장사업 내역서" xfId="2833"/>
    <cellStyle name="_2001년1월소장단회의REV2_토공계획_토공사시공계획서" xfId="2834"/>
    <cellStyle name="_2001년1월소장단회의REV2_토공계획_토공사시공계획서(포)" xfId="2835"/>
    <cellStyle name="_2001년1월소장단회의REV2_토공계획_토공사시공계획서(포)_B-1,B-1-1노선변경실정보고" xfId="2836"/>
    <cellStyle name="_2001년1월소장단회의REV2_토공계획_토공사시공계획서(포)_B-1,B-1-1노선변경실정보고_발주내역서(제주도 하수처리장)1" xfId="2837"/>
    <cellStyle name="_2001년1월소장단회의REV2_토공계획_토공사시공계획서(포)_B-1,B-1-1노선변경실정보고_번암,산서하수처리장(처리장+관로+마을하수-1)" xfId="2838"/>
    <cellStyle name="_2001년1월소장단회의REV2_토공계획_토공사시공계획서(포)_B-1,B-1-1노선변경실정보고_조천배수지 확장사업 내역서" xfId="2839"/>
    <cellStyle name="_2001년1월소장단회의REV2_토공계획_토공사시공계획서(포)_B-1,B-1-1노선변경실정보고_진안지방상수도개발사업2-19(마을배수관로미포함)" xfId="2840"/>
    <cellStyle name="_2001년1월소장단회의REV2_토공계획_토공사시공계획서(포)_B-1,B-1-1노선변경실정보고_진안지방상수도개발사업2-19(마을배수관로미포함)_고수,공음,신림마을하수도" xfId="2841"/>
    <cellStyle name="_2001년1월소장단회의REV2_토공계획_토공사시공계획서(포)_B-1,B-1-1노선변경실정보고_진안지방상수도개발사업2-19(마을배수관로미포함)_고수,공음,신림마을하수도_발주내역서(제주도 하수처리장)1" xfId="2842"/>
    <cellStyle name="_2001년1월소장단회의REV2_토공계획_토공사시공계획서(포)_B-1,B-1-1노선변경실정보고_진안지방상수도개발사업2-19(마을배수관로미포함)_고수,공음,신림마을하수도_조천배수지 확장사업 내역서" xfId="2843"/>
    <cellStyle name="_2001년1월소장단회의REV2_토공계획_토공사시공계획서(포)_B-1,B-1-1노선변경실정보고_진안지방상수도개발사업2-19(마을배수관로미포함)_발주내역서(제주도 하수처리장)1" xfId="2844"/>
    <cellStyle name="_2001년1월소장단회의REV2_토공계획_토공사시공계획서(포)_B-1,B-1-1노선변경실정보고_진안지방상수도개발사업2-19(마을배수관로미포함)_번암,산서하수처리장(처리장+관로+마을하수-1)" xfId="2845"/>
    <cellStyle name="_2001년1월소장단회의REV2_토공계획_토공사시공계획서(포)_B-1,B-1-1노선변경실정보고_진안지방상수도개발사업2-19(마을배수관로미포함)_조천배수지 확장사업 내역서" xfId="2846"/>
    <cellStyle name="_2001년1월소장단회의REV2_토공계획_토공사시공계획서(포)_발주내역서(제주도 하수처리장)1" xfId="2847"/>
    <cellStyle name="_2001년1월소장단회의REV2_토공계획_토공사시공계획서(포)_번암,산서하수처리장(처리장+관로+마을하수-1)" xfId="2848"/>
    <cellStyle name="_2001년1월소장단회의REV2_토공계획_토공사시공계획서(포)_조천배수지 확장사업 내역서" xfId="2849"/>
    <cellStyle name="_2001년1월소장단회의REV2_토공계획_토공사시공계획서(포)_진안지방상수도개발사업2-19(마을배수관로미포함)" xfId="2850"/>
    <cellStyle name="_2001년1월소장단회의REV2_토공계획_토공사시공계획서(포)_진안지방상수도개발사업2-19(마을배수관로미포함)_고수,공음,신림마을하수도" xfId="2851"/>
    <cellStyle name="_2001년1월소장단회의REV2_토공계획_토공사시공계획서(포)_진안지방상수도개발사업2-19(마을배수관로미포함)_고수,공음,신림마을하수도_발주내역서(제주도 하수처리장)1" xfId="2852"/>
    <cellStyle name="_2001년1월소장단회의REV2_토공계획_토공사시공계획서(포)_진안지방상수도개발사업2-19(마을배수관로미포함)_고수,공음,신림마을하수도_조천배수지 확장사업 내역서" xfId="2853"/>
    <cellStyle name="_2001년1월소장단회의REV2_토공계획_토공사시공계획서(포)_진안지방상수도개발사업2-19(마을배수관로미포함)_발주내역서(제주도 하수처리장)1" xfId="2854"/>
    <cellStyle name="_2001년1월소장단회의REV2_토공계획_토공사시공계획서(포)_진안지방상수도개발사업2-19(마을배수관로미포함)_번암,산서하수처리장(처리장+관로+마을하수-1)" xfId="2855"/>
    <cellStyle name="_2001년1월소장단회의REV2_토공계획_토공사시공계획서(포)_진안지방상수도개발사업2-19(마을배수관로미포함)_조천배수지 확장사업 내역서" xfId="2856"/>
    <cellStyle name="_2001년1월소장단회의REV2_토공계획_토공사시공계획서_B-1,B-1-1노선변경실정보고" xfId="2857"/>
    <cellStyle name="_2001년1월소장단회의REV2_토공계획_토공사시공계획서_B-1,B-1-1노선변경실정보고_발주내역서(제주도 하수처리장)1" xfId="2858"/>
    <cellStyle name="_2001년1월소장단회의REV2_토공계획_토공사시공계획서_B-1,B-1-1노선변경실정보고_번암,산서하수처리장(처리장+관로+마을하수-1)" xfId="2859"/>
    <cellStyle name="_2001년1월소장단회의REV2_토공계획_토공사시공계획서_B-1,B-1-1노선변경실정보고_조천배수지 확장사업 내역서" xfId="2860"/>
    <cellStyle name="_2001년1월소장단회의REV2_토공계획_토공사시공계획서_B-1,B-1-1노선변경실정보고_진안지방상수도개발사업2-19(마을배수관로미포함)" xfId="2861"/>
    <cellStyle name="_2001년1월소장단회의REV2_토공계획_토공사시공계획서_B-1,B-1-1노선변경실정보고_진안지방상수도개발사업2-19(마을배수관로미포함)_고수,공음,신림마을하수도" xfId="2862"/>
    <cellStyle name="_2001년1월소장단회의REV2_토공계획_토공사시공계획서_B-1,B-1-1노선변경실정보고_진안지방상수도개발사업2-19(마을배수관로미포함)_고수,공음,신림마을하수도_발주내역서(제주도 하수처리장)1" xfId="2863"/>
    <cellStyle name="_2001년1월소장단회의REV2_토공계획_토공사시공계획서_B-1,B-1-1노선변경실정보고_진안지방상수도개발사업2-19(마을배수관로미포함)_고수,공음,신림마을하수도_조천배수지 확장사업 내역서" xfId="2864"/>
    <cellStyle name="_2001년1월소장단회의REV2_토공계획_토공사시공계획서_B-1,B-1-1노선변경실정보고_진안지방상수도개발사업2-19(마을배수관로미포함)_발주내역서(제주도 하수처리장)1" xfId="2865"/>
    <cellStyle name="_2001년1월소장단회의REV2_토공계획_토공사시공계획서_B-1,B-1-1노선변경실정보고_진안지방상수도개발사업2-19(마을배수관로미포함)_번암,산서하수처리장(처리장+관로+마을하수-1)" xfId="2866"/>
    <cellStyle name="_2001년1월소장단회의REV2_토공계획_토공사시공계획서_B-1,B-1-1노선변경실정보고_진안지방상수도개발사업2-19(마을배수관로미포함)_조천배수지 확장사업 내역서" xfId="2867"/>
    <cellStyle name="_2001년1월소장단회의REV2_토공계획_토공사시공계획서_발주내역서(제주도 하수처리장)1" xfId="2868"/>
    <cellStyle name="_2001년1월소장단회의REV2_토공계획_토공사시공계획서_번암,산서하수처리장(처리장+관로+마을하수-1)" xfId="2869"/>
    <cellStyle name="_2001년1월소장단회의REV2_토공계획_토공사시공계획서_조천배수지 확장사업 내역서" xfId="2870"/>
    <cellStyle name="_2001년1월소장단회의REV2_토공계획_토공사시공계획서_진안지방상수도개발사업2-19(마을배수관로미포함)" xfId="2871"/>
    <cellStyle name="_2001년1월소장단회의REV2_토공계획_토공사시공계획서_진안지방상수도개발사업2-19(마을배수관로미포함)_고수,공음,신림마을하수도" xfId="2872"/>
    <cellStyle name="_2001년1월소장단회의REV2_토공계획_토공사시공계획서_진안지방상수도개발사업2-19(마을배수관로미포함)_고수,공음,신림마을하수도_발주내역서(제주도 하수처리장)1" xfId="2873"/>
    <cellStyle name="_2001년1월소장단회의REV2_토공계획_토공사시공계획서_진안지방상수도개발사업2-19(마을배수관로미포함)_고수,공음,신림마을하수도_조천배수지 확장사업 내역서" xfId="2874"/>
    <cellStyle name="_2001년1월소장단회의REV2_토공계획_토공사시공계획서_진안지방상수도개발사업2-19(마을배수관로미포함)_발주내역서(제주도 하수처리장)1" xfId="2875"/>
    <cellStyle name="_2001년1월소장단회의REV2_토공계획_토공사시공계획서_진안지방상수도개발사업2-19(마을배수관로미포함)_번암,산서하수처리장(처리장+관로+마을하수-1)" xfId="2876"/>
    <cellStyle name="_2001년1월소장단회의REV2_토공계획_토공사시공계획서_진안지방상수도개발사업2-19(마을배수관로미포함)_조천배수지 확장사업 내역서" xfId="2877"/>
    <cellStyle name="_2001년1월소장단회의REV2_토공시공계획서(효)" xfId="2878"/>
    <cellStyle name="_2001년1월소장단회의REV2_토공시공계획서(효)_B-1,B-1-1노선변경실정보고" xfId="2879"/>
    <cellStyle name="_2001년1월소장단회의REV2_토공시공계획서(효)_B-1,B-1-1노선변경실정보고_발주내역서(제주도 하수처리장)1" xfId="2880"/>
    <cellStyle name="_2001년1월소장단회의REV2_토공시공계획서(효)_B-1,B-1-1노선변경실정보고_번암,산서하수처리장(처리장+관로+마을하수-1)" xfId="2881"/>
    <cellStyle name="_2001년1월소장단회의REV2_토공시공계획서(효)_B-1,B-1-1노선변경실정보고_조천배수지 확장사업 내역서" xfId="2882"/>
    <cellStyle name="_2001년1월소장단회의REV2_토공시공계획서(효)_B-1,B-1-1노선변경실정보고_진안지방상수도개발사업2-19(마을배수관로미포함)" xfId="2883"/>
    <cellStyle name="_2001년1월소장단회의REV2_토공시공계획서(효)_B-1,B-1-1노선변경실정보고_진안지방상수도개발사업2-19(마을배수관로미포함)_고수,공음,신림마을하수도" xfId="2884"/>
    <cellStyle name="_2001년1월소장단회의REV2_토공시공계획서(효)_B-1,B-1-1노선변경실정보고_진안지방상수도개발사업2-19(마을배수관로미포함)_고수,공음,신림마을하수도_발주내역서(제주도 하수처리장)1" xfId="2885"/>
    <cellStyle name="_2001년1월소장단회의REV2_토공시공계획서(효)_B-1,B-1-1노선변경실정보고_진안지방상수도개발사업2-19(마을배수관로미포함)_고수,공음,신림마을하수도_조천배수지 확장사업 내역서" xfId="2886"/>
    <cellStyle name="_2001년1월소장단회의REV2_토공시공계획서(효)_B-1,B-1-1노선변경실정보고_진안지방상수도개발사업2-19(마을배수관로미포함)_발주내역서(제주도 하수처리장)1" xfId="2887"/>
    <cellStyle name="_2001년1월소장단회의REV2_토공시공계획서(효)_B-1,B-1-1노선변경실정보고_진안지방상수도개발사업2-19(마을배수관로미포함)_번암,산서하수처리장(처리장+관로+마을하수-1)" xfId="2888"/>
    <cellStyle name="_2001년1월소장단회의REV2_토공시공계획서(효)_B-1,B-1-1노선변경실정보고_진안지방상수도개발사업2-19(마을배수관로미포함)_조천배수지 확장사업 내역서" xfId="2889"/>
    <cellStyle name="_2001년1월소장단회의REV2_토공시공계획서(효)_구조물공사시공계획서" xfId="2890"/>
    <cellStyle name="_2001년1월소장단회의REV2_토공시공계획서(효)_구조물공사시공계획서_B-1,B-1-1노선변경실정보고" xfId="2891"/>
    <cellStyle name="_2001년1월소장단회의REV2_토공시공계획서(효)_구조물공사시공계획서_B-1,B-1-1노선변경실정보고_발주내역서(제주도 하수처리장)1" xfId="2892"/>
    <cellStyle name="_2001년1월소장단회의REV2_토공시공계획서(효)_구조물공사시공계획서_B-1,B-1-1노선변경실정보고_번암,산서하수처리장(처리장+관로+마을하수-1)" xfId="2893"/>
    <cellStyle name="_2001년1월소장단회의REV2_토공시공계획서(효)_구조물공사시공계획서_B-1,B-1-1노선변경실정보고_조천배수지 확장사업 내역서" xfId="2894"/>
    <cellStyle name="_2001년1월소장단회의REV2_토공시공계획서(효)_구조물공사시공계획서_B-1,B-1-1노선변경실정보고_진안지방상수도개발사업2-19(마을배수관로미포함)" xfId="2895"/>
    <cellStyle name="_2001년1월소장단회의REV2_토공시공계획서(효)_구조물공사시공계획서_B-1,B-1-1노선변경실정보고_진안지방상수도개발사업2-19(마을배수관로미포함)_고수,공음,신림마을하수도" xfId="2896"/>
    <cellStyle name="_2001년1월소장단회의REV2_토공시공계획서(효)_구조물공사시공계획서_B-1,B-1-1노선변경실정보고_진안지방상수도개발사업2-19(마을배수관로미포함)_고수,공음,신림마을하수도_발주내역서(제주도 하수처리장)1" xfId="2897"/>
    <cellStyle name="_2001년1월소장단회의REV2_토공시공계획서(효)_구조물공사시공계획서_B-1,B-1-1노선변경실정보고_진안지방상수도개발사업2-19(마을배수관로미포함)_고수,공음,신림마을하수도_조천배수지 확장사업 내역서" xfId="2898"/>
    <cellStyle name="_2001년1월소장단회의REV2_토공시공계획서(효)_구조물공사시공계획서_B-1,B-1-1노선변경실정보고_진안지방상수도개발사업2-19(마을배수관로미포함)_발주내역서(제주도 하수처리장)1" xfId="2899"/>
    <cellStyle name="_2001년1월소장단회의REV2_토공시공계획서(효)_구조물공사시공계획서_B-1,B-1-1노선변경실정보고_진안지방상수도개발사업2-19(마을배수관로미포함)_번암,산서하수처리장(처리장+관로+마을하수-1)" xfId="2900"/>
    <cellStyle name="_2001년1월소장단회의REV2_토공시공계획서(효)_구조물공사시공계획서_B-1,B-1-1노선변경실정보고_진안지방상수도개발사업2-19(마을배수관로미포함)_조천배수지 확장사업 내역서" xfId="2901"/>
    <cellStyle name="_2001년1월소장단회의REV2_토공시공계획서(효)_구조물공사시공계획서_발주내역서(제주도 하수처리장)1" xfId="2902"/>
    <cellStyle name="_2001년1월소장단회의REV2_토공시공계획서(효)_구조물공사시공계획서_번암,산서하수처리장(처리장+관로+마을하수-1)" xfId="2903"/>
    <cellStyle name="_2001년1월소장단회의REV2_토공시공계획서(효)_구조물공사시공계획서_조천배수지 확장사업 내역서" xfId="2904"/>
    <cellStyle name="_2001년1월소장단회의REV2_토공시공계획서(효)_구조물공사시공계획서_진안지방상수도개발사업2-19(마을배수관로미포함)" xfId="2905"/>
    <cellStyle name="_2001년1월소장단회의REV2_토공시공계획서(효)_구조물공사시공계획서_진안지방상수도개발사업2-19(마을배수관로미포함)_고수,공음,신림마을하수도" xfId="2906"/>
    <cellStyle name="_2001년1월소장단회의REV2_토공시공계획서(효)_구조물공사시공계획서_진안지방상수도개발사업2-19(마을배수관로미포함)_고수,공음,신림마을하수도_발주내역서(제주도 하수처리장)1" xfId="2907"/>
    <cellStyle name="_2001년1월소장단회의REV2_토공시공계획서(효)_구조물공사시공계획서_진안지방상수도개발사업2-19(마을배수관로미포함)_고수,공음,신림마을하수도_조천배수지 확장사업 내역서" xfId="2908"/>
    <cellStyle name="_2001년1월소장단회의REV2_토공시공계획서(효)_구조물공사시공계획서_진안지방상수도개발사업2-19(마을배수관로미포함)_발주내역서(제주도 하수처리장)1" xfId="2909"/>
    <cellStyle name="_2001년1월소장단회의REV2_토공시공계획서(효)_구조물공사시공계획서_진안지방상수도개발사업2-19(마을배수관로미포함)_번암,산서하수처리장(처리장+관로+마을하수-1)" xfId="2910"/>
    <cellStyle name="_2001년1월소장단회의REV2_토공시공계획서(효)_구조물공사시공계획서_진안지방상수도개발사업2-19(마을배수관로미포함)_조천배수지 확장사업 내역서" xfId="2911"/>
    <cellStyle name="_2001년1월소장단회의REV2_토공시공계획서(효)_발주내역서(제주도 하수처리장)1" xfId="2912"/>
    <cellStyle name="_2001년1월소장단회의REV2_토공시공계획서(효)_번암,산서하수처리장(처리장+관로+마을하수-1)" xfId="2913"/>
    <cellStyle name="_2001년1월소장단회의REV2_토공시공계획서(효)_조천배수지 확장사업 내역서" xfId="2914"/>
    <cellStyle name="_2001년1월소장단회의REV2_토공시공계획서(효)_진안지방상수도개발사업2-19(마을배수관로미포함)" xfId="2915"/>
    <cellStyle name="_2001년1월소장단회의REV2_토공시공계획서(효)_진안지방상수도개발사업2-19(마을배수관로미포함)_고수,공음,신림마을하수도" xfId="2916"/>
    <cellStyle name="_2001년1월소장단회의REV2_토공시공계획서(효)_진안지방상수도개발사업2-19(마을배수관로미포함)_고수,공음,신림마을하수도_발주내역서(제주도 하수처리장)1" xfId="2917"/>
    <cellStyle name="_2001년1월소장단회의REV2_토공시공계획서(효)_진안지방상수도개발사업2-19(마을배수관로미포함)_고수,공음,신림마을하수도_조천배수지 확장사업 내역서" xfId="2918"/>
    <cellStyle name="_2001년1월소장단회의REV2_토공시공계획서(효)_진안지방상수도개발사업2-19(마을배수관로미포함)_발주내역서(제주도 하수처리장)1" xfId="2919"/>
    <cellStyle name="_2001년1월소장단회의REV2_토공시공계획서(효)_진안지방상수도개발사업2-19(마을배수관로미포함)_번암,산서하수처리장(처리장+관로+마을하수-1)" xfId="2920"/>
    <cellStyle name="_2001년1월소장단회의REV2_토공시공계획서(효)_진안지방상수도개발사업2-19(마을배수관로미포함)_조천배수지 확장사업 내역서" xfId="2921"/>
    <cellStyle name="_2001년1월소장단회의REV2_토공시공계획서(효)_토공사시공계획서" xfId="2922"/>
    <cellStyle name="_2001년1월소장단회의REV2_토공시공계획서(효)_토공사시공계획서(포)" xfId="2923"/>
    <cellStyle name="_2001년1월소장단회의REV2_토공시공계획서(효)_토공사시공계획서(포)_B-1,B-1-1노선변경실정보고" xfId="2924"/>
    <cellStyle name="_2001년1월소장단회의REV2_토공시공계획서(효)_토공사시공계획서(포)_B-1,B-1-1노선변경실정보고_발주내역서(제주도 하수처리장)1" xfId="2925"/>
    <cellStyle name="_2001년1월소장단회의REV2_토공시공계획서(효)_토공사시공계획서(포)_B-1,B-1-1노선변경실정보고_번암,산서하수처리장(처리장+관로+마을하수-1)" xfId="2926"/>
    <cellStyle name="_2001년1월소장단회의REV2_토공시공계획서(효)_토공사시공계획서(포)_B-1,B-1-1노선변경실정보고_조천배수지 확장사업 내역서" xfId="2927"/>
    <cellStyle name="_2001년1월소장단회의REV2_토공시공계획서(효)_토공사시공계획서(포)_B-1,B-1-1노선변경실정보고_진안지방상수도개발사업2-19(마을배수관로미포함)" xfId="2928"/>
    <cellStyle name="_2001년1월소장단회의REV2_토공시공계획서(효)_토공사시공계획서(포)_B-1,B-1-1노선변경실정보고_진안지방상수도개발사업2-19(마을배수관로미포함)_고수,공음,신림마을하수도" xfId="2929"/>
    <cellStyle name="_2001년1월소장단회의REV2_토공시공계획서(효)_토공사시공계획서(포)_B-1,B-1-1노선변경실정보고_진안지방상수도개발사업2-19(마을배수관로미포함)_고수,공음,신림마을하수도_발주내역서(제주도 하수처리장)1" xfId="2930"/>
    <cellStyle name="_2001년1월소장단회의REV2_토공시공계획서(효)_토공사시공계획서(포)_B-1,B-1-1노선변경실정보고_진안지방상수도개발사업2-19(마을배수관로미포함)_고수,공음,신림마을하수도_조천배수지 확장사업 내역서" xfId="2931"/>
    <cellStyle name="_2001년1월소장단회의REV2_토공시공계획서(효)_토공사시공계획서(포)_B-1,B-1-1노선변경실정보고_진안지방상수도개발사업2-19(마을배수관로미포함)_발주내역서(제주도 하수처리장)1" xfId="2932"/>
    <cellStyle name="_2001년1월소장단회의REV2_토공시공계획서(효)_토공사시공계획서(포)_B-1,B-1-1노선변경실정보고_진안지방상수도개발사업2-19(마을배수관로미포함)_번암,산서하수처리장(처리장+관로+마을하수-1)" xfId="2933"/>
    <cellStyle name="_2001년1월소장단회의REV2_토공시공계획서(효)_토공사시공계획서(포)_B-1,B-1-1노선변경실정보고_진안지방상수도개발사업2-19(마을배수관로미포함)_조천배수지 확장사업 내역서" xfId="2934"/>
    <cellStyle name="_2001년1월소장단회의REV2_토공시공계획서(효)_토공사시공계획서(포)_발주내역서(제주도 하수처리장)1" xfId="2935"/>
    <cellStyle name="_2001년1월소장단회의REV2_토공시공계획서(효)_토공사시공계획서(포)_번암,산서하수처리장(처리장+관로+마을하수-1)" xfId="2936"/>
    <cellStyle name="_2001년1월소장단회의REV2_토공시공계획서(효)_토공사시공계획서(포)_조천배수지 확장사업 내역서" xfId="2937"/>
    <cellStyle name="_2001년1월소장단회의REV2_토공시공계획서(효)_토공사시공계획서(포)_진안지방상수도개발사업2-19(마을배수관로미포함)" xfId="2938"/>
    <cellStyle name="_2001년1월소장단회의REV2_토공시공계획서(효)_토공사시공계획서(포)_진안지방상수도개발사업2-19(마을배수관로미포함)_고수,공음,신림마을하수도" xfId="2939"/>
    <cellStyle name="_2001년1월소장단회의REV2_토공시공계획서(효)_토공사시공계획서(포)_진안지방상수도개발사업2-19(마을배수관로미포함)_고수,공음,신림마을하수도_발주내역서(제주도 하수처리장)1" xfId="2940"/>
    <cellStyle name="_2001년1월소장단회의REV2_토공시공계획서(효)_토공사시공계획서(포)_진안지방상수도개발사업2-19(마을배수관로미포함)_고수,공음,신림마을하수도_조천배수지 확장사업 내역서" xfId="2941"/>
    <cellStyle name="_2001년1월소장단회의REV2_토공시공계획서(효)_토공사시공계획서(포)_진안지방상수도개발사업2-19(마을배수관로미포함)_발주내역서(제주도 하수처리장)1" xfId="2942"/>
    <cellStyle name="_2001년1월소장단회의REV2_토공시공계획서(효)_토공사시공계획서(포)_진안지방상수도개발사업2-19(마을배수관로미포함)_번암,산서하수처리장(처리장+관로+마을하수-1)" xfId="2943"/>
    <cellStyle name="_2001년1월소장단회의REV2_토공시공계획서(효)_토공사시공계획서(포)_진안지방상수도개발사업2-19(마을배수관로미포함)_조천배수지 확장사업 내역서" xfId="2944"/>
    <cellStyle name="_2001년1월소장단회의REV2_토공시공계획서(효)_토공사시공계획서_B-1,B-1-1노선변경실정보고" xfId="2945"/>
    <cellStyle name="_2001년1월소장단회의REV2_토공시공계획서(효)_토공사시공계획서_B-1,B-1-1노선변경실정보고_발주내역서(제주도 하수처리장)1" xfId="2946"/>
    <cellStyle name="_2001년1월소장단회의REV2_토공시공계획서(효)_토공사시공계획서_B-1,B-1-1노선변경실정보고_번암,산서하수처리장(처리장+관로+마을하수-1)" xfId="2947"/>
    <cellStyle name="_2001년1월소장단회의REV2_토공시공계획서(효)_토공사시공계획서_B-1,B-1-1노선변경실정보고_조천배수지 확장사업 내역서" xfId="2948"/>
    <cellStyle name="_2001년1월소장단회의REV2_토공시공계획서(효)_토공사시공계획서_B-1,B-1-1노선변경실정보고_진안지방상수도개발사업2-19(마을배수관로미포함)" xfId="2949"/>
    <cellStyle name="_2001년1월소장단회의REV2_토공시공계획서(효)_토공사시공계획서_B-1,B-1-1노선변경실정보고_진안지방상수도개발사업2-19(마을배수관로미포함)_고수,공음,신림마을하수도" xfId="2950"/>
    <cellStyle name="_2001년1월소장단회의REV2_토공시공계획서(효)_토공사시공계획서_B-1,B-1-1노선변경실정보고_진안지방상수도개발사업2-19(마을배수관로미포함)_고수,공음,신림마을하수도_발주내역서(제주도 하수처리장)1" xfId="2951"/>
    <cellStyle name="_2001년1월소장단회의REV2_토공시공계획서(효)_토공사시공계획서_B-1,B-1-1노선변경실정보고_진안지방상수도개발사업2-19(마을배수관로미포함)_고수,공음,신림마을하수도_조천배수지 확장사업 내역서" xfId="2952"/>
    <cellStyle name="_2001년1월소장단회의REV2_토공시공계획서(효)_토공사시공계획서_B-1,B-1-1노선변경실정보고_진안지방상수도개발사업2-19(마을배수관로미포함)_발주내역서(제주도 하수처리장)1" xfId="2953"/>
    <cellStyle name="_2001년1월소장단회의REV2_토공시공계획서(효)_토공사시공계획서_B-1,B-1-1노선변경실정보고_진안지방상수도개발사업2-19(마을배수관로미포함)_번암,산서하수처리장(처리장+관로+마을하수-1)" xfId="2954"/>
    <cellStyle name="_2001년1월소장단회의REV2_토공시공계획서(효)_토공사시공계획서_B-1,B-1-1노선변경실정보고_진안지방상수도개발사업2-19(마을배수관로미포함)_조천배수지 확장사업 내역서" xfId="2955"/>
    <cellStyle name="_2001년1월소장단회의REV2_토공시공계획서(효)_토공사시공계획서_발주내역서(제주도 하수처리장)1" xfId="2956"/>
    <cellStyle name="_2001년1월소장단회의REV2_토공시공계획서(효)_토공사시공계획서_번암,산서하수처리장(처리장+관로+마을하수-1)" xfId="2957"/>
    <cellStyle name="_2001년1월소장단회의REV2_토공시공계획서(효)_토공사시공계획서_조천배수지 확장사업 내역서" xfId="2958"/>
    <cellStyle name="_2001년1월소장단회의REV2_토공시공계획서(효)_토공사시공계획서_진안지방상수도개발사업2-19(마을배수관로미포함)" xfId="2959"/>
    <cellStyle name="_2001년1월소장단회의REV2_토공시공계획서(효)_토공사시공계획서_진안지방상수도개발사업2-19(마을배수관로미포함)_고수,공음,신림마을하수도" xfId="2960"/>
    <cellStyle name="_2001년1월소장단회의REV2_토공시공계획서(효)_토공사시공계획서_진안지방상수도개발사업2-19(마을배수관로미포함)_고수,공음,신림마을하수도_발주내역서(제주도 하수처리장)1" xfId="2961"/>
    <cellStyle name="_2001년1월소장단회의REV2_토공시공계획서(효)_토공사시공계획서_진안지방상수도개발사업2-19(마을배수관로미포함)_고수,공음,신림마을하수도_조천배수지 확장사업 내역서" xfId="2962"/>
    <cellStyle name="_2001년1월소장단회의REV2_토공시공계획서(효)_토공사시공계획서_진안지방상수도개발사업2-19(마을배수관로미포함)_발주내역서(제주도 하수처리장)1" xfId="2963"/>
    <cellStyle name="_2001년1월소장단회의REV2_토공시공계획서(효)_토공사시공계획서_진안지방상수도개발사업2-19(마을배수관로미포함)_번암,산서하수처리장(처리장+관로+마을하수-1)" xfId="2964"/>
    <cellStyle name="_2001년1월소장단회의REV2_토공시공계획서(효)_토공사시공계획서_진안지방상수도개발사업2-19(마을배수관로미포함)_조천배수지 확장사업 내역서" xfId="2965"/>
    <cellStyle name="_2001년1월소장회의" xfId="2966"/>
    <cellStyle name="_2001년1월소장회의_B-1,B-1-1노선변경실정보고" xfId="2967"/>
    <cellStyle name="_2001년1월소장회의_B-1,B-1-1노선변경실정보고_발주내역서(제주도 하수처리장)1" xfId="2968"/>
    <cellStyle name="_2001년1월소장회의_B-1,B-1-1노선변경실정보고_번암,산서하수처리장(처리장+관로+마을하수-1)" xfId="2969"/>
    <cellStyle name="_2001년1월소장회의_B-1,B-1-1노선변경실정보고_조천배수지 확장사업 내역서" xfId="2970"/>
    <cellStyle name="_2001년1월소장회의_B-1,B-1-1노선변경실정보고_진안지방상수도개발사업2-19(마을배수관로미포함)" xfId="2971"/>
    <cellStyle name="_2001년1월소장회의_B-1,B-1-1노선변경실정보고_진안지방상수도개발사업2-19(마을배수관로미포함)_고수,공음,신림마을하수도" xfId="2972"/>
    <cellStyle name="_2001년1월소장회의_B-1,B-1-1노선변경실정보고_진안지방상수도개발사업2-19(마을배수관로미포함)_고수,공음,신림마을하수도_발주내역서(제주도 하수처리장)1" xfId="2973"/>
    <cellStyle name="_2001년1월소장회의_B-1,B-1-1노선변경실정보고_진안지방상수도개발사업2-19(마을배수관로미포함)_고수,공음,신림마을하수도_조천배수지 확장사업 내역서" xfId="2974"/>
    <cellStyle name="_2001년1월소장회의_B-1,B-1-1노선변경실정보고_진안지방상수도개발사업2-19(마을배수관로미포함)_발주내역서(제주도 하수처리장)1" xfId="2975"/>
    <cellStyle name="_2001년1월소장회의_B-1,B-1-1노선변경실정보고_진안지방상수도개발사업2-19(마을배수관로미포함)_번암,산서하수처리장(처리장+관로+마을하수-1)" xfId="2976"/>
    <cellStyle name="_2001년1월소장회의_B-1,B-1-1노선변경실정보고_진안지방상수도개발사업2-19(마을배수관로미포함)_조천배수지 확장사업 내역서" xfId="2977"/>
    <cellStyle name="_2001년1월소장회의_발주내역서(제주도 하수처리장)1" xfId="2978"/>
    <cellStyle name="_2001년1월소장회의_번암,산서하수처리장(처리장+관로+마을하수-1)" xfId="2979"/>
    <cellStyle name="_2001년1월소장회의_조천배수지 확장사업 내역서" xfId="2980"/>
    <cellStyle name="_2001년1월소장회의_진안지방상수도개발사업2-19(마을배수관로미포함)" xfId="2981"/>
    <cellStyle name="_2001년1월소장회의_진안지방상수도개발사업2-19(마을배수관로미포함)_고수,공음,신림마을하수도" xfId="2982"/>
    <cellStyle name="_2001년1월소장회의_진안지방상수도개발사업2-19(마을배수관로미포함)_고수,공음,신림마을하수도_발주내역서(제주도 하수처리장)1" xfId="2983"/>
    <cellStyle name="_2001년1월소장회의_진안지방상수도개발사업2-19(마을배수관로미포함)_고수,공음,신림마을하수도_조천배수지 확장사업 내역서" xfId="2984"/>
    <cellStyle name="_2001년1월소장회의_진안지방상수도개발사업2-19(마을배수관로미포함)_발주내역서(제주도 하수처리장)1" xfId="2985"/>
    <cellStyle name="_2001년1월소장회의_진안지방상수도개발사업2-19(마을배수관로미포함)_번암,산서하수처리장(처리장+관로+마을하수-1)" xfId="2986"/>
    <cellStyle name="_2001년1월소장회의_진안지방상수도개발사업2-19(마을배수관로미포함)_조천배수지 확장사업 내역서" xfId="2987"/>
    <cellStyle name="_2001년1월소장회의_토공계획" xfId="2988"/>
    <cellStyle name="_2001년1월소장회의_토공계획_B-1,B-1-1노선변경실정보고" xfId="2989"/>
    <cellStyle name="_2001년1월소장회의_토공계획_B-1,B-1-1노선변경실정보고_발주내역서(제주도 하수처리장)1" xfId="2990"/>
    <cellStyle name="_2001년1월소장회의_토공계획_B-1,B-1-1노선변경실정보고_번암,산서하수처리장(처리장+관로+마을하수-1)" xfId="2991"/>
    <cellStyle name="_2001년1월소장회의_토공계획_B-1,B-1-1노선변경실정보고_조천배수지 확장사업 내역서" xfId="2992"/>
    <cellStyle name="_2001년1월소장회의_토공계획_B-1,B-1-1노선변경실정보고_진안지방상수도개발사업2-19(마을배수관로미포함)" xfId="2993"/>
    <cellStyle name="_2001년1월소장회의_토공계획_B-1,B-1-1노선변경실정보고_진안지방상수도개발사업2-19(마을배수관로미포함)_고수,공음,신림마을하수도" xfId="2994"/>
    <cellStyle name="_2001년1월소장회의_토공계획_B-1,B-1-1노선변경실정보고_진안지방상수도개발사업2-19(마을배수관로미포함)_고수,공음,신림마을하수도_발주내역서(제주도 하수처리장)1" xfId="2995"/>
    <cellStyle name="_2001년1월소장회의_토공계획_B-1,B-1-1노선변경실정보고_진안지방상수도개발사업2-19(마을배수관로미포함)_고수,공음,신림마을하수도_조천배수지 확장사업 내역서" xfId="2996"/>
    <cellStyle name="_2001년1월소장회의_토공계획_B-1,B-1-1노선변경실정보고_진안지방상수도개발사업2-19(마을배수관로미포함)_발주내역서(제주도 하수처리장)1" xfId="2997"/>
    <cellStyle name="_2001년1월소장회의_토공계획_B-1,B-1-1노선변경실정보고_진안지방상수도개발사업2-19(마을배수관로미포함)_번암,산서하수처리장(처리장+관로+마을하수-1)" xfId="2998"/>
    <cellStyle name="_2001년1월소장회의_토공계획_B-1,B-1-1노선변경실정보고_진안지방상수도개발사업2-19(마을배수관로미포함)_조천배수지 확장사업 내역서" xfId="2999"/>
    <cellStyle name="_2001년1월소장회의_토공계획_구조물공사시공계획서" xfId="3000"/>
    <cellStyle name="_2001년1월소장회의_토공계획_구조물공사시공계획서_B-1,B-1-1노선변경실정보고" xfId="3001"/>
    <cellStyle name="_2001년1월소장회의_토공계획_구조물공사시공계획서_B-1,B-1-1노선변경실정보고_발주내역서(제주도 하수처리장)1" xfId="3002"/>
    <cellStyle name="_2001년1월소장회의_토공계획_구조물공사시공계획서_B-1,B-1-1노선변경실정보고_번암,산서하수처리장(처리장+관로+마을하수-1)" xfId="3003"/>
    <cellStyle name="_2001년1월소장회의_토공계획_구조물공사시공계획서_B-1,B-1-1노선변경실정보고_조천배수지 확장사업 내역서" xfId="3004"/>
    <cellStyle name="_2001년1월소장회의_토공계획_구조물공사시공계획서_B-1,B-1-1노선변경실정보고_진안지방상수도개발사업2-19(마을배수관로미포함)" xfId="3005"/>
    <cellStyle name="_2001년1월소장회의_토공계획_구조물공사시공계획서_B-1,B-1-1노선변경실정보고_진안지방상수도개발사업2-19(마을배수관로미포함)_고수,공음,신림마을하수도" xfId="3006"/>
    <cellStyle name="_2001년1월소장회의_토공계획_구조물공사시공계획서_B-1,B-1-1노선변경실정보고_진안지방상수도개발사업2-19(마을배수관로미포함)_고수,공음,신림마을하수도_발주내역서(제주도 하수처리장)1" xfId="3007"/>
    <cellStyle name="_2001년1월소장회의_토공계획_구조물공사시공계획서_B-1,B-1-1노선변경실정보고_진안지방상수도개발사업2-19(마을배수관로미포함)_고수,공음,신림마을하수도_조천배수지 확장사업 내역서" xfId="3008"/>
    <cellStyle name="_2001년1월소장회의_토공계획_구조물공사시공계획서_B-1,B-1-1노선변경실정보고_진안지방상수도개발사업2-19(마을배수관로미포함)_발주내역서(제주도 하수처리장)1" xfId="3009"/>
    <cellStyle name="_2001년1월소장회의_토공계획_구조물공사시공계획서_B-1,B-1-1노선변경실정보고_진안지방상수도개발사업2-19(마을배수관로미포함)_번암,산서하수처리장(처리장+관로+마을하수-1)" xfId="3010"/>
    <cellStyle name="_2001년1월소장회의_토공계획_구조물공사시공계획서_B-1,B-1-1노선변경실정보고_진안지방상수도개발사업2-19(마을배수관로미포함)_조천배수지 확장사업 내역서" xfId="3011"/>
    <cellStyle name="_2001년1월소장회의_토공계획_구조물공사시공계획서_발주내역서(제주도 하수처리장)1" xfId="3012"/>
    <cellStyle name="_2001년1월소장회의_토공계획_구조물공사시공계획서_번암,산서하수처리장(처리장+관로+마을하수-1)" xfId="3013"/>
    <cellStyle name="_2001년1월소장회의_토공계획_구조물공사시공계획서_조천배수지 확장사업 내역서" xfId="3014"/>
    <cellStyle name="_2001년1월소장회의_토공계획_구조물공사시공계획서_진안지방상수도개발사업2-19(마을배수관로미포함)" xfId="3015"/>
    <cellStyle name="_2001년1월소장회의_토공계획_구조물공사시공계획서_진안지방상수도개발사업2-19(마을배수관로미포함)_고수,공음,신림마을하수도" xfId="3016"/>
    <cellStyle name="_2001년1월소장회의_토공계획_구조물공사시공계획서_진안지방상수도개발사업2-19(마을배수관로미포함)_고수,공음,신림마을하수도_발주내역서(제주도 하수처리장)1" xfId="3017"/>
    <cellStyle name="_2001년1월소장회의_토공계획_구조물공사시공계획서_진안지방상수도개발사업2-19(마을배수관로미포함)_고수,공음,신림마을하수도_조천배수지 확장사업 내역서" xfId="3018"/>
    <cellStyle name="_2001년1월소장회의_토공계획_구조물공사시공계획서_진안지방상수도개발사업2-19(마을배수관로미포함)_발주내역서(제주도 하수처리장)1" xfId="3019"/>
    <cellStyle name="_2001년1월소장회의_토공계획_구조물공사시공계획서_진안지방상수도개발사업2-19(마을배수관로미포함)_번암,산서하수처리장(처리장+관로+마을하수-1)" xfId="3020"/>
    <cellStyle name="_2001년1월소장회의_토공계획_구조물공사시공계획서_진안지방상수도개발사업2-19(마을배수관로미포함)_조천배수지 확장사업 내역서" xfId="3021"/>
    <cellStyle name="_2001년1월소장회의_토공계획_발주내역서(제주도 하수처리장)1" xfId="3022"/>
    <cellStyle name="_2001년1월소장회의_토공계획_번암,산서하수처리장(처리장+관로+마을하수-1)" xfId="3023"/>
    <cellStyle name="_2001년1월소장회의_토공계획_조천배수지 확장사업 내역서" xfId="3024"/>
    <cellStyle name="_2001년1월소장회의_토공계획_진안지방상수도개발사업2-19(마을배수관로미포함)" xfId="3025"/>
    <cellStyle name="_2001년1월소장회의_토공계획_진안지방상수도개발사업2-19(마을배수관로미포함)_고수,공음,신림마을하수도" xfId="3026"/>
    <cellStyle name="_2001년1월소장회의_토공계획_진안지방상수도개발사업2-19(마을배수관로미포함)_고수,공음,신림마을하수도_발주내역서(제주도 하수처리장)1" xfId="3027"/>
    <cellStyle name="_2001년1월소장회의_토공계획_진안지방상수도개발사업2-19(마을배수관로미포함)_고수,공음,신림마을하수도_조천배수지 확장사업 내역서" xfId="3028"/>
    <cellStyle name="_2001년1월소장회의_토공계획_진안지방상수도개발사업2-19(마을배수관로미포함)_발주내역서(제주도 하수처리장)1" xfId="3029"/>
    <cellStyle name="_2001년1월소장회의_토공계획_진안지방상수도개발사업2-19(마을배수관로미포함)_번암,산서하수처리장(처리장+관로+마을하수-1)" xfId="3030"/>
    <cellStyle name="_2001년1월소장회의_토공계획_진안지방상수도개발사업2-19(마을배수관로미포함)_조천배수지 확장사업 내역서" xfId="3031"/>
    <cellStyle name="_2001년1월소장회의_토공계획_토공사시공계획서" xfId="3032"/>
    <cellStyle name="_2001년1월소장회의_토공계획_토공사시공계획서(포)" xfId="3033"/>
    <cellStyle name="_2001년1월소장회의_토공계획_토공사시공계획서(포)_B-1,B-1-1노선변경실정보고" xfId="3034"/>
    <cellStyle name="_2001년1월소장회의_토공계획_토공사시공계획서(포)_B-1,B-1-1노선변경실정보고_발주내역서(제주도 하수처리장)1" xfId="3035"/>
    <cellStyle name="_2001년1월소장회의_토공계획_토공사시공계획서(포)_B-1,B-1-1노선변경실정보고_번암,산서하수처리장(처리장+관로+마을하수-1)" xfId="3036"/>
    <cellStyle name="_2001년1월소장회의_토공계획_토공사시공계획서(포)_B-1,B-1-1노선변경실정보고_조천배수지 확장사업 내역서" xfId="3037"/>
    <cellStyle name="_2001년1월소장회의_토공계획_토공사시공계획서(포)_B-1,B-1-1노선변경실정보고_진안지방상수도개발사업2-19(마을배수관로미포함)" xfId="3038"/>
    <cellStyle name="_2001년1월소장회의_토공계획_토공사시공계획서(포)_B-1,B-1-1노선변경실정보고_진안지방상수도개발사업2-19(마을배수관로미포함)_고수,공음,신림마을하수도" xfId="3039"/>
    <cellStyle name="_2001년1월소장회의_토공계획_토공사시공계획서(포)_B-1,B-1-1노선변경실정보고_진안지방상수도개발사업2-19(마을배수관로미포함)_고수,공음,신림마을하수도_발주내역서(제주도 하수처리장)1" xfId="3040"/>
    <cellStyle name="_2001년1월소장회의_토공계획_토공사시공계획서(포)_B-1,B-1-1노선변경실정보고_진안지방상수도개발사업2-19(마을배수관로미포함)_고수,공음,신림마을하수도_조천배수지 확장사업 내역서" xfId="3041"/>
    <cellStyle name="_2001년1월소장회의_토공계획_토공사시공계획서(포)_B-1,B-1-1노선변경실정보고_진안지방상수도개발사업2-19(마을배수관로미포함)_발주내역서(제주도 하수처리장)1" xfId="3042"/>
    <cellStyle name="_2001년1월소장회의_토공계획_토공사시공계획서(포)_B-1,B-1-1노선변경실정보고_진안지방상수도개발사업2-19(마을배수관로미포함)_번암,산서하수처리장(처리장+관로+마을하수-1)" xfId="3043"/>
    <cellStyle name="_2001년1월소장회의_토공계획_토공사시공계획서(포)_B-1,B-1-1노선변경실정보고_진안지방상수도개발사업2-19(마을배수관로미포함)_조천배수지 확장사업 내역서" xfId="3044"/>
    <cellStyle name="_2001년1월소장회의_토공계획_토공사시공계획서(포)_발주내역서(제주도 하수처리장)1" xfId="3045"/>
    <cellStyle name="_2001년1월소장회의_토공계획_토공사시공계획서(포)_번암,산서하수처리장(처리장+관로+마을하수-1)" xfId="3046"/>
    <cellStyle name="_2001년1월소장회의_토공계획_토공사시공계획서(포)_조천배수지 확장사업 내역서" xfId="3047"/>
    <cellStyle name="_2001년1월소장회의_토공계획_토공사시공계획서(포)_진안지방상수도개발사업2-19(마을배수관로미포함)" xfId="3048"/>
    <cellStyle name="_2001년1월소장회의_토공계획_토공사시공계획서(포)_진안지방상수도개발사업2-19(마을배수관로미포함)_고수,공음,신림마을하수도" xfId="3049"/>
    <cellStyle name="_2001년1월소장회의_토공계획_토공사시공계획서(포)_진안지방상수도개발사업2-19(마을배수관로미포함)_고수,공음,신림마을하수도_발주내역서(제주도 하수처리장)1" xfId="3050"/>
    <cellStyle name="_2001년1월소장회의_토공계획_토공사시공계획서(포)_진안지방상수도개발사업2-19(마을배수관로미포함)_고수,공음,신림마을하수도_조천배수지 확장사업 내역서" xfId="3051"/>
    <cellStyle name="_2001년1월소장회의_토공계획_토공사시공계획서(포)_진안지방상수도개발사업2-19(마을배수관로미포함)_발주내역서(제주도 하수처리장)1" xfId="3052"/>
    <cellStyle name="_2001년1월소장회의_토공계획_토공사시공계획서(포)_진안지방상수도개발사업2-19(마을배수관로미포함)_번암,산서하수처리장(처리장+관로+마을하수-1)" xfId="3053"/>
    <cellStyle name="_2001년1월소장회의_토공계획_토공사시공계획서(포)_진안지방상수도개발사업2-19(마을배수관로미포함)_조천배수지 확장사업 내역서" xfId="3054"/>
    <cellStyle name="_2001년1월소장회의_토공계획_토공사시공계획서_B-1,B-1-1노선변경실정보고" xfId="3055"/>
    <cellStyle name="_2001년1월소장회의_토공계획_토공사시공계획서_B-1,B-1-1노선변경실정보고_발주내역서(제주도 하수처리장)1" xfId="3056"/>
    <cellStyle name="_2001년1월소장회의_토공계획_토공사시공계획서_B-1,B-1-1노선변경실정보고_번암,산서하수처리장(처리장+관로+마을하수-1)" xfId="3057"/>
    <cellStyle name="_2001년1월소장회의_토공계획_토공사시공계획서_B-1,B-1-1노선변경실정보고_조천배수지 확장사업 내역서" xfId="3058"/>
    <cellStyle name="_2001년1월소장회의_토공계획_토공사시공계획서_B-1,B-1-1노선변경실정보고_진안지방상수도개발사업2-19(마을배수관로미포함)" xfId="3059"/>
    <cellStyle name="_2001년1월소장회의_토공계획_토공사시공계획서_B-1,B-1-1노선변경실정보고_진안지방상수도개발사업2-19(마을배수관로미포함)_고수,공음,신림마을하수도" xfId="3060"/>
    <cellStyle name="_2001년1월소장회의_토공계획_토공사시공계획서_B-1,B-1-1노선변경실정보고_진안지방상수도개발사업2-19(마을배수관로미포함)_고수,공음,신림마을하수도_발주내역서(제주도 하수처리장)1" xfId="3061"/>
    <cellStyle name="_2001년1월소장회의_토공계획_토공사시공계획서_B-1,B-1-1노선변경실정보고_진안지방상수도개발사업2-19(마을배수관로미포함)_고수,공음,신림마을하수도_조천배수지 확장사업 내역서" xfId="3062"/>
    <cellStyle name="_2001년1월소장회의_토공계획_토공사시공계획서_B-1,B-1-1노선변경실정보고_진안지방상수도개발사업2-19(마을배수관로미포함)_발주내역서(제주도 하수처리장)1" xfId="3063"/>
    <cellStyle name="_2001년1월소장회의_토공계획_토공사시공계획서_B-1,B-1-1노선변경실정보고_진안지방상수도개발사업2-19(마을배수관로미포함)_번암,산서하수처리장(처리장+관로+마을하수-1)" xfId="3064"/>
    <cellStyle name="_2001년1월소장회의_토공계획_토공사시공계획서_B-1,B-1-1노선변경실정보고_진안지방상수도개발사업2-19(마을배수관로미포함)_조천배수지 확장사업 내역서" xfId="3065"/>
    <cellStyle name="_2001년1월소장회의_토공계획_토공사시공계획서_발주내역서(제주도 하수처리장)1" xfId="3066"/>
    <cellStyle name="_2001년1월소장회의_토공계획_토공사시공계획서_번암,산서하수처리장(처리장+관로+마을하수-1)" xfId="3067"/>
    <cellStyle name="_2001년1월소장회의_토공계획_토공사시공계획서_조천배수지 확장사업 내역서" xfId="3068"/>
    <cellStyle name="_2001년1월소장회의_토공계획_토공사시공계획서_진안지방상수도개발사업2-19(마을배수관로미포함)" xfId="3069"/>
    <cellStyle name="_2001년1월소장회의_토공계획_토공사시공계획서_진안지방상수도개발사업2-19(마을배수관로미포함)_고수,공음,신림마을하수도" xfId="3070"/>
    <cellStyle name="_2001년1월소장회의_토공계획_토공사시공계획서_진안지방상수도개발사업2-19(마을배수관로미포함)_고수,공음,신림마을하수도_발주내역서(제주도 하수처리장)1" xfId="3071"/>
    <cellStyle name="_2001년1월소장회의_토공계획_토공사시공계획서_진안지방상수도개발사업2-19(마을배수관로미포함)_고수,공음,신림마을하수도_조천배수지 확장사업 내역서" xfId="3072"/>
    <cellStyle name="_2001년1월소장회의_토공계획_토공사시공계획서_진안지방상수도개발사업2-19(마을배수관로미포함)_발주내역서(제주도 하수처리장)1" xfId="3073"/>
    <cellStyle name="_2001년1월소장회의_토공계획_토공사시공계획서_진안지방상수도개발사업2-19(마을배수관로미포함)_번암,산서하수처리장(처리장+관로+마을하수-1)" xfId="3074"/>
    <cellStyle name="_2001년1월소장회의_토공계획_토공사시공계획서_진안지방상수도개발사업2-19(마을배수관로미포함)_조천배수지 확장사업 내역서" xfId="3075"/>
    <cellStyle name="_2001년1월소장회의_토공시공계획서(효)" xfId="3076"/>
    <cellStyle name="_2001년1월소장회의_토공시공계획서(효)_B-1,B-1-1노선변경실정보고" xfId="3077"/>
    <cellStyle name="_2001년1월소장회의_토공시공계획서(효)_B-1,B-1-1노선변경실정보고_발주내역서(제주도 하수처리장)1" xfId="3078"/>
    <cellStyle name="_2001년1월소장회의_토공시공계획서(효)_B-1,B-1-1노선변경실정보고_번암,산서하수처리장(처리장+관로+마을하수-1)" xfId="3079"/>
    <cellStyle name="_2001년1월소장회의_토공시공계획서(효)_B-1,B-1-1노선변경실정보고_조천배수지 확장사업 내역서" xfId="3080"/>
    <cellStyle name="_2001년1월소장회의_토공시공계획서(효)_B-1,B-1-1노선변경실정보고_진안지방상수도개발사업2-19(마을배수관로미포함)" xfId="3081"/>
    <cellStyle name="_2001년1월소장회의_토공시공계획서(효)_B-1,B-1-1노선변경실정보고_진안지방상수도개발사업2-19(마을배수관로미포함)_고수,공음,신림마을하수도" xfId="3082"/>
    <cellStyle name="_2001년1월소장회의_토공시공계획서(효)_B-1,B-1-1노선변경실정보고_진안지방상수도개발사업2-19(마을배수관로미포함)_고수,공음,신림마을하수도_발주내역서(제주도 하수처리장)1" xfId="3083"/>
    <cellStyle name="_2001년1월소장회의_토공시공계획서(효)_B-1,B-1-1노선변경실정보고_진안지방상수도개발사업2-19(마을배수관로미포함)_고수,공음,신림마을하수도_조천배수지 확장사업 내역서" xfId="3084"/>
    <cellStyle name="_2001년1월소장회의_토공시공계획서(효)_B-1,B-1-1노선변경실정보고_진안지방상수도개발사업2-19(마을배수관로미포함)_발주내역서(제주도 하수처리장)1" xfId="3085"/>
    <cellStyle name="_2001년1월소장회의_토공시공계획서(효)_B-1,B-1-1노선변경실정보고_진안지방상수도개발사업2-19(마을배수관로미포함)_번암,산서하수처리장(처리장+관로+마을하수-1)" xfId="3086"/>
    <cellStyle name="_2001년1월소장회의_토공시공계획서(효)_B-1,B-1-1노선변경실정보고_진안지방상수도개발사업2-19(마을배수관로미포함)_조천배수지 확장사업 내역서" xfId="3087"/>
    <cellStyle name="_2001년1월소장회의_토공시공계획서(효)_구조물공사시공계획서" xfId="3088"/>
    <cellStyle name="_2001년1월소장회의_토공시공계획서(효)_구조물공사시공계획서_B-1,B-1-1노선변경실정보고" xfId="3089"/>
    <cellStyle name="_2001년1월소장회의_토공시공계획서(효)_구조물공사시공계획서_B-1,B-1-1노선변경실정보고_발주내역서(제주도 하수처리장)1" xfId="3090"/>
    <cellStyle name="_2001년1월소장회의_토공시공계획서(효)_구조물공사시공계획서_B-1,B-1-1노선변경실정보고_번암,산서하수처리장(처리장+관로+마을하수-1)" xfId="3091"/>
    <cellStyle name="_2001년1월소장회의_토공시공계획서(효)_구조물공사시공계획서_B-1,B-1-1노선변경실정보고_조천배수지 확장사업 내역서" xfId="3092"/>
    <cellStyle name="_2001년1월소장회의_토공시공계획서(효)_구조물공사시공계획서_B-1,B-1-1노선변경실정보고_진안지방상수도개발사업2-19(마을배수관로미포함)" xfId="3093"/>
    <cellStyle name="_2001년1월소장회의_토공시공계획서(효)_구조물공사시공계획서_B-1,B-1-1노선변경실정보고_진안지방상수도개발사업2-19(마을배수관로미포함)_고수,공음,신림마을하수도" xfId="3094"/>
    <cellStyle name="_2001년1월소장회의_토공시공계획서(효)_구조물공사시공계획서_B-1,B-1-1노선변경실정보고_진안지방상수도개발사업2-19(마을배수관로미포함)_고수,공음,신림마을하수도_발주내역서(제주도 하수처리장)1" xfId="3095"/>
    <cellStyle name="_2001년1월소장회의_토공시공계획서(효)_구조물공사시공계획서_B-1,B-1-1노선변경실정보고_진안지방상수도개발사업2-19(마을배수관로미포함)_고수,공음,신림마을하수도_조천배수지 확장사업 내역서" xfId="3096"/>
    <cellStyle name="_2001년1월소장회의_토공시공계획서(효)_구조물공사시공계획서_B-1,B-1-1노선변경실정보고_진안지방상수도개발사업2-19(마을배수관로미포함)_발주내역서(제주도 하수처리장)1" xfId="3097"/>
    <cellStyle name="_2001년1월소장회의_토공시공계획서(효)_구조물공사시공계획서_B-1,B-1-1노선변경실정보고_진안지방상수도개발사업2-19(마을배수관로미포함)_번암,산서하수처리장(처리장+관로+마을하수-1)" xfId="3098"/>
    <cellStyle name="_2001년1월소장회의_토공시공계획서(효)_구조물공사시공계획서_B-1,B-1-1노선변경실정보고_진안지방상수도개발사업2-19(마을배수관로미포함)_조천배수지 확장사업 내역서" xfId="3099"/>
    <cellStyle name="_2001년1월소장회의_토공시공계획서(효)_구조물공사시공계획서_발주내역서(제주도 하수처리장)1" xfId="3100"/>
    <cellStyle name="_2001년1월소장회의_토공시공계획서(효)_구조물공사시공계획서_번암,산서하수처리장(처리장+관로+마을하수-1)" xfId="3101"/>
    <cellStyle name="_2001년1월소장회의_토공시공계획서(효)_구조물공사시공계획서_조천배수지 확장사업 내역서" xfId="3102"/>
    <cellStyle name="_2001년1월소장회의_토공시공계획서(효)_구조물공사시공계획서_진안지방상수도개발사업2-19(마을배수관로미포함)" xfId="3103"/>
    <cellStyle name="_2001년1월소장회의_토공시공계획서(효)_구조물공사시공계획서_진안지방상수도개발사업2-19(마을배수관로미포함)_고수,공음,신림마을하수도" xfId="3104"/>
    <cellStyle name="_2001년1월소장회의_토공시공계획서(효)_구조물공사시공계획서_진안지방상수도개발사업2-19(마을배수관로미포함)_고수,공음,신림마을하수도_발주내역서(제주도 하수처리장)1" xfId="3105"/>
    <cellStyle name="_2001년1월소장회의_토공시공계획서(효)_구조물공사시공계획서_진안지방상수도개발사업2-19(마을배수관로미포함)_고수,공음,신림마을하수도_조천배수지 확장사업 내역서" xfId="3106"/>
    <cellStyle name="_2001년1월소장회의_토공시공계획서(효)_구조물공사시공계획서_진안지방상수도개발사업2-19(마을배수관로미포함)_발주내역서(제주도 하수처리장)1" xfId="3107"/>
    <cellStyle name="_2001년1월소장회의_토공시공계획서(효)_구조물공사시공계획서_진안지방상수도개발사업2-19(마을배수관로미포함)_번암,산서하수처리장(처리장+관로+마을하수-1)" xfId="3108"/>
    <cellStyle name="_2001년1월소장회의_토공시공계획서(효)_구조물공사시공계획서_진안지방상수도개발사업2-19(마을배수관로미포함)_조천배수지 확장사업 내역서" xfId="3109"/>
    <cellStyle name="_2001년1월소장회의_토공시공계획서(효)_발주내역서(제주도 하수처리장)1" xfId="3110"/>
    <cellStyle name="_2001년1월소장회의_토공시공계획서(효)_번암,산서하수처리장(처리장+관로+마을하수-1)" xfId="3111"/>
    <cellStyle name="_2001년1월소장회의_토공시공계획서(효)_조천배수지 확장사업 내역서" xfId="3112"/>
    <cellStyle name="_2001년1월소장회의_토공시공계획서(효)_진안지방상수도개발사업2-19(마을배수관로미포함)" xfId="3113"/>
    <cellStyle name="_2001년1월소장회의_토공시공계획서(효)_진안지방상수도개발사업2-19(마을배수관로미포함)_고수,공음,신림마을하수도" xfId="3114"/>
    <cellStyle name="_2001년1월소장회의_토공시공계획서(효)_진안지방상수도개발사업2-19(마을배수관로미포함)_고수,공음,신림마을하수도_발주내역서(제주도 하수처리장)1" xfId="3115"/>
    <cellStyle name="_2001년1월소장회의_토공시공계획서(효)_진안지방상수도개발사업2-19(마을배수관로미포함)_고수,공음,신림마을하수도_조천배수지 확장사업 내역서" xfId="3116"/>
    <cellStyle name="_2001년1월소장회의_토공시공계획서(효)_진안지방상수도개발사업2-19(마을배수관로미포함)_발주내역서(제주도 하수처리장)1" xfId="3117"/>
    <cellStyle name="_2001년1월소장회의_토공시공계획서(효)_진안지방상수도개발사업2-19(마을배수관로미포함)_번암,산서하수처리장(처리장+관로+마을하수-1)" xfId="3118"/>
    <cellStyle name="_2001년1월소장회의_토공시공계획서(효)_진안지방상수도개발사업2-19(마을배수관로미포함)_조천배수지 확장사업 내역서" xfId="3119"/>
    <cellStyle name="_2001년1월소장회의_토공시공계획서(효)_토공사시공계획서" xfId="3120"/>
    <cellStyle name="_2001년1월소장회의_토공시공계획서(효)_토공사시공계획서(포)" xfId="3121"/>
    <cellStyle name="_2001년1월소장회의_토공시공계획서(효)_토공사시공계획서(포)_B-1,B-1-1노선변경실정보고" xfId="3122"/>
    <cellStyle name="_2001년1월소장회의_토공시공계획서(효)_토공사시공계획서(포)_B-1,B-1-1노선변경실정보고_발주내역서(제주도 하수처리장)1" xfId="3123"/>
    <cellStyle name="_2001년1월소장회의_토공시공계획서(효)_토공사시공계획서(포)_B-1,B-1-1노선변경실정보고_번암,산서하수처리장(처리장+관로+마을하수-1)" xfId="3124"/>
    <cellStyle name="_2001년1월소장회의_토공시공계획서(효)_토공사시공계획서(포)_B-1,B-1-1노선변경실정보고_조천배수지 확장사업 내역서" xfId="3125"/>
    <cellStyle name="_2001년1월소장회의_토공시공계획서(효)_토공사시공계획서(포)_B-1,B-1-1노선변경실정보고_진안지방상수도개발사업2-19(마을배수관로미포함)" xfId="3126"/>
    <cellStyle name="_2001년1월소장회의_토공시공계획서(효)_토공사시공계획서(포)_B-1,B-1-1노선변경실정보고_진안지방상수도개발사업2-19(마을배수관로미포함)_고수,공음,신림마을하수도" xfId="3127"/>
    <cellStyle name="_2001년1월소장회의_토공시공계획서(효)_토공사시공계획서(포)_B-1,B-1-1노선변경실정보고_진안지방상수도개발사업2-19(마을배수관로미포함)_고수,공음,신림마을하수도_발주내역서(제주도 하수처리장)1" xfId="3128"/>
    <cellStyle name="_2001년1월소장회의_토공시공계획서(효)_토공사시공계획서(포)_B-1,B-1-1노선변경실정보고_진안지방상수도개발사업2-19(마을배수관로미포함)_고수,공음,신림마을하수도_조천배수지 확장사업 내역서" xfId="3129"/>
    <cellStyle name="_2001년1월소장회의_토공시공계획서(효)_토공사시공계획서(포)_B-1,B-1-1노선변경실정보고_진안지방상수도개발사업2-19(마을배수관로미포함)_발주내역서(제주도 하수처리장)1" xfId="3130"/>
    <cellStyle name="_2001년1월소장회의_토공시공계획서(효)_토공사시공계획서(포)_B-1,B-1-1노선변경실정보고_진안지방상수도개발사업2-19(마을배수관로미포함)_번암,산서하수처리장(처리장+관로+마을하수-1)" xfId="3131"/>
    <cellStyle name="_2001년1월소장회의_토공시공계획서(효)_토공사시공계획서(포)_B-1,B-1-1노선변경실정보고_진안지방상수도개발사업2-19(마을배수관로미포함)_조천배수지 확장사업 내역서" xfId="3132"/>
    <cellStyle name="_2001년1월소장회의_토공시공계획서(효)_토공사시공계획서(포)_발주내역서(제주도 하수처리장)1" xfId="3133"/>
    <cellStyle name="_2001년1월소장회의_토공시공계획서(효)_토공사시공계획서(포)_번암,산서하수처리장(처리장+관로+마을하수-1)" xfId="3134"/>
    <cellStyle name="_2001년1월소장회의_토공시공계획서(효)_토공사시공계획서(포)_조천배수지 확장사업 내역서" xfId="3135"/>
    <cellStyle name="_2001년1월소장회의_토공시공계획서(효)_토공사시공계획서(포)_진안지방상수도개발사업2-19(마을배수관로미포함)" xfId="3136"/>
    <cellStyle name="_2001년1월소장회의_토공시공계획서(효)_토공사시공계획서(포)_진안지방상수도개발사업2-19(마을배수관로미포함)_고수,공음,신림마을하수도" xfId="3137"/>
    <cellStyle name="_2001년1월소장회의_토공시공계획서(효)_토공사시공계획서(포)_진안지방상수도개발사업2-19(마을배수관로미포함)_고수,공음,신림마을하수도_발주내역서(제주도 하수처리장)1" xfId="3138"/>
    <cellStyle name="_2001년1월소장회의_토공시공계획서(효)_토공사시공계획서(포)_진안지방상수도개발사업2-19(마을배수관로미포함)_고수,공음,신림마을하수도_조천배수지 확장사업 내역서" xfId="3139"/>
    <cellStyle name="_2001년1월소장회의_토공시공계획서(효)_토공사시공계획서(포)_진안지방상수도개발사업2-19(마을배수관로미포함)_발주내역서(제주도 하수처리장)1" xfId="3140"/>
    <cellStyle name="_2001년1월소장회의_토공시공계획서(효)_토공사시공계획서(포)_진안지방상수도개발사업2-19(마을배수관로미포함)_번암,산서하수처리장(처리장+관로+마을하수-1)" xfId="3141"/>
    <cellStyle name="_2001년1월소장회의_토공시공계획서(효)_토공사시공계획서(포)_진안지방상수도개발사업2-19(마을배수관로미포함)_조천배수지 확장사업 내역서" xfId="3142"/>
    <cellStyle name="_2001년1월소장회의_토공시공계획서(효)_토공사시공계획서_B-1,B-1-1노선변경실정보고" xfId="3143"/>
    <cellStyle name="_2001년1월소장회의_토공시공계획서(효)_토공사시공계획서_B-1,B-1-1노선변경실정보고_발주내역서(제주도 하수처리장)1" xfId="3144"/>
    <cellStyle name="_2001년1월소장회의_토공시공계획서(효)_토공사시공계획서_B-1,B-1-1노선변경실정보고_번암,산서하수처리장(처리장+관로+마을하수-1)" xfId="3145"/>
    <cellStyle name="_2001년1월소장회의_토공시공계획서(효)_토공사시공계획서_B-1,B-1-1노선변경실정보고_조천배수지 확장사업 내역서" xfId="3146"/>
    <cellStyle name="_2001년1월소장회의_토공시공계획서(효)_토공사시공계획서_B-1,B-1-1노선변경실정보고_진안지방상수도개발사업2-19(마을배수관로미포함)" xfId="3147"/>
    <cellStyle name="_2001년1월소장회의_토공시공계획서(효)_토공사시공계획서_B-1,B-1-1노선변경실정보고_진안지방상수도개발사업2-19(마을배수관로미포함)_고수,공음,신림마을하수도" xfId="3148"/>
    <cellStyle name="_2001년1월소장회의_토공시공계획서(효)_토공사시공계획서_B-1,B-1-1노선변경실정보고_진안지방상수도개발사업2-19(마을배수관로미포함)_고수,공음,신림마을하수도_발주내역서(제주도 하수처리장)1" xfId="3149"/>
    <cellStyle name="_2001년1월소장회의_토공시공계획서(효)_토공사시공계획서_B-1,B-1-1노선변경실정보고_진안지방상수도개발사업2-19(마을배수관로미포함)_고수,공음,신림마을하수도_조천배수지 확장사업 내역서" xfId="3150"/>
    <cellStyle name="_2001년1월소장회의_토공시공계획서(효)_토공사시공계획서_B-1,B-1-1노선변경실정보고_진안지방상수도개발사업2-19(마을배수관로미포함)_발주내역서(제주도 하수처리장)1" xfId="3151"/>
    <cellStyle name="_2001년1월소장회의_토공시공계획서(효)_토공사시공계획서_B-1,B-1-1노선변경실정보고_진안지방상수도개발사업2-19(마을배수관로미포함)_번암,산서하수처리장(처리장+관로+마을하수-1)" xfId="3152"/>
    <cellStyle name="_2001년1월소장회의_토공시공계획서(효)_토공사시공계획서_B-1,B-1-1노선변경실정보고_진안지방상수도개발사업2-19(마을배수관로미포함)_조천배수지 확장사업 내역서" xfId="3153"/>
    <cellStyle name="_2001년1월소장회의_토공시공계획서(효)_토공사시공계획서_발주내역서(제주도 하수처리장)1" xfId="3154"/>
    <cellStyle name="_2001년1월소장회의_토공시공계획서(효)_토공사시공계획서_번암,산서하수처리장(처리장+관로+마을하수-1)" xfId="3155"/>
    <cellStyle name="_2001년1월소장회의_토공시공계획서(효)_토공사시공계획서_조천배수지 확장사업 내역서" xfId="3156"/>
    <cellStyle name="_2001년1월소장회의_토공시공계획서(효)_토공사시공계획서_진안지방상수도개발사업2-19(마을배수관로미포함)" xfId="3157"/>
    <cellStyle name="_2001년1월소장회의_토공시공계획서(효)_토공사시공계획서_진안지방상수도개발사업2-19(마을배수관로미포함)_고수,공음,신림마을하수도" xfId="3158"/>
    <cellStyle name="_2001년1월소장회의_토공시공계획서(효)_토공사시공계획서_진안지방상수도개발사업2-19(마을배수관로미포함)_고수,공음,신림마을하수도_발주내역서(제주도 하수처리장)1" xfId="3159"/>
    <cellStyle name="_2001년1월소장회의_토공시공계획서(효)_토공사시공계획서_진안지방상수도개발사업2-19(마을배수관로미포함)_고수,공음,신림마을하수도_조천배수지 확장사업 내역서" xfId="3160"/>
    <cellStyle name="_2001년1월소장회의_토공시공계획서(효)_토공사시공계획서_진안지방상수도개발사업2-19(마을배수관로미포함)_발주내역서(제주도 하수처리장)1" xfId="3161"/>
    <cellStyle name="_2001년1월소장회의_토공시공계획서(효)_토공사시공계획서_진안지방상수도개발사업2-19(마을배수관로미포함)_번암,산서하수처리장(처리장+관로+마을하수-1)" xfId="3162"/>
    <cellStyle name="_2001년1월소장회의_토공시공계획서(효)_토공사시공계획서_진안지방상수도개발사업2-19(마을배수관로미포함)_조천배수지 확장사업 내역서" xfId="3163"/>
    <cellStyle name="_2001년만" xfId="3164"/>
    <cellStyle name="_2001년만_(11-6)2001중장기계획(총괄)1" xfId="3165"/>
    <cellStyle name="_2001년만_~MF1128" xfId="3166"/>
    <cellStyle name="_2001년만_~MF1128_(11-6)2001중장기계획(총괄)1" xfId="3167"/>
    <cellStyle name="_2001년만_~MF1128_~MF2110" xfId="3168"/>
    <cellStyle name="_2001년만_~MF1128_~MF373C" xfId="3169"/>
    <cellStyle name="_2001년만_~MF1128_2001예산배정액 및 내역2" xfId="3170"/>
    <cellStyle name="_2001년만_~MF2110" xfId="3171"/>
    <cellStyle name="_2001년만_~MF373C" xfId="3172"/>
    <cellStyle name="_2001년만_2001예산배정액 및 내역2" xfId="3173"/>
    <cellStyle name="_2001예산배정액 및 내역" xfId="3174"/>
    <cellStyle name="_2001예산배정액 및 내역2" xfId="3175"/>
    <cellStyle name="_20020914_장곡1-4리 오지도로포장공사_2 변경설계서" xfId="3176"/>
    <cellStyle name="_20031216_고남5리 마을안길 포장" xfId="3177"/>
    <cellStyle name="_2003년 설계서(서울시-기준점측량1)" xfId="3178"/>
    <cellStyle name="_2003년 설계서(서울시-기준점측량1)_02._서울시_위례신도시_차집관거_설계예산서(전체)_0217" xfId="3179"/>
    <cellStyle name="_2003년설계품v2.1" xfId="3180"/>
    <cellStyle name="_2003년설계품v2.1_0.무심천 및 율량처리분구 분류식화 관거정비계획 용역내역서-20억" xfId="3181"/>
    <cellStyle name="_2003년설계품v2.1_02._서울시_위례신도시_차집관거_설계예산서(전체)_0217" xfId="3182"/>
    <cellStyle name="_2003년실행양식" xfId="3183"/>
    <cellStyle name="_2003년실행양식_4.추진공(공암)" xfId="3184"/>
    <cellStyle name="_2003년실행양식_4.추진공(공암SAMPLE" xfId="3185"/>
    <cellStyle name="_2003년실행양식_4.추진공(서산)" xfId="3186"/>
    <cellStyle name="_2003년실행양식_4.추진공(읍내)" xfId="3187"/>
    <cellStyle name="_2003년실행양식_4.추진공(황간)" xfId="3188"/>
    <cellStyle name="_2003년실행양식_영동군추진가시설수량" xfId="3189"/>
    <cellStyle name="_2003년실행양식0" xfId="3190"/>
    <cellStyle name="_2003년실행양식0_4.추진공(공암)" xfId="3191"/>
    <cellStyle name="_2003년실행양식0_4.추진공(공암SAMPLE" xfId="3192"/>
    <cellStyle name="_2003년실행양식0_4.추진공(서산)" xfId="3193"/>
    <cellStyle name="_2003년실행양식0_4.추진공(읍내)" xfId="3194"/>
    <cellStyle name="_2003년실행양식0_4.추진공(황간)" xfId="3195"/>
    <cellStyle name="_2003년실행양식0_영동군추진가시설수량" xfId="3196"/>
    <cellStyle name="_2003년실행양식-1" xfId="3197"/>
    <cellStyle name="_2003년실행양식-1_4.추진공(공암)" xfId="3198"/>
    <cellStyle name="_2003년실행양식-1_4.추진공(공암SAMPLE" xfId="3199"/>
    <cellStyle name="_2003년실행양식-1_4.추진공(서산)" xfId="3200"/>
    <cellStyle name="_2003년실행양식-1_4.추진공(읍내)" xfId="3201"/>
    <cellStyle name="_2003년실행양식-1_4.추진공(황간)" xfId="3202"/>
    <cellStyle name="_2003년실행양식-1_영동군추진가시설수량" xfId="3203"/>
    <cellStyle name="_2004_가격산출 근거서" xfId="3204"/>
    <cellStyle name="_2004_가격산출 근거서_수정" xfId="3205"/>
    <cellStyle name="_20040423_동해2리 오지도로" xfId="3206"/>
    <cellStyle name="_20040523_반계3리 오지도로" xfId="3207"/>
    <cellStyle name="_20040530_양잠2리(사당골)" xfId="3208"/>
    <cellStyle name="_20040601_누동2리(장곰)" xfId="3209"/>
    <cellStyle name="_20040607_장곡2리오지도로" xfId="3210"/>
    <cellStyle name="_20040610_황촌1리 오지도로" xfId="3211"/>
    <cellStyle name="_20040614_고남4리(옷점)" xfId="3212"/>
    <cellStyle name="_20040618_고남5리 오지도로" xfId="3213"/>
    <cellStyle name="_20040623_장곡1리 오지도로" xfId="3214"/>
    <cellStyle name="_20040712_장곡1리 오지도로" xfId="3215"/>
    <cellStyle name="_20040920_가의도 하천정비" xfId="3216"/>
    <cellStyle name="_20050510(지노시스템_서울시청 도로 굴착,복구)" xfId="3217"/>
    <cellStyle name="_2005년 가로등 시설물 복구공사(송파)" xfId="3218"/>
    <cellStyle name="_2005년 가로등(연간단가)원본" xfId="3219"/>
    <cellStyle name="_2005년 가로등공사(공통대가)" xfId="3220"/>
    <cellStyle name="_2005년 사업 시스템 부문 설계내역서_2.0" xfId="3221"/>
    <cellStyle name="_2005하반기통신노무임" xfId="3222"/>
    <cellStyle name="_2008년도 소하천정비공사 실시설계용역(진동천)" xfId="3223"/>
    <cellStyle name="_2-1공구토공수량" xfId="3224"/>
    <cellStyle name="_2-1공구토공수량_2-1공구토공수량" xfId="3225"/>
    <cellStyle name="_2-1공구토공수량_우보토공" xfId="3226"/>
    <cellStyle name="_2-2공구토공수량" xfId="3227"/>
    <cellStyle name="_2-2공구토공수량_2-1공구토공수량" xfId="3228"/>
    <cellStyle name="_2-2공구토공수량_우보토공" xfId="3229"/>
    <cellStyle name="_2-4.상반기실적부문별요약" xfId="3230"/>
    <cellStyle name="_2-4.상반기실적부문별요약(표지및목차포함)" xfId="3231"/>
    <cellStyle name="_2-4.상반기실적부문별요약(표지및목차포함)_1" xfId="3232"/>
    <cellStyle name="_2-4.상반기실적부문별요약_1" xfId="3233"/>
    <cellStyle name="_251Q-339(지오투정보기술_토지적성평가용)" xfId="3234"/>
    <cellStyle name="_2공구" xfId="3235"/>
    <cellStyle name="_2배수관공" xfId="3236"/>
    <cellStyle name="_2수량산출서_계장" xfId="3237"/>
    <cellStyle name="_2차 팔당1취수장 시설 개대체 예산서 재작성" xfId="3238"/>
    <cellStyle name="_3(석축,con포장)" xfId="3239"/>
    <cellStyle name="_3(석축,con포장)_2(변경)-토공" xfId="3240"/>
    <cellStyle name="_3(석축,con포장)_2(변경)-토공_20040423_동해2리 오지도로" xfId="3241"/>
    <cellStyle name="_3(석축,con포장)_2(변경)-토공_20040523_반계3리 오지도로" xfId="3242"/>
    <cellStyle name="_3(석축,con포장)_2(변경)-토공_20040530_양잠2리(사당골)" xfId="3243"/>
    <cellStyle name="_3(석축,con포장)_2(변경)-토공_20040601_누동2리(장곰)" xfId="3244"/>
    <cellStyle name="_3(석축,con포장)_2(변경)-토공_20040610_황촌1리 오지도로" xfId="3245"/>
    <cellStyle name="_3(석축,con포장)_2(변경)-토공_20040614_고남4리(옷점)" xfId="3246"/>
    <cellStyle name="_3(석축,con포장)_2(변경)-토공_20040618_고남5리 오지도로" xfId="3247"/>
    <cellStyle name="_3(석축,con포장)_2(변경)-토공_20040710_장곡2리 오지도로" xfId="3248"/>
    <cellStyle name="_3(석축,con포장)_2(변경)-토공_20040712_장곡1리 오지도로" xfId="3249"/>
    <cellStyle name="_3(석축,con포장)_2(변경)-토공_20040920_가의도하천정비" xfId="3250"/>
    <cellStyle name="_3(석축,con포장)_20040423_동해2리 오지도로" xfId="3251"/>
    <cellStyle name="_3(석축,con포장)_20040523_반계3리 오지도로" xfId="3252"/>
    <cellStyle name="_3(석축,con포장)_20040530_양잠2리(사당골)" xfId="3253"/>
    <cellStyle name="_3(석축,con포장)_20040601_누동2리(장곰)" xfId="3254"/>
    <cellStyle name="_3(석축,con포장)_20040610_황촌1리 오지도로" xfId="3255"/>
    <cellStyle name="_3(석축,con포장)_20040614_고남4리(옷점)" xfId="3256"/>
    <cellStyle name="_3(석축,con포장)_20040618_고남5리 오지도로" xfId="3257"/>
    <cellStyle name="_3(석축,con포장)_20040710_장곡2리 오지도로" xfId="3258"/>
    <cellStyle name="_3(석축,con포장)_20040712_장곡1리 오지도로" xfId="3259"/>
    <cellStyle name="_3(석축,con포장)_20040920_가의도하천정비" xfId="3260"/>
    <cellStyle name="_3. 삼태천외 2개소 용역내역서" xfId="3261"/>
    <cellStyle name="_3. 상도문1리" xfId="3262"/>
    <cellStyle name="_3. 상도문1리 2" xfId="3263"/>
    <cellStyle name="_3. 상도문1리 3" xfId="3264"/>
    <cellStyle name="_3. 우도면 용수공급시설 내역(해상, 육상포함)" xfId="3265"/>
    <cellStyle name="_3. 전화수량산출서" xfId="3266"/>
    <cellStyle name="_3.2 압송관로토공" xfId="3267"/>
    <cellStyle name="_3.2-6배수공" xfId="3268"/>
    <cellStyle name="_3.구조물공" xfId="3269"/>
    <cellStyle name="_3.군포수도정비예산서(계약+보할+예정공정표)(최종)" xfId="3270"/>
    <cellStyle name="_3.배수공" xfId="3271"/>
    <cellStyle name="_3.배수공_1" xfId="3272"/>
    <cellStyle name="_3.배수공_수량" xfId="3273"/>
    <cellStyle name="_3.배수공_수량(휴게소동)" xfId="3274"/>
    <cellStyle name="_4단지내역및수량산출서" xfId="3275"/>
    <cellStyle name="_5.0 부대공(송산 2리)" xfId="3276"/>
    <cellStyle name="_6.포장공" xfId="3277"/>
    <cellStyle name="_96수량포장공" xfId="3278"/>
    <cellStyle name="_96수량포장공_96수량포장공" xfId="3279"/>
    <cellStyle name="_96수량포장공_96수량포장공_배수공" xfId="3280"/>
    <cellStyle name="_96수량포장공_96수량포장공_배수공_1" xfId="3281"/>
    <cellStyle name="_96수량포장공_96수량포장공_배수공_1_총괄자재집계(대2-28)" xfId="3282"/>
    <cellStyle name="_96수량포장공_96수량포장공_배수공_배수공" xfId="3283"/>
    <cellStyle name="_96수량포장공_96수량포장공_배수공_배수공_총괄자재집계(대2-28)" xfId="3284"/>
    <cellStyle name="_96수량포장공_96수량포장공_배수공_총괄자재집계(대2-28)" xfId="3285"/>
    <cellStyle name="_96수량포장공_96수량포장공_배수공_포장공사" xfId="3286"/>
    <cellStyle name="_96수량포장공_96수량포장공_배수공_포장공사_총괄자재집계(대2-28)" xfId="3287"/>
    <cellStyle name="_96수량포장공_96수량포장공_배수공_포장공사_포장공사" xfId="3288"/>
    <cellStyle name="_96수량포장공_96수량포장공_배수공_포장공사_포장공사_총괄자재집계(대2-28)" xfId="3289"/>
    <cellStyle name="_96수량포장공_96수량포장공_총괄자재집계(대2-28)" xfId="3290"/>
    <cellStyle name="_96수량포장공_96수량포장공_포장공사" xfId="3291"/>
    <cellStyle name="_96수량포장공_96수량포장공_포장공사_총괄자재집계(대2-28)" xfId="3292"/>
    <cellStyle name="_96수량포장공_96수량포장공_포장공사_포장공사" xfId="3293"/>
    <cellStyle name="_96수량포장공_96수량포장공_포장공사_포장공사_총괄자재집계(대2-28)" xfId="3294"/>
    <cellStyle name="_96수량포장공_배수공" xfId="3295"/>
    <cellStyle name="_96수량포장공_배수공_1" xfId="3296"/>
    <cellStyle name="_96수량포장공_배수공_1_총괄자재집계(대2-28)" xfId="3297"/>
    <cellStyle name="_96수량포장공_배수공_배수공" xfId="3298"/>
    <cellStyle name="_96수량포장공_배수공_배수공_총괄자재집계(대2-28)" xfId="3299"/>
    <cellStyle name="_96수량포장공_배수공_총괄자재집계(대2-28)" xfId="3300"/>
    <cellStyle name="_96수량포장공_배수공_포장공사" xfId="3301"/>
    <cellStyle name="_96수량포장공_배수공_포장공사_총괄자재집계(대2-28)" xfId="3302"/>
    <cellStyle name="_96수량포장공_배수공_포장공사_포장공사" xfId="3303"/>
    <cellStyle name="_96수량포장공_배수공_포장공사_포장공사_총괄자재집계(대2-28)" xfId="3304"/>
    <cellStyle name="_96수량포장공_총괄자재집계(대2-28)" xfId="3305"/>
    <cellStyle name="_96수량포장공_포장공사" xfId="3306"/>
    <cellStyle name="_96수량포장공_포장공사_총괄자재집계(대2-28)" xfId="3307"/>
    <cellStyle name="_96수량포장공_포장공사_포장공사" xfId="3308"/>
    <cellStyle name="_96수량포장공_포장공사_포장공사_총괄자재집계(대2-28)" xfId="3309"/>
    <cellStyle name="_99민간위탁(보령,부안)" xfId="3310"/>
    <cellStyle name="_99민간위탁(보령,부안)_설계2임시" xfId="3311"/>
    <cellStyle name="_99민간위탁(보령,부안)_설계2임시_설계서(장)" xfId="3312"/>
    <cellStyle name="_99민간위탁(보령,부안)_설계2임시_설계최종" xfId="3313"/>
    <cellStyle name="_99민간위탁(보령,부안)_설계서(보령,전주,부안)" xfId="3314"/>
    <cellStyle name="_99민간위탁(보령,부안)_설계서(보령,전주,부안)_설계2임시" xfId="3315"/>
    <cellStyle name="_99민간위탁(보령,부안)_설계서(보령,전주,부안)_설계2임시_설계서(장)" xfId="3316"/>
    <cellStyle name="_99민간위탁(보령,부안)_설계서(보령,전주,부안)_설계2임시_설계최종" xfId="3317"/>
    <cellStyle name="_'99상반기경영개선활동결과(게시용)" xfId="3318"/>
    <cellStyle name="_A1-토공-유점1L-1" xfId="3319"/>
    <cellStyle name="_B-LINE 가시설공" xfId="3320"/>
    <cellStyle name="_Book1" xfId="3321"/>
    <cellStyle name="_Book1_01-02.맨홀토공(OPEN-0.3)D-LINE" xfId="3322"/>
    <cellStyle name="_Book1_01-02.맨홀토공(OPEN-0.3)D-LINE_01-02.맨홀토공(OPEN-0.3)C-LINE" xfId="3323"/>
    <cellStyle name="_Book1_01-02.맨홀토공(OPEN-0.3)D-LINE_01-02.맨홀토공(OPEN-0.3)C-LINE_02.구조물및추진,도달기지토공(D구간)" xfId="3324"/>
    <cellStyle name="_Book1_01-02.맨홀토공(OPEN-0.3)D-LINE_01-02.맨홀토공(OPEN-0.3)D-LINE" xfId="3325"/>
    <cellStyle name="_Book1_01-02.맨홀토공(OPEN-0.3)D-LINE_01-02.맨홀토공(OPEN-0.3)D-LINE_02.구조물및추진,도달기지토공(D구간)" xfId="3326"/>
    <cellStyle name="_Book1_01-02.맨홀토공(OPEN-0.3)D-LINE_02.구조물및추진,도달기지토공(D구간)" xfId="3327"/>
    <cellStyle name="_Book1_01-3.옥구오수신설  맨홀토공(OPEN-0.3)" xfId="3328"/>
    <cellStyle name="_Book1_01-3.옥구오수신설  맨홀토공(OPEN-0.3)_01-02.맨홀토공(OPEN-0.3)C-LINE" xfId="3329"/>
    <cellStyle name="_Book1_01-3.옥구오수신설  맨홀토공(OPEN-0.3)_01-02.맨홀토공(OPEN-0.3)C-LINE_02.구조물및추진,도달기지토공(D구간)" xfId="3330"/>
    <cellStyle name="_Book1_01-3.옥구오수신설  맨홀토공(OPEN-0.3)_01-02.맨홀토공(OPEN-0.3)D-LINE" xfId="3331"/>
    <cellStyle name="_Book1_01-3.옥구오수신설  맨홀토공(OPEN-0.3)_01-02.맨홀토공(OPEN-0.3)D-LINE_02.구조물및추진,도달기지토공(D구간)" xfId="3332"/>
    <cellStyle name="_Book1_01-3.옥구오수신설  맨홀토공(OPEN-0.3)_02.구조물및추진,도달기지토공(D구간)" xfId="3333"/>
    <cellStyle name="_Book1_01-3.옥서오수신설  맨홀토공(OPEN-0.3)" xfId="3334"/>
    <cellStyle name="_Book1_01-3.옥서오수신설  맨홀토공(OPEN-0.3)_01-02.맨홀토공(OPEN-0.3)C-LINE" xfId="3335"/>
    <cellStyle name="_Book1_01-3.옥서오수신설  맨홀토공(OPEN-0.3)_01-02.맨홀토공(OPEN-0.3)C-LINE_02.구조물및추진,도달기지토공(D구간)" xfId="3336"/>
    <cellStyle name="_Book1_01-3.옥서오수신설  맨홀토공(OPEN-0.3)_01-02.맨홀토공(OPEN-0.3)D-LINE" xfId="3337"/>
    <cellStyle name="_Book1_01-3.옥서오수신설  맨홀토공(OPEN-0.3)_01-02.맨홀토공(OPEN-0.3)D-LINE_02.구조물및추진,도달기지토공(D구간)" xfId="3338"/>
    <cellStyle name="_Book1_01-3.옥서오수신설  맨홀토공(OPEN-0.3)_02.구조물및추진,도달기지토공(D구간)" xfId="3339"/>
    <cellStyle name="_Book1_02.구조물및추진,도달기지토공(D구간)" xfId="3340"/>
    <cellStyle name="_Book1_1" xfId="3341"/>
    <cellStyle name="_Book3" xfId="3342"/>
    <cellStyle name="_BOQ(구조물공)" xfId="3343"/>
    <cellStyle name="_BOQ(청산~백의)" xfId="3344"/>
    <cellStyle name="_Boq수량" xfId="3345"/>
    <cellStyle name="_CPQRC_Storage_Dec05" xfId="3346"/>
    <cellStyle name="_DB부분 설계서(Ver3.0)" xfId="3347"/>
    <cellStyle name="_DB부분 설계서(Ver3.1)" xfId="3348"/>
    <cellStyle name="_DB설계" xfId="3349"/>
    <cellStyle name="_DL760(엑사큐뷰-김상현) 0304 mail" xfId="3350"/>
    <cellStyle name="_E280R외(2-4)발송" xfId="3351"/>
    <cellStyle name="_E280R외(2-4)발송-수정" xfId="3352"/>
    <cellStyle name="_FAX1" xfId="3353"/>
    <cellStyle name="_FAX1_4.추진공(공암)" xfId="3354"/>
    <cellStyle name="_FAX1_4.추진공(공암SAMPLE" xfId="3355"/>
    <cellStyle name="_FAX1_4.추진공(서산)" xfId="3356"/>
    <cellStyle name="_FAX1_4.추진공(읍내)" xfId="3357"/>
    <cellStyle name="_FAX1_4.추진공(황간)" xfId="3358"/>
    <cellStyle name="_FAX1_선정안(삼산)" xfId="3359"/>
    <cellStyle name="_FAX1_선정안(삼산)_4.추진공(공암)" xfId="3360"/>
    <cellStyle name="_FAX1_선정안(삼산)_4.추진공(공암SAMPLE" xfId="3361"/>
    <cellStyle name="_FAX1_선정안(삼산)_4.추진공(서산)" xfId="3362"/>
    <cellStyle name="_FAX1_선정안(삼산)_4.추진공(읍내)" xfId="3363"/>
    <cellStyle name="_FAX1_선정안(삼산)_4.추진공(황간)" xfId="3364"/>
    <cellStyle name="_FAX1_선정안(삼산)_영동군추진가시설수량" xfId="3365"/>
    <cellStyle name="_FAX1_영동군추진가시설수량" xfId="3366"/>
    <cellStyle name="_FAX1_추풍령" xfId="3367"/>
    <cellStyle name="_FAX1_추풍령_4.추진공(공암)" xfId="3368"/>
    <cellStyle name="_FAX1_추풍령_4.추진공(공암SAMPLE" xfId="3369"/>
    <cellStyle name="_FAX1_추풍령_4.추진공(서산)" xfId="3370"/>
    <cellStyle name="_FAX1_추풍령_4.추진공(읍내)" xfId="3371"/>
    <cellStyle name="_FAX1_추풍령_4.추진공(황간)" xfId="3372"/>
    <cellStyle name="_FAX1_추풍령_영동군추진가시설수량" xfId="3373"/>
    <cellStyle name="_FAX1_추풍령-1" xfId="3374"/>
    <cellStyle name="_FAX1_추풍령-1_4.추진공(공암)" xfId="3375"/>
    <cellStyle name="_FAX1_추풍령-1_4.추진공(공암SAMPLE" xfId="3376"/>
    <cellStyle name="_FAX1_추풍령-1_4.추진공(서산)" xfId="3377"/>
    <cellStyle name="_FAX1_추풍령-1_4.추진공(읍내)" xfId="3378"/>
    <cellStyle name="_FAX1_추풍령-1_4.추진공(황간)" xfId="3379"/>
    <cellStyle name="_FAX1_추풍령-1_영동군추진가시설수량" xfId="3380"/>
    <cellStyle name="_FAX2" xfId="3381"/>
    <cellStyle name="_FAX2_4.추진공(공암)" xfId="3382"/>
    <cellStyle name="_FAX2_4.추진공(공암SAMPLE" xfId="3383"/>
    <cellStyle name="_FAX2_4.추진공(서산)" xfId="3384"/>
    <cellStyle name="_FAX2_4.추진공(읍내)" xfId="3385"/>
    <cellStyle name="_FAX2_4.추진공(황간)" xfId="3386"/>
    <cellStyle name="_FAX2_선정안(삼산)" xfId="3387"/>
    <cellStyle name="_FAX2_선정안(삼산)_4.추진공(공암)" xfId="3388"/>
    <cellStyle name="_FAX2_선정안(삼산)_4.추진공(공암SAMPLE" xfId="3389"/>
    <cellStyle name="_FAX2_선정안(삼산)_4.추진공(서산)" xfId="3390"/>
    <cellStyle name="_FAX2_선정안(삼산)_4.추진공(읍내)" xfId="3391"/>
    <cellStyle name="_FAX2_선정안(삼산)_4.추진공(황간)" xfId="3392"/>
    <cellStyle name="_FAX2_선정안(삼산)_영동군추진가시설수량" xfId="3393"/>
    <cellStyle name="_FAX2_영동군추진가시설수량" xfId="3394"/>
    <cellStyle name="_FAX2_추풍령" xfId="3395"/>
    <cellStyle name="_FAX2_추풍령_4.추진공(공암)" xfId="3396"/>
    <cellStyle name="_FAX2_추풍령_4.추진공(공암SAMPLE" xfId="3397"/>
    <cellStyle name="_FAX2_추풍령_4.추진공(서산)" xfId="3398"/>
    <cellStyle name="_FAX2_추풍령_4.추진공(읍내)" xfId="3399"/>
    <cellStyle name="_FAX2_추풍령_4.추진공(황간)" xfId="3400"/>
    <cellStyle name="_FAX2_추풍령_영동군추진가시설수량" xfId="3401"/>
    <cellStyle name="_FAX2_추풍령-1" xfId="3402"/>
    <cellStyle name="_FAX2_추풍령-1_4.추진공(공암)" xfId="3403"/>
    <cellStyle name="_FAX2_추풍령-1_4.추진공(공암SAMPLE" xfId="3404"/>
    <cellStyle name="_FAX2_추풍령-1_4.추진공(서산)" xfId="3405"/>
    <cellStyle name="_FAX2_추풍령-1_4.추진공(읍내)" xfId="3406"/>
    <cellStyle name="_FAX2_추풍령-1_4.추진공(황간)" xfId="3407"/>
    <cellStyle name="_FAX2_추풍령-1_영동군추진가시설수량" xfId="3408"/>
    <cellStyle name="_FCST (2)" xfId="3409"/>
    <cellStyle name="_FP_설계내역샘플_(가중치직접산정방식)_New" xfId="3410"/>
    <cellStyle name="_FP_설계내역샘플_(가중치직접산정방식)_New 2" xfId="3411"/>
    <cellStyle name="_FP_설계내역샘플_(가중치직접산정방식)_New_02._서울시_위례신도시_차집관거_설계예산서(전체)_0217" xfId="3412"/>
    <cellStyle name="_FP_설계내역샘플_(평균가중치방식)_New" xfId="3413"/>
    <cellStyle name="_IBM" xfId="3414"/>
    <cellStyle name="_MBR1~3 (version 1)" xfId="3415"/>
    <cellStyle name="_ms(엑사큐뷰-김상현) 0411" xfId="3416"/>
    <cellStyle name="_NEGS_1화 [0]_nh_x0010_통화 [0]_OCT-Price" xfId="3417"/>
    <cellStyle name="_PRICE" xfId="3418"/>
    <cellStyle name="_ProCurve Quick Reference Card - December 2005" xfId="3419"/>
    <cellStyle name="_ProCurve Quick Reference Card - January 2006" xfId="3420"/>
    <cellStyle name="_ProCurve Quick Reference Card - July 1 2005" xfId="3421"/>
    <cellStyle name="_ProCurve Quick Reference Card - July 1 2005_Book1" xfId="3422"/>
    <cellStyle name="_ProCurve Quick Reference Card - July 1 2005_HP_Care_Pack_Aug05" xfId="3423"/>
    <cellStyle name="_ProCurve Quick Reference Card - July 1 2005_HP_Care_Pack_July05" xfId="3424"/>
    <cellStyle name="_ProCurve Quick Reference Card - October 1  2005" xfId="3425"/>
    <cellStyle name="_ProCurve Quick Reference Card - October 2005 v2" xfId="3426"/>
    <cellStyle name="_QHP40000514-DY1(엑사큐브)1" xfId="3427"/>
    <cellStyle name="_R8_CPQRC Storage 7-29-05" xfId="3428"/>
    <cellStyle name="_RAMP-E교-최종000" xfId="3429"/>
    <cellStyle name="_RAMP-E교-최종000_20020914_장곡1-4리 오지도로포장공사_2 변경설계서" xfId="3430"/>
    <cellStyle name="_RAMP-E교-최종000_경지정리 지구내 배수로 준설공사" xfId="3431"/>
    <cellStyle name="_RAMP-E교-최종000_시방서" xfId="3432"/>
    <cellStyle name="_RAMP-E교-최종000_파도 - 모항선 횡배수관 확장" xfId="3433"/>
    <cellStyle name="_RAMP-E교-최종000_파도 - 모항선 횡배수관 확장_20020914_장곡1-4리 오지도로포장공사_2 변경설계서" xfId="3434"/>
    <cellStyle name="_RAMP-E교-최종000_파도 - 모항선 횡배수관 확장_경지정리 지구내 배수로 준설공사" xfId="3435"/>
    <cellStyle name="_RAMP-E교-최종000_파도 - 모항선 횡배수관 확장_시방서" xfId="3436"/>
    <cellStyle name="_RESULTS" xfId="3437"/>
    <cellStyle name="_sample" xfId="3438"/>
    <cellStyle name="_sample_1111" xfId="3439"/>
    <cellStyle name="_sample_상부수량(범물육교)" xfId="3440"/>
    <cellStyle name="_sample_슬래브수량(RAMP-E)" xfId="3441"/>
    <cellStyle name="_sample_슬래브수량(범물br1)" xfId="3442"/>
    <cellStyle name="_sample_슬래브수량(범물방향)추가" xfId="3443"/>
    <cellStyle name="_sample_슬래브수량(범물방향-br123)" xfId="3444"/>
    <cellStyle name="_sample_슬래브수량(상인방향)" xfId="3445"/>
    <cellStyle name="_sample-성남제2처리장발주내역서(6.14)" xfId="3446"/>
    <cellStyle name="_SDQ031036캐드랜드(거제시청)" xfId="3447"/>
    <cellStyle name="_Sheet1" xfId="3448"/>
    <cellStyle name="_SI부문_김천시" xfId="3449"/>
    <cellStyle name="_THP관설치" xfId="3450"/>
    <cellStyle name="_THP관설치_토공(3지구)" xfId="3451"/>
    <cellStyle name="_THP관설치_토공(3지구)_토공(4지구)" xfId="3452"/>
    <cellStyle name="_THP관설치_토공(3지구)_토공(4지구)_토공(4지구)" xfId="3453"/>
    <cellStyle name="_THP관설치_토공(4지구)" xfId="3454"/>
    <cellStyle name="_THP관설치_토공(4지구)_토공(4지구)" xfId="3455"/>
    <cellStyle name="_THP관설치_토공(4지구)_토공(4지구)_토공(3지구)" xfId="3456"/>
    <cellStyle name="_THP관설치_토공(4지구)_토공(4지구)_토공(3지구)_토공(4지구)" xfId="3457"/>
    <cellStyle name="_THP관설치_토공(4지구)_토공(4지구)_토공(3지구)_토공(4지구)_토공(4지구)" xfId="3458"/>
    <cellStyle name="_THP관설치_토공(4지구)_토공(4지구)_토공(4지구)" xfId="3459"/>
    <cellStyle name="_U TYPE" xfId="3460"/>
    <cellStyle name="_U형측구" xfId="3461"/>
    <cellStyle name="_WebGIS기능_본수_데이터(ver1.0)" xfId="3462"/>
    <cellStyle name="_X440 0410" xfId="3463"/>
    <cellStyle name="_X440 0506" xfId="3464"/>
    <cellStyle name="_가격산출내역서_93" xfId="3465"/>
    <cellStyle name="_가격제안서" xfId="3466"/>
    <cellStyle name="_가고리" xfId="3467"/>
    <cellStyle name="_가로등3차공사전체분" xfId="3468"/>
    <cellStyle name="_가로등3차공사전체분_팔당수변전집계" xfId="3469"/>
    <cellStyle name="_가로등3차공사전체분_팔당수변전집계_개대체공사내역서" xfId="3470"/>
    <cellStyle name="_가운지구 건축전기계산서" xfId="3471"/>
    <cellStyle name="_간지" xfId="3472"/>
    <cellStyle name="_감리예산설계서" xfId="3473"/>
    <cellStyle name="_갑지(1221)" xfId="3474"/>
    <cellStyle name="_갑지(총)" xfId="3475"/>
    <cellStyle name="_갑천3지구-낙찰후(최종진짜)" xfId="3476"/>
    <cellStyle name="_강과장(Fronnix,설계가1126)" xfId="3477"/>
    <cellStyle name="_강구배수설비수량_rev3" xfId="3478"/>
    <cellStyle name="_강구처리구역" xfId="3479"/>
    <cellStyle name="_강남대_네트웍_컴스(시스코쓰리콤견적)" xfId="3480"/>
    <cellStyle name="_강내 인도설치1" xfId="3481"/>
    <cellStyle name="_강릉대학술정보지원센터총괄(월드2낙찰)" xfId="3482"/>
    <cellStyle name="_개  거" xfId="3483"/>
    <cellStyle name="_개  거_토공(3지구)" xfId="3484"/>
    <cellStyle name="_개  거_토공(3지구)_토공(4지구)" xfId="3485"/>
    <cellStyle name="_개  거_토공(3지구)_토공(4지구)_토공(4지구)" xfId="3486"/>
    <cellStyle name="_개  거_토공(4지구)" xfId="3487"/>
    <cellStyle name="_개  거_토공(4지구)_토공(4지구)" xfId="3488"/>
    <cellStyle name="_개  거_토공(4지구)_토공(4지구)_토공(3지구)" xfId="3489"/>
    <cellStyle name="_개  거_토공(4지구)_토공(4지구)_토공(3지구)_토공(4지구)" xfId="3490"/>
    <cellStyle name="_개  거_토공(4지구)_토공(4지구)_토공(3지구)_토공(4지구)_토공(4지구)" xfId="3491"/>
    <cellStyle name="_개  거_토공(4지구)_토공(4지구)_토공(4지구)" xfId="3492"/>
    <cellStyle name="_개설및개량사업내역서(당초변경0.69)R2" xfId="3493"/>
    <cellStyle name="_건교부_과천server내역서3" xfId="3494"/>
    <cellStyle name="_건국대학교 매체제작실 견적서 03.0929" xfId="3495"/>
    <cellStyle name="_건축전기용량계산서" xfId="3496"/>
    <cellStyle name="_견적결과" xfId="3497"/>
    <cellStyle name="_견적결과_4.추진공(공암)" xfId="3498"/>
    <cellStyle name="_견적결과_4.추진공(공암SAMPLE" xfId="3499"/>
    <cellStyle name="_견적결과_4.추진공(서산)" xfId="3500"/>
    <cellStyle name="_견적결과_4.추진공(읍내)" xfId="3501"/>
    <cellStyle name="_견적결과_4.추진공(황간)" xfId="3502"/>
    <cellStyle name="_견적결과_선정안(삼산)" xfId="3503"/>
    <cellStyle name="_견적결과_선정안(삼산)_4.추진공(공암)" xfId="3504"/>
    <cellStyle name="_견적결과_선정안(삼산)_4.추진공(공암SAMPLE" xfId="3505"/>
    <cellStyle name="_견적결과_선정안(삼산)_4.추진공(서산)" xfId="3506"/>
    <cellStyle name="_견적결과_선정안(삼산)_4.추진공(읍내)" xfId="3507"/>
    <cellStyle name="_견적결과_선정안(삼산)_4.추진공(황간)" xfId="3508"/>
    <cellStyle name="_견적결과_선정안(삼산)_영동군추진가시설수량" xfId="3509"/>
    <cellStyle name="_견적결과_영동군추진가시설수량" xfId="3510"/>
    <cellStyle name="_견적결과_추풍령" xfId="3511"/>
    <cellStyle name="_견적결과_추풍령_4.추진공(공암)" xfId="3512"/>
    <cellStyle name="_견적결과_추풍령_4.추진공(공암SAMPLE" xfId="3513"/>
    <cellStyle name="_견적결과_추풍령_4.추진공(서산)" xfId="3514"/>
    <cellStyle name="_견적결과_추풍령_4.추진공(읍내)" xfId="3515"/>
    <cellStyle name="_견적결과_추풍령_4.추진공(황간)" xfId="3516"/>
    <cellStyle name="_견적결과_추풍령_영동군추진가시설수량" xfId="3517"/>
    <cellStyle name="_견적결과_추풍령-1" xfId="3518"/>
    <cellStyle name="_견적결과_추풍령-1_4.추진공(공암)" xfId="3519"/>
    <cellStyle name="_견적결과_추풍령-1_4.추진공(공암SAMPLE" xfId="3520"/>
    <cellStyle name="_견적결과_추풍령-1_4.추진공(서산)" xfId="3521"/>
    <cellStyle name="_견적결과_추풍령-1_4.추진공(읍내)" xfId="3522"/>
    <cellStyle name="_견적결과_추풍령-1_4.추진공(황간)" xfId="3523"/>
    <cellStyle name="_견적결과_추풍령-1_영동군추진가시설수량" xfId="3524"/>
    <cellStyle name="_견적서(1014)" xfId="3525"/>
    <cellStyle name="_견적서-제출용0306" xfId="3526"/>
    <cellStyle name="_견적조건" xfId="3527"/>
    <cellStyle name="_견적조건_4.추진공(공암)" xfId="3528"/>
    <cellStyle name="_견적조건_4.추진공(공암SAMPLE" xfId="3529"/>
    <cellStyle name="_견적조건_4.추진공(서산)" xfId="3530"/>
    <cellStyle name="_견적조건_4.추진공(읍내)" xfId="3531"/>
    <cellStyle name="_견적조건_4.추진공(황간)" xfId="3532"/>
    <cellStyle name="_견적조건_선정안(삼산)" xfId="3533"/>
    <cellStyle name="_견적조건_선정안(삼산)_4.추진공(공암)" xfId="3534"/>
    <cellStyle name="_견적조건_선정안(삼산)_4.추진공(공암SAMPLE" xfId="3535"/>
    <cellStyle name="_견적조건_선정안(삼산)_4.추진공(서산)" xfId="3536"/>
    <cellStyle name="_견적조건_선정안(삼산)_4.추진공(읍내)" xfId="3537"/>
    <cellStyle name="_견적조건_선정안(삼산)_4.추진공(황간)" xfId="3538"/>
    <cellStyle name="_견적조건_선정안(삼산)_영동군추진가시설수량" xfId="3539"/>
    <cellStyle name="_견적조건_영동군추진가시설수량" xfId="3540"/>
    <cellStyle name="_견적조건_추풍령" xfId="3541"/>
    <cellStyle name="_견적조건_추풍령_4.추진공(공암)" xfId="3542"/>
    <cellStyle name="_견적조건_추풍령_4.추진공(공암SAMPLE" xfId="3543"/>
    <cellStyle name="_견적조건_추풍령_4.추진공(서산)" xfId="3544"/>
    <cellStyle name="_견적조건_추풍령_4.추진공(읍내)" xfId="3545"/>
    <cellStyle name="_견적조건_추풍령_4.추진공(황간)" xfId="3546"/>
    <cellStyle name="_견적조건_추풍령_영동군추진가시설수량" xfId="3547"/>
    <cellStyle name="_견적조건_추풍령-1" xfId="3548"/>
    <cellStyle name="_견적조건_추풍령-1_4.추진공(공암)" xfId="3549"/>
    <cellStyle name="_견적조건_추풍령-1_4.추진공(공암SAMPLE" xfId="3550"/>
    <cellStyle name="_견적조건_추풍령-1_4.추진공(서산)" xfId="3551"/>
    <cellStyle name="_견적조건_추풍령-1_4.추진공(읍내)" xfId="3552"/>
    <cellStyle name="_견적조건_추풍령-1_4.추진공(황간)" xfId="3553"/>
    <cellStyle name="_견적조건_추풍령-1_영동군추진가시설수량" xfId="3554"/>
    <cellStyle name="_경남교통표지판" xfId="3555"/>
    <cellStyle name="_경남교통표지판_문화의 거리 농로포장(김병국2차)" xfId="3556"/>
    <cellStyle name="_경남교통표지판_문화의 거리 농로포장(김병국2차)_문화의 거리 농로포장(김병국2차)" xfId="3557"/>
    <cellStyle name="_경북영주시1124" xfId="3558"/>
    <cellStyle name="_경산 블록시스템구축 기본계획(수정)" xfId="3559"/>
    <cellStyle name="_경산시 관망정비기본계획용역설계서(070409)" xfId="3560"/>
    <cellStyle name="_경영개선활동상반기실적(990708)" xfId="3561"/>
    <cellStyle name="_경영개선활동상반기실적(990708)_1" xfId="3562"/>
    <cellStyle name="_경영개선활동상반기실적(990708)_2" xfId="3563"/>
    <cellStyle name="_경영개선활성화방안(990802)" xfId="3564"/>
    <cellStyle name="_경영개선활성화방안(990802)_1" xfId="3565"/>
    <cellStyle name="_경전철조사측량내역" xfId="3566"/>
    <cellStyle name="_계약내역서" xfId="3567"/>
    <cellStyle name="_계장내역서" xfId="3568"/>
    <cellStyle name="_고남5리오지도로" xfId="3569"/>
    <cellStyle name="_고산교하부일반수량" xfId="3570"/>
    <cellStyle name="_공문 " xfId="3571"/>
    <cellStyle name="_공문 _내역서" xfId="3572"/>
    <cellStyle name="_공문양식" xfId="3573"/>
    <cellStyle name="_공사요율표-031008" xfId="3574"/>
    <cellStyle name="_관보호공" xfId="3575"/>
    <cellStyle name="_광교-자재골재이월집계(no print)" xfId="3576"/>
    <cellStyle name="_광양 좌표변환설계-1" xfId="3577"/>
    <cellStyle name="_광주광역시_Web GIS_설계내역_5(3억)" xfId="3578"/>
    <cellStyle name="_광주시 2차 시스템" xfId="3579"/>
    <cellStyle name="_광주시 도로와 지하시설물도 공동구축사업(2차) 설계내역서_1.0" xfId="3580"/>
    <cellStyle name="_광주시 도로와 지하시설물도 공동구축사업(2차) 설계내역서_2.0" xfId="3581"/>
    <cellStyle name="_광주시도로와지하시설물도공동구축사업_04072" xfId="3582"/>
    <cellStyle name="_교대점검계단(PRECAST콘크리트블럭)" xfId="3583"/>
    <cellStyle name="_교량공집계표" xfId="3584"/>
    <cellStyle name="_교량공집계표(교량공)" xfId="3585"/>
    <cellStyle name="_교량수량" xfId="3586"/>
    <cellStyle name="_구조물공" xfId="3587"/>
    <cellStyle name="_구조물공집계표" xfId="3588"/>
    <cellStyle name="_구조물구조변수16공구" xfId="3589"/>
    <cellStyle name="_구조물깨기(남일보은2-1공구) " xfId="3590"/>
    <cellStyle name="_구조물깨기(남일보은2-1공구) _2-1공구토공수량" xfId="3591"/>
    <cellStyle name="_구조물깨기(남일보은2-1공구) _우보토공" xfId="3592"/>
    <cellStyle name="_구조물토공" xfId="3593"/>
    <cellStyle name="_구조물토공_01-02.맨홀토공(OPEN-0.3)D-LINE" xfId="3594"/>
    <cellStyle name="_구조물토공_01-02.맨홀토공(OPEN-0.3)D-LINE_01-02.맨홀토공(OPEN-0.3)C-LINE" xfId="3595"/>
    <cellStyle name="_구조물토공_01-02.맨홀토공(OPEN-0.3)D-LINE_01-02.맨홀토공(OPEN-0.3)C-LINE_02.구조물및추진,도달기지토공(D구간)" xfId="3596"/>
    <cellStyle name="_구조물토공_01-02.맨홀토공(OPEN-0.3)D-LINE_01-02.맨홀토공(OPEN-0.3)D-LINE" xfId="3597"/>
    <cellStyle name="_구조물토공_01-02.맨홀토공(OPEN-0.3)D-LINE_01-02.맨홀토공(OPEN-0.3)D-LINE_02.구조물및추진,도달기지토공(D구간)" xfId="3598"/>
    <cellStyle name="_구조물토공_01-02.맨홀토공(OPEN-0.3)D-LINE_02.구조물및추진,도달기지토공(D구간)" xfId="3599"/>
    <cellStyle name="_구조물토공_01-3.옥구오수신설  맨홀토공(OPEN-0.3)" xfId="3600"/>
    <cellStyle name="_구조물토공_01-3.옥구오수신설  맨홀토공(OPEN-0.3)_01-02.맨홀토공(OPEN-0.3)C-LINE" xfId="3601"/>
    <cellStyle name="_구조물토공_01-3.옥구오수신설  맨홀토공(OPEN-0.3)_01-02.맨홀토공(OPEN-0.3)C-LINE_02.구조물및추진,도달기지토공(D구간)" xfId="3602"/>
    <cellStyle name="_구조물토공_01-3.옥구오수신설  맨홀토공(OPEN-0.3)_01-02.맨홀토공(OPEN-0.3)D-LINE" xfId="3603"/>
    <cellStyle name="_구조물토공_01-3.옥구오수신설  맨홀토공(OPEN-0.3)_01-02.맨홀토공(OPEN-0.3)D-LINE_02.구조물및추진,도달기지토공(D구간)" xfId="3604"/>
    <cellStyle name="_구조물토공_01-3.옥구오수신설  맨홀토공(OPEN-0.3)_02.구조물및추진,도달기지토공(D구간)" xfId="3605"/>
    <cellStyle name="_구조물토공_01-3.옥서오수신설  맨홀토공(OPEN-0.3)" xfId="3606"/>
    <cellStyle name="_구조물토공_01-3.옥서오수신설  맨홀토공(OPEN-0.3)_01-02.맨홀토공(OPEN-0.3)C-LINE" xfId="3607"/>
    <cellStyle name="_구조물토공_01-3.옥서오수신설  맨홀토공(OPEN-0.3)_01-02.맨홀토공(OPEN-0.3)C-LINE_02.구조물및추진,도달기지토공(D구간)" xfId="3608"/>
    <cellStyle name="_구조물토공_01-3.옥서오수신설  맨홀토공(OPEN-0.3)_01-02.맨홀토공(OPEN-0.3)D-LINE" xfId="3609"/>
    <cellStyle name="_구조물토공_01-3.옥서오수신설  맨홀토공(OPEN-0.3)_01-02.맨홀토공(OPEN-0.3)D-LINE_02.구조물및추진,도달기지토공(D구간)" xfId="3610"/>
    <cellStyle name="_구조물토공_01-3.옥서오수신설  맨홀토공(OPEN-0.3)_02.구조물및추진,도달기지토공(D구간)" xfId="3611"/>
    <cellStyle name="_구조물토공_02.구조물및추진,도달기지토공(D구간)" xfId="3612"/>
    <cellStyle name="_구즉내역서" xfId="3613"/>
    <cellStyle name="_국가보안목표_CCTV내역취합(17)_최종" xfId="3614"/>
    <cellStyle name="_국도23호선영암연소지구내역서" xfId="3615"/>
    <cellStyle name="_국도38호선통리지구내역서" xfId="3616"/>
    <cellStyle name="_국도42호선여량지구오르막차로" xfId="3617"/>
    <cellStyle name="_국수교수량" xfId="3618"/>
    <cellStyle name="_국수교수량_1111" xfId="3619"/>
    <cellStyle name="_국수교수량_백마지하차도(BOX구간)" xfId="3620"/>
    <cellStyle name="_국수교수량_백마지하차도(BOX구간)_BOQ" xfId="3621"/>
    <cellStyle name="_국수교수량_백마지하차도(BOX구간)_구조물공수량집계" xfId="3622"/>
    <cellStyle name="_국수교수량_백마지하차도(BOX구간)_백마지하차도(BOX구간)" xfId="3623"/>
    <cellStyle name="_국수교수량_백마지하차도(BOX구간)_일산지하차도(BOX구간)" xfId="3624"/>
    <cellStyle name="_국수교수량_백마지하차도(BOX구간)_접속슬래브" xfId="3625"/>
    <cellStyle name="_국수교수량_백마지하차도(BOX구간)_지하차도BOX(TYPE&quot;C&quot;)" xfId="3626"/>
    <cellStyle name="_국수교수량_백마지하차도(BOX구간)_지하차도BOX(집계)" xfId="3627"/>
    <cellStyle name="_국수교수량_변경내역서(의왕수도정비)-07.12.10(보할수정)-김후호수정" xfId="3628"/>
    <cellStyle name="_국수교수량_변경예정공정표(최종)" xfId="3629"/>
    <cellStyle name="_국수교수량_상부수량(범물육교)" xfId="3630"/>
    <cellStyle name="_국수교수량_설계예" xfId="3631"/>
    <cellStyle name="_국수교수량_설계예_변경내역서(의왕수도정비)-07.12.10(보할수정)-김후호수정" xfId="3632"/>
    <cellStyle name="_국수교수량_설계예_변경예정공정표(최종)" xfId="3633"/>
    <cellStyle name="_국수교수량_슬래브수량(RAMP-E)" xfId="3634"/>
    <cellStyle name="_국수교수량_슬래브수량(범물br1)" xfId="3635"/>
    <cellStyle name="_국수교수량_슬래브수량(범물방향)추가" xfId="3636"/>
    <cellStyle name="_국수교수량_슬래브수량(범물방향-br123)" xfId="3637"/>
    <cellStyle name="_국수교수량_슬래브수량(상인방향)" xfId="3638"/>
    <cellStyle name="_국수교수량_암거" xfId="3639"/>
    <cellStyle name="_국수교수량_암거_측구" xfId="3640"/>
    <cellStyle name="_국수교수량_암거_측구_망상측구공" xfId="3641"/>
    <cellStyle name="_국수교수량_암거_측구_측구공(1+840~2+780)" xfId="3642"/>
    <cellStyle name="_국수교수량_암거01" xfId="3643"/>
    <cellStyle name="_국수교수량_암거01_측구" xfId="3644"/>
    <cellStyle name="_국수교수량_암거01_측구_망상측구공" xfId="3645"/>
    <cellStyle name="_국수교수량_암거01_측구_측구공(1+840~2+780)" xfId="3646"/>
    <cellStyle name="_국수교수량_청담1교" xfId="3647"/>
    <cellStyle name="_국수교수량_측구" xfId="3648"/>
    <cellStyle name="_국수교수량_측구_망상측구공" xfId="3649"/>
    <cellStyle name="_국수교수량_측구_측구공(1+840~2+780)" xfId="3650"/>
    <cellStyle name="_국수교수량_평사교총괄집계표" xfId="3651"/>
    <cellStyle name="_국수교수량_평사교총괄집계표_BOQ" xfId="3652"/>
    <cellStyle name="_국수교수량_평사교총괄집계표_구조물공수량집계" xfId="3653"/>
    <cellStyle name="_국수교수량_평사교총괄집계표_백마지하차도(BOX구간)" xfId="3654"/>
    <cellStyle name="_국수교수량_평사교총괄집계표_일산지하차도(BOX구간)" xfId="3655"/>
    <cellStyle name="_국수교수량_평사교총괄집계표_접속슬래브" xfId="3656"/>
    <cellStyle name="_국수교수량_평사교총괄집계표_지하차도BOX(TYPE&quot;C&quot;)" xfId="3657"/>
    <cellStyle name="_국수교수량_평사교총괄집계표_지하차도BOX(집계)" xfId="3658"/>
    <cellStyle name="_국수교수량_평촌교수량" xfId="3659"/>
    <cellStyle name="_국수교수량_평촌교수량_암거" xfId="3660"/>
    <cellStyle name="_국수교수량_평촌교수량_암거_측구" xfId="3661"/>
    <cellStyle name="_국수교수량_평촌교수량_암거_측구_망상측구공" xfId="3662"/>
    <cellStyle name="_국수교수량_평촌교수량_암거_측구_측구공(1+840~2+780)" xfId="3663"/>
    <cellStyle name="_국수교수량_평촌교수량_암거01" xfId="3664"/>
    <cellStyle name="_국수교수량_평촌교수량_암거01_측구" xfId="3665"/>
    <cellStyle name="_국수교수량_평촌교수량_암거01_측구_망상측구공" xfId="3666"/>
    <cellStyle name="_국수교수량_평촌교수량_암거01_측구_측구공(1+840~2+780)" xfId="3667"/>
    <cellStyle name="_국수교수량_평촌교수량_측구" xfId="3668"/>
    <cellStyle name="_국수교수량_평촌교수량_측구_망상측구공" xfId="3669"/>
    <cellStyle name="_국수교수량_평촌교수량_측구_측구공(1+840~2+780)" xfId="3670"/>
    <cellStyle name="_군도11호선" xfId="3671"/>
    <cellStyle name="_군산시_UIS설계서(0308)" xfId="3672"/>
    <cellStyle name="_군산해수담수화내역서(통합28)_발주최종" xfId="3673"/>
    <cellStyle name="_군포시 지하시설물통합정보시스템 구축사업 설계내역서_2.3" xfId="3674"/>
    <cellStyle name="_금강Ⅱ지구김제2-2공구토목공사(동도)" xfId="3675"/>
    <cellStyle name="_금산제수량(70m)" xfId="3676"/>
    <cellStyle name="_금산제수량(70m)_토공(3지구)" xfId="3677"/>
    <cellStyle name="_금산제수량(70m)_토공(3지구)_토공(4지구)" xfId="3678"/>
    <cellStyle name="_금산제수량(70m)_토공(3지구)_토공(4지구)_토공(4지구)" xfId="3679"/>
    <cellStyle name="_금산제수량(70m)_토공(4지구)" xfId="3680"/>
    <cellStyle name="_금산제수량(70m)_토공(4지구)_토공(4지구)" xfId="3681"/>
    <cellStyle name="_금산제수량(70m)_토공(4지구)_토공(4지구)_토공(3지구)" xfId="3682"/>
    <cellStyle name="_금산제수량(70m)_토공(4지구)_토공(4지구)_토공(3지구)_토공(4지구)" xfId="3683"/>
    <cellStyle name="_금산제수량(70m)_토공(4지구)_토공(4지구)_토공(3지구)_토공(4지구)_토공(4지구)" xfId="3684"/>
    <cellStyle name="_금산제수량(70m)_토공(4지구)_토공(4지구)_토공(4지구)" xfId="3685"/>
    <cellStyle name="_금산제수량(전체최종)" xfId="3686"/>
    <cellStyle name="_금산제수량(전체최종)_토공(3지구)" xfId="3687"/>
    <cellStyle name="_금산제수량(전체최종)_토공(3지구)_토공(4지구)" xfId="3688"/>
    <cellStyle name="_금산제수량(전체최종)_토공(3지구)_토공(4지구)_토공(4지구)" xfId="3689"/>
    <cellStyle name="_금산제수량(전체최종)_토공(4지구)" xfId="3690"/>
    <cellStyle name="_금산제수량(전체최종)_토공(4지구)_토공(4지구)" xfId="3691"/>
    <cellStyle name="_금산제수량(전체최종)_토공(4지구)_토공(4지구)_토공(3지구)" xfId="3692"/>
    <cellStyle name="_금산제수량(전체최종)_토공(4지구)_토공(4지구)_토공(3지구)_토공(4지구)" xfId="3693"/>
    <cellStyle name="_금산제수량(전체최종)_토공(4지구)_토공(4지구)_토공(3지구)_토공(4지구)_토공(4지구)" xfId="3694"/>
    <cellStyle name="_금산제수량(전체최종)_토공(4지구)_토공(4지구)_토공(4지구)" xfId="3695"/>
    <cellStyle name="_금산제수량산출서" xfId="3696"/>
    <cellStyle name="_금산제수량산출서_토공(3지구)" xfId="3697"/>
    <cellStyle name="_금산제수량산출서_토공(3지구)_토공(4지구)" xfId="3698"/>
    <cellStyle name="_금산제수량산출서_토공(3지구)_토공(4지구)_토공(4지구)" xfId="3699"/>
    <cellStyle name="_금산제수량산출서_토공(4지구)" xfId="3700"/>
    <cellStyle name="_금산제수량산출서_토공(4지구)_토공(4지구)" xfId="3701"/>
    <cellStyle name="_금산제수량산출서_토공(4지구)_토공(4지구)_토공(3지구)" xfId="3702"/>
    <cellStyle name="_금산제수량산출서_토공(4지구)_토공(4지구)_토공(3지구)_토공(4지구)" xfId="3703"/>
    <cellStyle name="_금산제수량산출서_토공(4지구)_토공(4지구)_토공(3지구)_토공(4지구)_토공(4지구)" xfId="3704"/>
    <cellStyle name="_금산제수량산출서_토공(4지구)_토공(4지구)_토공(4지구)" xfId="3705"/>
    <cellStyle name="_금천청소년수련관(토목林)" xfId="3706"/>
    <cellStyle name="_기계설계서-변경" xfId="3707"/>
    <cellStyle name="_기본 및 실시설계" xfId="3708"/>
    <cellStyle name="_기본계획산출내역서(최종)" xfId="3709"/>
    <cellStyle name="_기성검사원" xfId="3710"/>
    <cellStyle name="_기성검사원_내역서" xfId="3711"/>
    <cellStyle name="_기자재관급내역서" xfId="3712"/>
    <cellStyle name="_기흥읍청사신축공사(조원)" xfId="3713"/>
    <cellStyle name="_김제시 GIS 구축사업 설계내역서_시스템부문_4" xfId="3714"/>
    <cellStyle name="_김제시 도로와 지하시설물 공동구축사업 설계서_계약(1차년도)_1" xfId="3715"/>
    <cellStyle name="_김제시 도로와 지하시설물 공동구축사업 설계서_계약(총괄)" xfId="3716"/>
    <cellStyle name="_김제시_UIS설계서(0706)" xfId="3717"/>
    <cellStyle name="_김천시설계서(제출용)" xfId="3718"/>
    <cellStyle name="_김포GIS설계1차(최종본.01.05)" xfId="3719"/>
    <cellStyle name="_김포시 DB 설계서" xfId="3720"/>
    <cellStyle name="_김포시 DB 설계서_중앙항업" xfId="3721"/>
    <cellStyle name="_김포시 UIS 시스템부문 설계내역서_1.2" xfId="3722"/>
    <cellStyle name="_김포시 UIS-설계내역서" xfId="3723"/>
    <cellStyle name="_김해분성고(동성)" xfId="3724"/>
    <cellStyle name="_김해시 도로및지하시설물도공동구축사업 설계내역서.2.8" xfId="3725"/>
    <cellStyle name="_김해시_도로와지하시설물도공동구축사업 설계내역서.2.9" xfId="3726"/>
    <cellStyle name="_김해시_도로와지하시설물도공동구축사업 설계내역서.2.9_02._서울시_위례신도시_차집관거_설계예산서(전체)_0217" xfId="3727"/>
    <cellStyle name="_깨기수량_2-1공구" xfId="3728"/>
    <cellStyle name="_깨기수량_2-1공구_2-1공구토공수량" xfId="3729"/>
    <cellStyle name="_깨기수량_2-1공구_우보토공" xfId="3730"/>
    <cellStyle name="_깨기수량_2-2공구" xfId="3731"/>
    <cellStyle name="_남산인공폭포모터교체" xfId="3732"/>
    <cellStyle name="_남석덕곡배수설비7.21" xfId="3733"/>
    <cellStyle name="_남석분구연결관" xfId="3734"/>
    <cellStyle name="_남원시_UIS설계서(0624)" xfId="3735"/>
    <cellStyle name="_내역및수량(전면도로)1-11" xfId="3736"/>
    <cellStyle name="_내역및수량(전면도로)1-19" xfId="3737"/>
    <cellStyle name="_내역및수량산출서(실적)" xfId="3738"/>
    <cellStyle name="_내역및수량산출서(위례성길)-new" xfId="3739"/>
    <cellStyle name="_내역서" xfId="3740"/>
    <cellStyle name="_내역서(개발계획단계-환지)" xfId="3741"/>
    <cellStyle name="_내역서(개발실시)1227" xfId="3742"/>
    <cellStyle name="_내역서(실시계획)수정" xfId="3743"/>
    <cellStyle name="_내역서(실시계획단계)" xfId="3744"/>
    <cellStyle name="_내역서(전기)" xfId="3745"/>
    <cellStyle name="_내역서(전기)-0919" xfId="3746"/>
    <cellStyle name="_내역서.김해산단타당성(김해시원본)" xfId="3747"/>
    <cellStyle name="_내역서_문화의 거리 농로포장(김병국2차)" xfId="3748"/>
    <cellStyle name="_내역서_문화의 거리 농로포장(김병국2차)_문화의 거리 농로포장(김병국2차)" xfId="3749"/>
    <cellStyle name="_내역서_진천산수산업단지 진입도로 개설공사 사후환경영향조사용역(계약심사)" xfId="3750"/>
    <cellStyle name="_내역서및설계서" xfId="3751"/>
    <cellStyle name="_내역서적용수량" xfId="3752"/>
    <cellStyle name="_내역서적용수량_96수량포장공" xfId="3753"/>
    <cellStyle name="_내역서적용수량_96수량포장공_96수량포장공" xfId="3754"/>
    <cellStyle name="_내역서적용수량_96수량포장공_96수량포장공_배수공" xfId="3755"/>
    <cellStyle name="_내역서적용수량_96수량포장공_96수량포장공_배수공_1" xfId="3756"/>
    <cellStyle name="_내역서적용수량_96수량포장공_96수량포장공_배수공_1_총괄자재집계(대2-28)" xfId="3757"/>
    <cellStyle name="_내역서적용수량_96수량포장공_96수량포장공_배수공_배수공" xfId="3758"/>
    <cellStyle name="_내역서적용수량_96수량포장공_96수량포장공_배수공_배수공_총괄자재집계(대2-28)" xfId="3759"/>
    <cellStyle name="_내역서적용수량_96수량포장공_96수량포장공_배수공_총괄자재집계(대2-28)" xfId="3760"/>
    <cellStyle name="_내역서적용수량_96수량포장공_96수량포장공_배수공_포장공사" xfId="3761"/>
    <cellStyle name="_내역서적용수량_96수량포장공_96수량포장공_배수공_포장공사_총괄자재집계(대2-28)" xfId="3762"/>
    <cellStyle name="_내역서적용수량_96수량포장공_96수량포장공_배수공_포장공사_포장공사" xfId="3763"/>
    <cellStyle name="_내역서적용수량_96수량포장공_96수량포장공_배수공_포장공사_포장공사_총괄자재집계(대2-28)" xfId="3764"/>
    <cellStyle name="_내역서적용수량_96수량포장공_96수량포장공_총괄자재집계(대2-28)" xfId="3765"/>
    <cellStyle name="_내역서적용수량_96수량포장공_96수량포장공_포장공사" xfId="3766"/>
    <cellStyle name="_내역서적용수량_96수량포장공_96수량포장공_포장공사_총괄자재집계(대2-28)" xfId="3767"/>
    <cellStyle name="_내역서적용수량_96수량포장공_96수량포장공_포장공사_포장공사" xfId="3768"/>
    <cellStyle name="_내역서적용수량_96수량포장공_96수량포장공_포장공사_포장공사_총괄자재집계(대2-28)" xfId="3769"/>
    <cellStyle name="_내역서적용수량_96수량포장공_배수공" xfId="3770"/>
    <cellStyle name="_내역서적용수량_96수량포장공_배수공_1" xfId="3771"/>
    <cellStyle name="_내역서적용수량_96수량포장공_배수공_1_총괄자재집계(대2-28)" xfId="3772"/>
    <cellStyle name="_내역서적용수량_96수량포장공_배수공_배수공" xfId="3773"/>
    <cellStyle name="_내역서적용수량_96수량포장공_배수공_배수공_총괄자재집계(대2-28)" xfId="3774"/>
    <cellStyle name="_내역서적용수량_96수량포장공_배수공_총괄자재집계(대2-28)" xfId="3775"/>
    <cellStyle name="_내역서적용수량_96수량포장공_배수공_포장공사" xfId="3776"/>
    <cellStyle name="_내역서적용수량_96수량포장공_배수공_포장공사_총괄자재집계(대2-28)" xfId="3777"/>
    <cellStyle name="_내역서적용수량_96수량포장공_배수공_포장공사_포장공사" xfId="3778"/>
    <cellStyle name="_내역서적용수량_96수량포장공_배수공_포장공사_포장공사_총괄자재집계(대2-28)" xfId="3779"/>
    <cellStyle name="_내역서적용수량_96수량포장공_총괄자재집계(대2-28)" xfId="3780"/>
    <cellStyle name="_내역서적용수량_96수량포장공_포장공사" xfId="3781"/>
    <cellStyle name="_내역서적용수량_96수량포장공_포장공사_총괄자재집계(대2-28)" xfId="3782"/>
    <cellStyle name="_내역서적용수량_96수량포장공_포장공사_포장공사" xfId="3783"/>
    <cellStyle name="_내역서적용수량_96수량포장공_포장공사_포장공사_총괄자재집계(대2-28)" xfId="3784"/>
    <cellStyle name="_내역서적용수량_배수공" xfId="3785"/>
    <cellStyle name="_내역서적용수량_배수공_1" xfId="3786"/>
    <cellStyle name="_내역서적용수량_배수공_1_총괄자재집계(대2-28)" xfId="3787"/>
    <cellStyle name="_내역서적용수량_배수공_배수공" xfId="3788"/>
    <cellStyle name="_내역서적용수량_배수공_배수공_1" xfId="3789"/>
    <cellStyle name="_내역서적용수량_배수공_배수공_1_총괄자재집계(대2-28)" xfId="3790"/>
    <cellStyle name="_내역서적용수량_배수공_배수공_배수공" xfId="3791"/>
    <cellStyle name="_내역서적용수량_배수공_배수공_배수공_총괄자재집계(대2-28)" xfId="3792"/>
    <cellStyle name="_내역서적용수량_배수공_배수공_총괄자재집계(대2-28)" xfId="3793"/>
    <cellStyle name="_내역서적용수량_배수공_배수공_포장공사" xfId="3794"/>
    <cellStyle name="_내역서적용수량_배수공_배수공_포장공사_총괄자재집계(대2-28)" xfId="3795"/>
    <cellStyle name="_내역서적용수량_배수공_배수공_포장공사_포장공사" xfId="3796"/>
    <cellStyle name="_내역서적용수량_배수공_배수공_포장공사_포장공사_총괄자재집계(대2-28)" xfId="3797"/>
    <cellStyle name="_내역서적용수량_배수공_총괄자재집계(대2-28)" xfId="3798"/>
    <cellStyle name="_내역서적용수량_배수공_포장공사" xfId="3799"/>
    <cellStyle name="_내역서적용수량_배수공_포장공사_총괄자재집계(대2-28)" xfId="3800"/>
    <cellStyle name="_내역서적용수량_배수공_포장공사_포장공사" xfId="3801"/>
    <cellStyle name="_내역서적용수량_배수공_포장공사_포장공사_총괄자재집계(대2-28)" xfId="3802"/>
    <cellStyle name="_내역서적용수량_배수공1" xfId="3803"/>
    <cellStyle name="_내역서적용수량_배수공1_배수공" xfId="3804"/>
    <cellStyle name="_내역서적용수량_배수공1_배수공_총괄자재집계(대2-28)" xfId="3805"/>
    <cellStyle name="_내역서적용수량_배수공1_총괄자재집계(대2-28)" xfId="3806"/>
    <cellStyle name="_내역서적용수량_배수공1_포장공사" xfId="3807"/>
    <cellStyle name="_내역서적용수량_배수공1_포장공사_총괄자재집계(대2-28)" xfId="3808"/>
    <cellStyle name="_내역서적용수량_배수공1_포장공사_포장공사" xfId="3809"/>
    <cellStyle name="_내역서적용수량_배수공1_포장공사_포장공사_총괄자재집계(대2-28)" xfId="3810"/>
    <cellStyle name="_내역서적용수량_총괄자재집계(대2-28)" xfId="3811"/>
    <cellStyle name="_내역서적용수량_포장공사" xfId="3812"/>
    <cellStyle name="_내역서적용수량_포장공사_총괄자재집계(대2-28)" xfId="3813"/>
    <cellStyle name="_내역서적용수량_포장공사_포장공사" xfId="3814"/>
    <cellStyle name="_내역서적용수량_포장공사_포장공사_총괄자재집계(대2-28)" xfId="3815"/>
    <cellStyle name="_내역서-추후제외-타견적" xfId="3816"/>
    <cellStyle name="_노천1지구1공구" xfId="3817"/>
    <cellStyle name="_노천1지구2공구" xfId="3818"/>
    <cellStyle name="_노천1지구2공구_2(변경)-토공" xfId="3819"/>
    <cellStyle name="_노천1지구2공구_2(변경)-토공_20040423_동해2리 오지도로" xfId="3820"/>
    <cellStyle name="_노천1지구2공구_2(변경)-토공_20040523_반계3리 오지도로" xfId="3821"/>
    <cellStyle name="_노천1지구2공구_2(변경)-토공_20040530_양잠2리(사당골)" xfId="3822"/>
    <cellStyle name="_노천1지구2공구_2(변경)-토공_20040601_누동2리(장곰)" xfId="3823"/>
    <cellStyle name="_노천1지구2공구_2(변경)-토공_20040610_황촌1리 오지도로" xfId="3824"/>
    <cellStyle name="_노천1지구2공구_2(변경)-토공_20040614_고남4리(옷점)" xfId="3825"/>
    <cellStyle name="_노천1지구2공구_2(변경)-토공_20040618_고남5리 오지도로" xfId="3826"/>
    <cellStyle name="_노천1지구2공구_2(변경)-토공_20040710_장곡2리 오지도로" xfId="3827"/>
    <cellStyle name="_노천1지구2공구_2(변경)-토공_20040712_장곡1리 오지도로" xfId="3828"/>
    <cellStyle name="_노천1지구2공구_2(변경)-토공_20040920_가의도하천정비" xfId="3829"/>
    <cellStyle name="_노천1지구2공구_20040423_동해2리 오지도로" xfId="3830"/>
    <cellStyle name="_노천1지구2공구_20040523_반계3리 오지도로" xfId="3831"/>
    <cellStyle name="_노천1지구2공구_20040530_양잠2리(사당골)" xfId="3832"/>
    <cellStyle name="_노천1지구2공구_20040601_누동2리(장곰)" xfId="3833"/>
    <cellStyle name="_노천1지구2공구_20040610_황촌1리 오지도로" xfId="3834"/>
    <cellStyle name="_노천1지구2공구_20040614_고남4리(옷점)" xfId="3835"/>
    <cellStyle name="_노천1지구2공구_20040618_고남5리 오지도로" xfId="3836"/>
    <cellStyle name="_노천1지구2공구_20040710_장곡2리 오지도로" xfId="3837"/>
    <cellStyle name="_노천1지구2공구_20040712_장곡1리 오지도로" xfId="3838"/>
    <cellStyle name="_노천1지구2공구_20040920_가의도하천정비" xfId="3839"/>
    <cellStyle name="_노천1지구2공구_토공수량산출서-1공구-순성토(090425)" xfId="3840"/>
    <cellStyle name="_노천1지구2공구_토공수량산출서-1공구-순성토(090713)" xfId="3841"/>
    <cellStyle name="_노천1지구2공구_토공수량산출서-2공구-사토(080930)---자체발파암해결" xfId="3842"/>
    <cellStyle name="_노천1지구2공구_토공수량산출서-2공구-사토(090225)" xfId="3843"/>
    <cellStyle name="_노천1지구2공구_토공수량산출서-3공구-사토" xfId="3844"/>
    <cellStyle name="_노천3지구3공구" xfId="3845"/>
    <cellStyle name="_누동지구수량산출서(변경)1" xfId="3846"/>
    <cellStyle name="_다우SW(1023)" xfId="3847"/>
    <cellStyle name="_단계천(수량)" xfId="3848"/>
    <cellStyle name="_단계천(수량)_토공(3지구)" xfId="3849"/>
    <cellStyle name="_단계천(수량)_토공(3지구)_토공(4지구)" xfId="3850"/>
    <cellStyle name="_단계천(수량)_토공(3지구)_토공(4지구)_토공(4지구)" xfId="3851"/>
    <cellStyle name="_단계천(수량)_토공(4지구)" xfId="3852"/>
    <cellStyle name="_단계천(수량)_토공(4지구)_토공(4지구)" xfId="3853"/>
    <cellStyle name="_단계천(수량)_토공(4지구)_토공(4지구)_토공(3지구)" xfId="3854"/>
    <cellStyle name="_단계천(수량)_토공(4지구)_토공(4지구)_토공(3지구)_토공(4지구)" xfId="3855"/>
    <cellStyle name="_단계천(수량)_토공(4지구)_토공(4지구)_토공(3지구)_토공(4지구)_토공(4지구)" xfId="3856"/>
    <cellStyle name="_단계천(수량)_토공(4지구)_토공(4지구)_토공(4지구)" xfId="3857"/>
    <cellStyle name="_달성 3차산업단지(항측)_수정_2차(최종)" xfId="3858"/>
    <cellStyle name="_당동(청강)" xfId="3859"/>
    <cellStyle name="_대구논공초" xfId="3860"/>
    <cellStyle name="_대전서붕고하도급" xfId="3861"/>
    <cellStyle name="_덕례교교량공총괄" xfId="3862"/>
    <cellStyle name="_덕례교교량공총괄_(구조물)깨기" xfId="3863"/>
    <cellStyle name="_덕례교교량공총괄_(구조물)깨기_01 콘크리트(구조물)깨기" xfId="3864"/>
    <cellStyle name="_덕례교교량공총괄_0.토공수량(영동)" xfId="3865"/>
    <cellStyle name="_덕례교교량공총괄_0.토공수량(영동)_00.토공" xfId="3866"/>
    <cellStyle name="_덕례교교량공총괄_0.토공수량(영동)_Book1" xfId="3867"/>
    <cellStyle name="_덕례교교량공총괄_00.토공" xfId="3868"/>
    <cellStyle name="_덕례교교량공총괄_00.토공_00.토공" xfId="3869"/>
    <cellStyle name="_덕례교교량공총괄_00.토공_Book1" xfId="3870"/>
    <cellStyle name="_덕례교교량공총괄_02.포장깨기(남해선)" xfId="3871"/>
    <cellStyle name="_덕례교교량공총괄_02.포장깨기(남해선)_02.포장깨기(남해선)" xfId="3872"/>
    <cellStyle name="_덕례교교량공총괄_깨기-취합" xfId="3873"/>
    <cellStyle name="_덕례교교량공총괄_깨기-취합_(구조물)깨기" xfId="3874"/>
    <cellStyle name="_덕례교교량공총괄_깨기-취합_(구조물)깨기_01 콘크리트(구조물)깨기" xfId="3875"/>
    <cellStyle name="_덕례교교량공총괄_깨기-취합_02.포장깨기(남해선)" xfId="3876"/>
    <cellStyle name="_덕례교교량공총괄_깨기-취합_02.포장깨기(남해선)_02.포장깨기(남해선)" xfId="3877"/>
    <cellStyle name="_덕례교교량공총괄_깨기-취합_영동깨기최종(세준)" xfId="3878"/>
    <cellStyle name="_덕례교교량공총괄_깨기-취합_영동깨기최종(세준)_(구조물)깨기" xfId="3879"/>
    <cellStyle name="_덕례교교량공총괄_깨기-취합_영동깨기최종(세준)_(구조물)깨기_01 콘크리트(구조물)깨기" xfId="3880"/>
    <cellStyle name="_덕례교교량공총괄_깨기-취합_영동깨기최종(세준)_02.포장깨기(남해선)" xfId="3881"/>
    <cellStyle name="_덕례교교량공총괄_깨기-취합_영동깨기최종(세준)_02.포장깨기(남해선)_02.포장깨기(남해선)" xfId="3882"/>
    <cellStyle name="_덕례교교량공총괄_깨기-취합_영동깨기최종(세준)_포장깨기" xfId="3883"/>
    <cellStyle name="_덕례교교량공총괄_깨기-취합_포장깨기" xfId="3884"/>
    <cellStyle name="_덕례교교량공총괄_마륜교교량공총괄" xfId="3885"/>
    <cellStyle name="_덕례교교량공총괄_마륜교교량공총괄_(구조물)깨기" xfId="3886"/>
    <cellStyle name="_덕례교교량공총괄_마륜교교량공총괄_(구조물)깨기_01 콘크리트(구조물)깨기" xfId="3887"/>
    <cellStyle name="_덕례교교량공총괄_마륜교교량공총괄_0.토공수량(영동)" xfId="3888"/>
    <cellStyle name="_덕례교교량공총괄_마륜교교량공총괄_0.토공수량(영동)_00.토공" xfId="3889"/>
    <cellStyle name="_덕례교교량공총괄_마륜교교량공총괄_0.토공수량(영동)_Book1" xfId="3890"/>
    <cellStyle name="_덕례교교량공총괄_마륜교교량공총괄_00.토공" xfId="3891"/>
    <cellStyle name="_덕례교교량공총괄_마륜교교량공총괄_00.토공_00.토공" xfId="3892"/>
    <cellStyle name="_덕례교교량공총괄_마륜교교량공총괄_00.토공_Book1" xfId="3893"/>
    <cellStyle name="_덕례교교량공총괄_마륜교교량공총괄_02.포장깨기(남해선)" xfId="3894"/>
    <cellStyle name="_덕례교교량공총괄_마륜교교량공총괄_02.포장깨기(남해선)_02.포장깨기(남해선)" xfId="3895"/>
    <cellStyle name="_덕례교교량공총괄_마륜교교량공총괄_깨기-취합" xfId="3896"/>
    <cellStyle name="_덕례교교량공총괄_마륜교교량공총괄_깨기-취합_(구조물)깨기" xfId="3897"/>
    <cellStyle name="_덕례교교량공총괄_마륜교교량공총괄_깨기-취합_(구조물)깨기_01 콘크리트(구조물)깨기" xfId="3898"/>
    <cellStyle name="_덕례교교량공총괄_마륜교교량공총괄_깨기-취합_02.포장깨기(남해선)" xfId="3899"/>
    <cellStyle name="_덕례교교량공총괄_마륜교교량공총괄_깨기-취합_02.포장깨기(남해선)_02.포장깨기(남해선)" xfId="3900"/>
    <cellStyle name="_덕례교교량공총괄_마륜교교량공총괄_깨기-취합_영동깨기최종(세준)" xfId="3901"/>
    <cellStyle name="_덕례교교량공총괄_마륜교교량공총괄_깨기-취합_영동깨기최종(세준)_(구조물)깨기" xfId="3902"/>
    <cellStyle name="_덕례교교량공총괄_마륜교교량공총괄_깨기-취합_영동깨기최종(세준)_(구조물)깨기_01 콘크리트(구조물)깨기" xfId="3903"/>
    <cellStyle name="_덕례교교량공총괄_마륜교교량공총괄_깨기-취합_영동깨기최종(세준)_02.포장깨기(남해선)" xfId="3904"/>
    <cellStyle name="_덕례교교량공총괄_마륜교교량공총괄_깨기-취합_영동깨기최종(세준)_02.포장깨기(남해선)_02.포장깨기(남해선)" xfId="3905"/>
    <cellStyle name="_덕례교교량공총괄_마륜교교량공총괄_깨기-취합_영동깨기최종(세준)_포장깨기" xfId="3906"/>
    <cellStyle name="_덕례교교량공총괄_마륜교교량공총괄_깨기-취합_포장깨기" xfId="3907"/>
    <cellStyle name="_덕례교교량공총괄_마륜교교량공총괄_포장깨기" xfId="3908"/>
    <cellStyle name="_덕례교교량공총괄_순천JCT1교교량공총괄" xfId="3909"/>
    <cellStyle name="_덕례교교량공총괄_순천JCT1교교량공총괄_(구조물)깨기" xfId="3910"/>
    <cellStyle name="_덕례교교량공총괄_순천JCT1교교량공총괄_(구조물)깨기_01 콘크리트(구조물)깨기" xfId="3911"/>
    <cellStyle name="_덕례교교량공총괄_순천JCT1교교량공총괄_0.토공수량(영동)" xfId="3912"/>
    <cellStyle name="_덕례교교량공총괄_순천JCT1교교량공총괄_0.토공수량(영동)_00.토공" xfId="3913"/>
    <cellStyle name="_덕례교교량공총괄_순천JCT1교교량공총괄_0.토공수량(영동)_Book1" xfId="3914"/>
    <cellStyle name="_덕례교교량공총괄_순천JCT1교교량공총괄_00.토공" xfId="3915"/>
    <cellStyle name="_덕례교교량공총괄_순천JCT1교교량공총괄_00.토공_00.토공" xfId="3916"/>
    <cellStyle name="_덕례교교량공총괄_순천JCT1교교량공총괄_00.토공_Book1" xfId="3917"/>
    <cellStyle name="_덕례교교량공총괄_순천JCT1교교량공총괄_02.포장깨기(남해선)" xfId="3918"/>
    <cellStyle name="_덕례교교량공총괄_순천JCT1교교량공총괄_02.포장깨기(남해선)_02.포장깨기(남해선)" xfId="3919"/>
    <cellStyle name="_덕례교교량공총괄_순천JCT1교교량공총괄_깨기-취합" xfId="3920"/>
    <cellStyle name="_덕례교교량공총괄_순천JCT1교교량공총괄_깨기-취합_(구조물)깨기" xfId="3921"/>
    <cellStyle name="_덕례교교량공총괄_순천JCT1교교량공총괄_깨기-취합_(구조물)깨기_01 콘크리트(구조물)깨기" xfId="3922"/>
    <cellStyle name="_덕례교교량공총괄_순천JCT1교교량공총괄_깨기-취합_02.포장깨기(남해선)" xfId="3923"/>
    <cellStyle name="_덕례교교량공총괄_순천JCT1교교량공총괄_깨기-취합_02.포장깨기(남해선)_02.포장깨기(남해선)" xfId="3924"/>
    <cellStyle name="_덕례교교량공총괄_순천JCT1교교량공총괄_깨기-취합_영동깨기최종(세준)" xfId="3925"/>
    <cellStyle name="_덕례교교량공총괄_순천JCT1교교량공총괄_깨기-취합_영동깨기최종(세준)_(구조물)깨기" xfId="3926"/>
    <cellStyle name="_덕례교교량공총괄_순천JCT1교교량공총괄_깨기-취합_영동깨기최종(세준)_(구조물)깨기_01 콘크리트(구조물)깨기" xfId="3927"/>
    <cellStyle name="_덕례교교량공총괄_순천JCT1교교량공총괄_깨기-취합_영동깨기최종(세준)_02.포장깨기(남해선)" xfId="3928"/>
    <cellStyle name="_덕례교교량공총괄_순천JCT1교교량공총괄_깨기-취합_영동깨기최종(세준)_02.포장깨기(남해선)_02.포장깨기(남해선)" xfId="3929"/>
    <cellStyle name="_덕례교교량공총괄_순천JCT1교교량공총괄_깨기-취합_영동깨기최종(세준)_포장깨기" xfId="3930"/>
    <cellStyle name="_덕례교교량공총괄_순천JCT1교교량공총괄_깨기-취합_포장깨기" xfId="3931"/>
    <cellStyle name="_덕례교교량공총괄_순천JCT1교교량공총괄_포장깨기" xfId="3932"/>
    <cellStyle name="_덕례교교량공총괄_순천JCT2교교량공총괄" xfId="3933"/>
    <cellStyle name="_덕례교교량공총괄_순천JCT2교교량공총괄_(구조물)깨기" xfId="3934"/>
    <cellStyle name="_덕례교교량공총괄_순천JCT2교교량공총괄_(구조물)깨기_01 콘크리트(구조물)깨기" xfId="3935"/>
    <cellStyle name="_덕례교교량공총괄_순천JCT2교교량공총괄_0.토공수량(영동)" xfId="3936"/>
    <cellStyle name="_덕례교교량공총괄_순천JCT2교교량공총괄_0.토공수량(영동)_00.토공" xfId="3937"/>
    <cellStyle name="_덕례교교량공총괄_순천JCT2교교량공총괄_0.토공수량(영동)_Book1" xfId="3938"/>
    <cellStyle name="_덕례교교량공총괄_순천JCT2교교량공총괄_00.토공" xfId="3939"/>
    <cellStyle name="_덕례교교량공총괄_순천JCT2교교량공총괄_00.토공_00.토공" xfId="3940"/>
    <cellStyle name="_덕례교교량공총괄_순천JCT2교교량공총괄_00.토공_Book1" xfId="3941"/>
    <cellStyle name="_덕례교교량공총괄_순천JCT2교교량공총괄_02.포장깨기(남해선)" xfId="3942"/>
    <cellStyle name="_덕례교교량공총괄_순천JCT2교교량공총괄_02.포장깨기(남해선)_02.포장깨기(남해선)" xfId="3943"/>
    <cellStyle name="_덕례교교량공총괄_순천JCT2교교량공총괄_깨기-취합" xfId="3944"/>
    <cellStyle name="_덕례교교량공총괄_순천JCT2교교량공총괄_깨기-취합_(구조물)깨기" xfId="3945"/>
    <cellStyle name="_덕례교교량공총괄_순천JCT2교교량공총괄_깨기-취합_(구조물)깨기_01 콘크리트(구조물)깨기" xfId="3946"/>
    <cellStyle name="_덕례교교량공총괄_순천JCT2교교량공총괄_깨기-취합_02.포장깨기(남해선)" xfId="3947"/>
    <cellStyle name="_덕례교교량공총괄_순천JCT2교교량공총괄_깨기-취합_02.포장깨기(남해선)_02.포장깨기(남해선)" xfId="3948"/>
    <cellStyle name="_덕례교교량공총괄_순천JCT2교교량공총괄_깨기-취합_영동깨기최종(세준)" xfId="3949"/>
    <cellStyle name="_덕례교교량공총괄_순천JCT2교교량공총괄_깨기-취합_영동깨기최종(세준)_(구조물)깨기" xfId="3950"/>
    <cellStyle name="_덕례교교량공총괄_순천JCT2교교량공총괄_깨기-취합_영동깨기최종(세준)_(구조물)깨기_01 콘크리트(구조물)깨기" xfId="3951"/>
    <cellStyle name="_덕례교교량공총괄_순천JCT2교교량공총괄_깨기-취합_영동깨기최종(세준)_02.포장깨기(남해선)" xfId="3952"/>
    <cellStyle name="_덕례교교량공총괄_순천JCT2교교량공총괄_깨기-취합_영동깨기최종(세준)_02.포장깨기(남해선)_02.포장깨기(남해선)" xfId="3953"/>
    <cellStyle name="_덕례교교량공총괄_순천JCT2교교량공총괄_깨기-취합_영동깨기최종(세준)_포장깨기" xfId="3954"/>
    <cellStyle name="_덕례교교량공총괄_순천JCT2교교량공총괄_깨기-취합_포장깨기" xfId="3955"/>
    <cellStyle name="_덕례교교량공총괄_순천JCT2교교량공총괄_포장깨기" xfId="3956"/>
    <cellStyle name="_덕례교교량공총괄_순천JCT3교교량공총괄" xfId="3957"/>
    <cellStyle name="_덕례교교량공총괄_순천JCT3교교량공총괄_(구조물)깨기" xfId="3958"/>
    <cellStyle name="_덕례교교량공총괄_순천JCT3교교량공총괄_(구조물)깨기_01 콘크리트(구조물)깨기" xfId="3959"/>
    <cellStyle name="_덕례교교량공총괄_순천JCT3교교량공총괄_0.토공수량(영동)" xfId="3960"/>
    <cellStyle name="_덕례교교량공총괄_순천JCT3교교량공총괄_0.토공수량(영동)_00.토공" xfId="3961"/>
    <cellStyle name="_덕례교교량공총괄_순천JCT3교교량공총괄_0.토공수량(영동)_Book1" xfId="3962"/>
    <cellStyle name="_덕례교교량공총괄_순천JCT3교교량공총괄_00.토공" xfId="3963"/>
    <cellStyle name="_덕례교교량공총괄_순천JCT3교교량공총괄_00.토공_00.토공" xfId="3964"/>
    <cellStyle name="_덕례교교량공총괄_순천JCT3교교량공총괄_00.토공_Book1" xfId="3965"/>
    <cellStyle name="_덕례교교량공총괄_순천JCT3교교량공총괄_02.포장깨기(남해선)" xfId="3966"/>
    <cellStyle name="_덕례교교량공총괄_순천JCT3교교량공총괄_02.포장깨기(남해선)_02.포장깨기(남해선)" xfId="3967"/>
    <cellStyle name="_덕례교교량공총괄_순천JCT3교교량공총괄_깨기-취합" xfId="3968"/>
    <cellStyle name="_덕례교교량공총괄_순천JCT3교교량공총괄_깨기-취합_(구조물)깨기" xfId="3969"/>
    <cellStyle name="_덕례교교량공총괄_순천JCT3교교량공총괄_깨기-취합_(구조물)깨기_01 콘크리트(구조물)깨기" xfId="3970"/>
    <cellStyle name="_덕례교교량공총괄_순천JCT3교교량공총괄_깨기-취합_02.포장깨기(남해선)" xfId="3971"/>
    <cellStyle name="_덕례교교량공총괄_순천JCT3교교량공총괄_깨기-취합_02.포장깨기(남해선)_02.포장깨기(남해선)" xfId="3972"/>
    <cellStyle name="_덕례교교량공총괄_순천JCT3교교량공총괄_깨기-취합_영동깨기최종(세준)" xfId="3973"/>
    <cellStyle name="_덕례교교량공총괄_순천JCT3교교량공총괄_깨기-취합_영동깨기최종(세준)_(구조물)깨기" xfId="3974"/>
    <cellStyle name="_덕례교교량공총괄_순천JCT3교교량공총괄_깨기-취합_영동깨기최종(세준)_(구조물)깨기_01 콘크리트(구조물)깨기" xfId="3975"/>
    <cellStyle name="_덕례교교량공총괄_순천JCT3교교량공총괄_깨기-취합_영동깨기최종(세준)_02.포장깨기(남해선)" xfId="3976"/>
    <cellStyle name="_덕례교교량공총괄_순천JCT3교교량공총괄_깨기-취합_영동깨기최종(세준)_02.포장깨기(남해선)_02.포장깨기(남해선)" xfId="3977"/>
    <cellStyle name="_덕례교교량공총괄_순천JCT3교교량공총괄_깨기-취합_영동깨기최종(세준)_포장깨기" xfId="3978"/>
    <cellStyle name="_덕례교교량공총괄_순천JCT3교교량공총괄_깨기-취합_포장깨기" xfId="3979"/>
    <cellStyle name="_덕례교교량공총괄_순천JCT3교교량공총괄_포장깨기" xfId="3980"/>
    <cellStyle name="_덕례교교량공총괄_포장깨기" xfId="3981"/>
    <cellStyle name="_데이터변환 설계품" xfId="3982"/>
    <cellStyle name="_도곡1교 교대 수량" xfId="3983"/>
    <cellStyle name="_도곡1교 교대 수량_2(변경)-토공" xfId="3984"/>
    <cellStyle name="_도곡1교 교대 수량_2(변경)-토공_20040423_동해2리 오지도로" xfId="3985"/>
    <cellStyle name="_도곡1교 교대 수량_2(변경)-토공_20040523_반계3리 오지도로" xfId="3986"/>
    <cellStyle name="_도곡1교 교대 수량_2(변경)-토공_20040530_양잠2리(사당골)" xfId="3987"/>
    <cellStyle name="_도곡1교 교대 수량_2(변경)-토공_20040601_누동2리(장곰)" xfId="3988"/>
    <cellStyle name="_도곡1교 교대 수량_2(변경)-토공_20040610_황촌1리 오지도로" xfId="3989"/>
    <cellStyle name="_도곡1교 교대 수량_2(변경)-토공_20040614_고남4리(옷점)" xfId="3990"/>
    <cellStyle name="_도곡1교 교대 수량_2(변경)-토공_20040618_고남5리 오지도로" xfId="3991"/>
    <cellStyle name="_도곡1교 교대 수량_2(변경)-토공_20040710_장곡2리 오지도로" xfId="3992"/>
    <cellStyle name="_도곡1교 교대 수량_2(변경)-토공_20040712_장곡1리 오지도로" xfId="3993"/>
    <cellStyle name="_도곡1교 교대 수량_2(변경)-토공_20040920_가의도하천정비" xfId="3994"/>
    <cellStyle name="_도곡1교 교대 수량_20031216_고남5리 마을안길 포장" xfId="3995"/>
    <cellStyle name="_도곡1교 교대 수량_20040423_동해2리 오지도로" xfId="3996"/>
    <cellStyle name="_도곡1교 교대 수량_20040523_반계3리 오지도로" xfId="3997"/>
    <cellStyle name="_도곡1교 교대 수량_20040530_양잠2리(사당골)" xfId="3998"/>
    <cellStyle name="_도곡1교 교대 수량_20040601_누동2리(장곰)" xfId="3999"/>
    <cellStyle name="_도곡1교 교대 수량_20040610_황촌1리 오지도로" xfId="4000"/>
    <cellStyle name="_도곡1교 교대 수량_20040614_고남4리(옷점)" xfId="4001"/>
    <cellStyle name="_도곡1교 교대 수량_20040618_고남5리 오지도로" xfId="4002"/>
    <cellStyle name="_도곡1교 교대 수량_20040710_장곡2리 오지도로" xfId="4003"/>
    <cellStyle name="_도곡1교 교대 수량_20040712_장곡1리 오지도로" xfId="4004"/>
    <cellStyle name="_도곡1교 교대 수량_20040920_가의도하천정비" xfId="4005"/>
    <cellStyle name="_도곡1교 교대 수량_2-1공구토공수량" xfId="4006"/>
    <cellStyle name="_도곡1교 교대 수량_2-1공구토공수량_2-1공구토공수량" xfId="4007"/>
    <cellStyle name="_도곡1교 교대 수량_2-1공구토공수량_우보토공" xfId="4008"/>
    <cellStyle name="_도곡1교 교대 수량_2-2공구토공수량" xfId="4009"/>
    <cellStyle name="_도곡1교 교대 수량_2-2공구토공수량_2-1공구토공수량" xfId="4010"/>
    <cellStyle name="_도곡1교 교대 수량_2-2공구토공수량_우보토공" xfId="4011"/>
    <cellStyle name="_도곡1교 교대 수량_RAMP-E교-최종000" xfId="4012"/>
    <cellStyle name="_도곡1교 교대 수량_RAMP-E교-최종000_20020914_장곡1-4리 오지도로포장공사_2 변경설계서" xfId="4013"/>
    <cellStyle name="_도곡1교 교대 수량_RAMP-E교-최종000_경지정리 지구내 배수로 준설공사" xfId="4014"/>
    <cellStyle name="_도곡1교 교대 수량_RAMP-E교-최종000_시방서" xfId="4015"/>
    <cellStyle name="_도곡1교 교대 수량_RAMP-E교-최종000_파도 - 모항선 횡배수관 확장" xfId="4016"/>
    <cellStyle name="_도곡1교 교대 수량_RAMP-E교-최종000_파도 - 모항선 횡배수관 확장_20020914_장곡1-4리 오지도로포장공사_2 변경설계서" xfId="4017"/>
    <cellStyle name="_도곡1교 교대 수량_RAMP-E교-최종000_파도 - 모항선 횡배수관 확장_경지정리 지구내 배수로 준설공사" xfId="4018"/>
    <cellStyle name="_도곡1교 교대 수량_RAMP-E교-최종000_파도 - 모항선 횡배수관 확장_시방서" xfId="4019"/>
    <cellStyle name="_도곡1교 교대 수량_경지정리 지구내 배수로 준설공사" xfId="4020"/>
    <cellStyle name="_도곡1교 교대 수량_구조물깨기(남일보은2-1공구) " xfId="4021"/>
    <cellStyle name="_도곡1교 교대 수량_구조물깨기(남일보은2-1공구) _2-1공구토공수량" xfId="4022"/>
    <cellStyle name="_도곡1교 교대 수량_구조물깨기(남일보은2-1공구) _우보토공" xfId="4023"/>
    <cellStyle name="_도곡1교 교대 수량_깨기수량_2-1공구" xfId="4024"/>
    <cellStyle name="_도곡1교 교대 수량_깨기수량_2-1공구_2-1공구토공수량" xfId="4025"/>
    <cellStyle name="_도곡1교 교대 수량_깨기수량_2-1공구_우보토공" xfId="4026"/>
    <cellStyle name="_도곡1교 교대 수량_깨기수량_2-2공구" xfId="4027"/>
    <cellStyle name="_도곡1교 교대 수량_시방서" xfId="4028"/>
    <cellStyle name="_도곡1교 교대 수량_토공수량산출서-1공구-순성토(090425)" xfId="4029"/>
    <cellStyle name="_도곡1교 교대 수량_토공수량산출서-1공구-순성토(090713)" xfId="4030"/>
    <cellStyle name="_도곡1교 교대 수량_토공수량산출서-2공구-사토(080930)---자체발파암해결" xfId="4031"/>
    <cellStyle name="_도곡1교 교대 수량_토공수량산출서-2공구-사토(090225)" xfId="4032"/>
    <cellStyle name="_도곡1교 교대 수량_토공수량산출서-3공구-사토" xfId="4033"/>
    <cellStyle name="_도곡1교 교대(시점) 수량" xfId="4034"/>
    <cellStyle name="_도곡1교 교대(시점) 수량_2(변경)-토공" xfId="4035"/>
    <cellStyle name="_도곡1교 교대(시점) 수량_2(변경)-토공_20040423_동해2리 오지도로" xfId="4036"/>
    <cellStyle name="_도곡1교 교대(시점) 수량_2(변경)-토공_20040523_반계3리 오지도로" xfId="4037"/>
    <cellStyle name="_도곡1교 교대(시점) 수량_2(변경)-토공_20040530_양잠2리(사당골)" xfId="4038"/>
    <cellStyle name="_도곡1교 교대(시점) 수량_2(변경)-토공_20040601_누동2리(장곰)" xfId="4039"/>
    <cellStyle name="_도곡1교 교대(시점) 수량_2(변경)-토공_20040610_황촌1리 오지도로" xfId="4040"/>
    <cellStyle name="_도곡1교 교대(시점) 수량_2(변경)-토공_20040614_고남4리(옷점)" xfId="4041"/>
    <cellStyle name="_도곡1교 교대(시점) 수량_2(변경)-토공_20040618_고남5리 오지도로" xfId="4042"/>
    <cellStyle name="_도곡1교 교대(시점) 수량_2(변경)-토공_20040710_장곡2리 오지도로" xfId="4043"/>
    <cellStyle name="_도곡1교 교대(시점) 수량_2(변경)-토공_20040712_장곡1리 오지도로" xfId="4044"/>
    <cellStyle name="_도곡1교 교대(시점) 수량_2(변경)-토공_20040920_가의도하천정비" xfId="4045"/>
    <cellStyle name="_도곡1교 교대(시점) 수량_20031216_고남5리 마을안길 포장" xfId="4046"/>
    <cellStyle name="_도곡1교 교대(시점) 수량_20040423_동해2리 오지도로" xfId="4047"/>
    <cellStyle name="_도곡1교 교대(시점) 수량_20040523_반계3리 오지도로" xfId="4048"/>
    <cellStyle name="_도곡1교 교대(시점) 수량_20040530_양잠2리(사당골)" xfId="4049"/>
    <cellStyle name="_도곡1교 교대(시점) 수량_20040601_누동2리(장곰)" xfId="4050"/>
    <cellStyle name="_도곡1교 교대(시점) 수량_20040610_황촌1리 오지도로" xfId="4051"/>
    <cellStyle name="_도곡1교 교대(시점) 수량_20040614_고남4리(옷점)" xfId="4052"/>
    <cellStyle name="_도곡1교 교대(시점) 수량_20040618_고남5리 오지도로" xfId="4053"/>
    <cellStyle name="_도곡1교 교대(시점) 수량_20040710_장곡2리 오지도로" xfId="4054"/>
    <cellStyle name="_도곡1교 교대(시점) 수량_20040712_장곡1리 오지도로" xfId="4055"/>
    <cellStyle name="_도곡1교 교대(시점) 수량_20040920_가의도하천정비" xfId="4056"/>
    <cellStyle name="_도곡1교 교대(시점) 수량_2-1공구토공수량" xfId="4057"/>
    <cellStyle name="_도곡1교 교대(시점) 수량_2-1공구토공수량_2-1공구토공수량" xfId="4058"/>
    <cellStyle name="_도곡1교 교대(시점) 수량_2-1공구토공수량_우보토공" xfId="4059"/>
    <cellStyle name="_도곡1교 교대(시점) 수량_2-2공구토공수량" xfId="4060"/>
    <cellStyle name="_도곡1교 교대(시점) 수량_2-2공구토공수량_2-1공구토공수량" xfId="4061"/>
    <cellStyle name="_도곡1교 교대(시점) 수량_2-2공구토공수량_우보토공" xfId="4062"/>
    <cellStyle name="_도곡1교 교대(시점) 수량_RAMP-E교-최종000" xfId="4063"/>
    <cellStyle name="_도곡1교 교대(시점) 수량_RAMP-E교-최종000_20020914_장곡1-4리 오지도로포장공사_2 변경설계서" xfId="4064"/>
    <cellStyle name="_도곡1교 교대(시점) 수량_RAMP-E교-최종000_경지정리 지구내 배수로 준설공사" xfId="4065"/>
    <cellStyle name="_도곡1교 교대(시점) 수량_RAMP-E교-최종000_시방서" xfId="4066"/>
    <cellStyle name="_도곡1교 교대(시점) 수량_RAMP-E교-최종000_파도 - 모항선 횡배수관 확장" xfId="4067"/>
    <cellStyle name="_도곡1교 교대(시점) 수량_RAMP-E교-최종000_파도 - 모항선 횡배수관 확장_20020914_장곡1-4리 오지도로포장공사_2 변경설계서" xfId="4068"/>
    <cellStyle name="_도곡1교 교대(시점) 수량_RAMP-E교-최종000_파도 - 모항선 횡배수관 확장_경지정리 지구내 배수로 준설공사" xfId="4069"/>
    <cellStyle name="_도곡1교 교대(시점) 수량_RAMP-E교-최종000_파도 - 모항선 횡배수관 확장_시방서" xfId="4070"/>
    <cellStyle name="_도곡1교 교대(시점) 수량_경지정리 지구내 배수로 준설공사" xfId="4071"/>
    <cellStyle name="_도곡1교 교대(시점) 수량_구조물깨기(남일보은2-1공구) " xfId="4072"/>
    <cellStyle name="_도곡1교 교대(시점) 수량_구조물깨기(남일보은2-1공구) _2-1공구토공수량" xfId="4073"/>
    <cellStyle name="_도곡1교 교대(시점) 수량_구조물깨기(남일보은2-1공구) _우보토공" xfId="4074"/>
    <cellStyle name="_도곡1교 교대(시점) 수량_깨기수량_2-1공구" xfId="4075"/>
    <cellStyle name="_도곡1교 교대(시점) 수량_깨기수량_2-1공구_2-1공구토공수량" xfId="4076"/>
    <cellStyle name="_도곡1교 교대(시점) 수량_깨기수량_2-1공구_우보토공" xfId="4077"/>
    <cellStyle name="_도곡1교 교대(시점) 수량_깨기수량_2-2공구" xfId="4078"/>
    <cellStyle name="_도곡1교 교대(시점) 수량_시방서" xfId="4079"/>
    <cellStyle name="_도곡1교 교대(시점) 수량_토공수량산출서-1공구-순성토(090425)" xfId="4080"/>
    <cellStyle name="_도곡1교 교대(시점) 수량_토공수량산출서-1공구-순성토(090713)" xfId="4081"/>
    <cellStyle name="_도곡1교 교대(시점) 수량_토공수량산출서-2공구-사토(080930)---자체발파암해결" xfId="4082"/>
    <cellStyle name="_도곡1교 교대(시점) 수량_토공수량산출서-2공구-사토(090225)" xfId="4083"/>
    <cellStyle name="_도곡1교 교대(시점) 수량_토공수량산출서-3공구-사토" xfId="4084"/>
    <cellStyle name="_도곡1교 하부공 수량" xfId="4085"/>
    <cellStyle name="_도곡1교 하부공 수량_2(변경)-토공" xfId="4086"/>
    <cellStyle name="_도곡1교 하부공 수량_2(변경)-토공_20040423_동해2리 오지도로" xfId="4087"/>
    <cellStyle name="_도곡1교 하부공 수량_2(변경)-토공_20040523_반계3리 오지도로" xfId="4088"/>
    <cellStyle name="_도곡1교 하부공 수량_2(변경)-토공_20040530_양잠2리(사당골)" xfId="4089"/>
    <cellStyle name="_도곡1교 하부공 수량_2(변경)-토공_20040601_누동2리(장곰)" xfId="4090"/>
    <cellStyle name="_도곡1교 하부공 수량_2(변경)-토공_20040610_황촌1리 오지도로" xfId="4091"/>
    <cellStyle name="_도곡1교 하부공 수량_2(변경)-토공_20040614_고남4리(옷점)" xfId="4092"/>
    <cellStyle name="_도곡1교 하부공 수량_2(변경)-토공_20040618_고남5리 오지도로" xfId="4093"/>
    <cellStyle name="_도곡1교 하부공 수량_2(변경)-토공_20040710_장곡2리 오지도로" xfId="4094"/>
    <cellStyle name="_도곡1교 하부공 수량_2(변경)-토공_20040712_장곡1리 오지도로" xfId="4095"/>
    <cellStyle name="_도곡1교 하부공 수량_2(변경)-토공_20040920_가의도하천정비" xfId="4096"/>
    <cellStyle name="_도곡1교 하부공 수량_20031216_고남5리 마을안길 포장" xfId="4097"/>
    <cellStyle name="_도곡1교 하부공 수량_20040423_동해2리 오지도로" xfId="4098"/>
    <cellStyle name="_도곡1교 하부공 수량_20040523_반계3리 오지도로" xfId="4099"/>
    <cellStyle name="_도곡1교 하부공 수량_20040530_양잠2리(사당골)" xfId="4100"/>
    <cellStyle name="_도곡1교 하부공 수량_20040601_누동2리(장곰)" xfId="4101"/>
    <cellStyle name="_도곡1교 하부공 수량_20040610_황촌1리 오지도로" xfId="4102"/>
    <cellStyle name="_도곡1교 하부공 수량_20040614_고남4리(옷점)" xfId="4103"/>
    <cellStyle name="_도곡1교 하부공 수량_20040618_고남5리 오지도로" xfId="4104"/>
    <cellStyle name="_도곡1교 하부공 수량_20040710_장곡2리 오지도로" xfId="4105"/>
    <cellStyle name="_도곡1교 하부공 수량_20040712_장곡1리 오지도로" xfId="4106"/>
    <cellStyle name="_도곡1교 하부공 수량_20040920_가의도하천정비" xfId="4107"/>
    <cellStyle name="_도곡1교 하부공 수량_2-1공구토공수량" xfId="4108"/>
    <cellStyle name="_도곡1교 하부공 수량_2-1공구토공수량_2-1공구토공수량" xfId="4109"/>
    <cellStyle name="_도곡1교 하부공 수량_2-1공구토공수량_우보토공" xfId="4110"/>
    <cellStyle name="_도곡1교 하부공 수량_2-2공구토공수량" xfId="4111"/>
    <cellStyle name="_도곡1교 하부공 수량_2-2공구토공수량_2-1공구토공수량" xfId="4112"/>
    <cellStyle name="_도곡1교 하부공 수량_2-2공구토공수량_우보토공" xfId="4113"/>
    <cellStyle name="_도곡1교 하부공 수량_RAMP-E교-최종000" xfId="4114"/>
    <cellStyle name="_도곡1교 하부공 수량_RAMP-E교-최종000_20020914_장곡1-4리 오지도로포장공사_2 변경설계서" xfId="4115"/>
    <cellStyle name="_도곡1교 하부공 수량_RAMP-E교-최종000_경지정리 지구내 배수로 준설공사" xfId="4116"/>
    <cellStyle name="_도곡1교 하부공 수량_RAMP-E교-최종000_시방서" xfId="4117"/>
    <cellStyle name="_도곡1교 하부공 수량_RAMP-E교-최종000_파도 - 모항선 횡배수관 확장" xfId="4118"/>
    <cellStyle name="_도곡1교 하부공 수량_RAMP-E교-최종000_파도 - 모항선 횡배수관 확장_20020914_장곡1-4리 오지도로포장공사_2 변경설계서" xfId="4119"/>
    <cellStyle name="_도곡1교 하부공 수량_RAMP-E교-최종000_파도 - 모항선 횡배수관 확장_경지정리 지구내 배수로 준설공사" xfId="4120"/>
    <cellStyle name="_도곡1교 하부공 수량_RAMP-E교-최종000_파도 - 모항선 횡배수관 확장_시방서" xfId="4121"/>
    <cellStyle name="_도곡1교 하부공 수량_경지정리 지구내 배수로 준설공사" xfId="4122"/>
    <cellStyle name="_도곡1교 하부공 수량_구조물깨기(남일보은2-1공구) " xfId="4123"/>
    <cellStyle name="_도곡1교 하부공 수량_구조물깨기(남일보은2-1공구) _2-1공구토공수량" xfId="4124"/>
    <cellStyle name="_도곡1교 하부공 수량_구조물깨기(남일보은2-1공구) _우보토공" xfId="4125"/>
    <cellStyle name="_도곡1교 하부공 수량_깨기수량_2-1공구" xfId="4126"/>
    <cellStyle name="_도곡1교 하부공 수량_깨기수량_2-1공구_2-1공구토공수량" xfId="4127"/>
    <cellStyle name="_도곡1교 하부공 수량_깨기수량_2-1공구_우보토공" xfId="4128"/>
    <cellStyle name="_도곡1교 하부공 수량_깨기수량_2-2공구" xfId="4129"/>
    <cellStyle name="_도곡1교 하부공 수량_시방서" xfId="4130"/>
    <cellStyle name="_도곡1교 하부공 수량_토공수량산출서-1공구-순성토(090425)" xfId="4131"/>
    <cellStyle name="_도곡1교 하부공 수량_토공수량산출서-1공구-순성토(090713)" xfId="4132"/>
    <cellStyle name="_도곡1교 하부공 수량_토공수량산출서-2공구-사토(080930)---자체발파암해결" xfId="4133"/>
    <cellStyle name="_도곡1교 하부공 수량_토공수량산출서-2공구-사토(090225)" xfId="4134"/>
    <cellStyle name="_도곡1교 하부공 수량_토공수량산출서-3공구-사토" xfId="4135"/>
    <cellStyle name="_도곡2교 교대 수량" xfId="4136"/>
    <cellStyle name="_도곡2교 교대 수량_2(변경)-토공" xfId="4137"/>
    <cellStyle name="_도곡2교 교대 수량_2(변경)-토공_20040423_동해2리 오지도로" xfId="4138"/>
    <cellStyle name="_도곡2교 교대 수량_2(변경)-토공_20040523_반계3리 오지도로" xfId="4139"/>
    <cellStyle name="_도곡2교 교대 수량_2(변경)-토공_20040530_양잠2리(사당골)" xfId="4140"/>
    <cellStyle name="_도곡2교 교대 수량_2(변경)-토공_20040601_누동2리(장곰)" xfId="4141"/>
    <cellStyle name="_도곡2교 교대 수량_2(변경)-토공_20040610_황촌1리 오지도로" xfId="4142"/>
    <cellStyle name="_도곡2교 교대 수량_2(변경)-토공_20040614_고남4리(옷점)" xfId="4143"/>
    <cellStyle name="_도곡2교 교대 수량_2(변경)-토공_20040618_고남5리 오지도로" xfId="4144"/>
    <cellStyle name="_도곡2교 교대 수량_2(변경)-토공_20040710_장곡2리 오지도로" xfId="4145"/>
    <cellStyle name="_도곡2교 교대 수량_2(변경)-토공_20040712_장곡1리 오지도로" xfId="4146"/>
    <cellStyle name="_도곡2교 교대 수량_2(변경)-토공_20040920_가의도하천정비" xfId="4147"/>
    <cellStyle name="_도곡2교 교대 수량_20031216_고남5리 마을안길 포장" xfId="4148"/>
    <cellStyle name="_도곡2교 교대 수량_20040423_동해2리 오지도로" xfId="4149"/>
    <cellStyle name="_도곡2교 교대 수량_20040523_반계3리 오지도로" xfId="4150"/>
    <cellStyle name="_도곡2교 교대 수량_20040530_양잠2리(사당골)" xfId="4151"/>
    <cellStyle name="_도곡2교 교대 수량_20040601_누동2리(장곰)" xfId="4152"/>
    <cellStyle name="_도곡2교 교대 수량_20040610_황촌1리 오지도로" xfId="4153"/>
    <cellStyle name="_도곡2교 교대 수량_20040614_고남4리(옷점)" xfId="4154"/>
    <cellStyle name="_도곡2교 교대 수량_20040618_고남5리 오지도로" xfId="4155"/>
    <cellStyle name="_도곡2교 교대 수량_20040710_장곡2리 오지도로" xfId="4156"/>
    <cellStyle name="_도곡2교 교대 수량_20040712_장곡1리 오지도로" xfId="4157"/>
    <cellStyle name="_도곡2교 교대 수량_20040920_가의도하천정비" xfId="4158"/>
    <cellStyle name="_도곡2교 교대 수량_2-1공구토공수량" xfId="4159"/>
    <cellStyle name="_도곡2교 교대 수량_2-1공구토공수량_2-1공구토공수량" xfId="4160"/>
    <cellStyle name="_도곡2교 교대 수량_2-1공구토공수량_우보토공" xfId="4161"/>
    <cellStyle name="_도곡2교 교대 수량_2-2공구토공수량" xfId="4162"/>
    <cellStyle name="_도곡2교 교대 수량_2-2공구토공수량_2-1공구토공수량" xfId="4163"/>
    <cellStyle name="_도곡2교 교대 수량_2-2공구토공수량_우보토공" xfId="4164"/>
    <cellStyle name="_도곡2교 교대 수량_RAMP-E교-최종000" xfId="4165"/>
    <cellStyle name="_도곡2교 교대 수량_RAMP-E교-최종000_20020914_장곡1-4리 오지도로포장공사_2 변경설계서" xfId="4166"/>
    <cellStyle name="_도곡2교 교대 수량_RAMP-E교-최종000_경지정리 지구내 배수로 준설공사" xfId="4167"/>
    <cellStyle name="_도곡2교 교대 수량_RAMP-E교-최종000_시방서" xfId="4168"/>
    <cellStyle name="_도곡2교 교대 수량_RAMP-E교-최종000_파도 - 모항선 횡배수관 확장" xfId="4169"/>
    <cellStyle name="_도곡2교 교대 수량_RAMP-E교-최종000_파도 - 모항선 횡배수관 확장_20020914_장곡1-4리 오지도로포장공사_2 변경설계서" xfId="4170"/>
    <cellStyle name="_도곡2교 교대 수량_RAMP-E교-최종000_파도 - 모항선 횡배수관 확장_경지정리 지구내 배수로 준설공사" xfId="4171"/>
    <cellStyle name="_도곡2교 교대 수량_RAMP-E교-최종000_파도 - 모항선 횡배수관 확장_시방서" xfId="4172"/>
    <cellStyle name="_도곡2교 교대 수량_경지정리 지구내 배수로 준설공사" xfId="4173"/>
    <cellStyle name="_도곡2교 교대 수량_구조물깨기(남일보은2-1공구) " xfId="4174"/>
    <cellStyle name="_도곡2교 교대 수량_구조물깨기(남일보은2-1공구) _2-1공구토공수량" xfId="4175"/>
    <cellStyle name="_도곡2교 교대 수량_구조물깨기(남일보은2-1공구) _우보토공" xfId="4176"/>
    <cellStyle name="_도곡2교 교대 수량_깨기수량_2-1공구" xfId="4177"/>
    <cellStyle name="_도곡2교 교대 수량_깨기수량_2-1공구_2-1공구토공수량" xfId="4178"/>
    <cellStyle name="_도곡2교 교대 수량_깨기수량_2-1공구_우보토공" xfId="4179"/>
    <cellStyle name="_도곡2교 교대 수량_깨기수량_2-2공구" xfId="4180"/>
    <cellStyle name="_도곡2교 교대 수량_시방서" xfId="4181"/>
    <cellStyle name="_도곡2교 교대 수량_토공수량산출서-1공구-순성토(090425)" xfId="4182"/>
    <cellStyle name="_도곡2교 교대 수량_토공수량산출서-1공구-순성토(090713)" xfId="4183"/>
    <cellStyle name="_도곡2교 교대 수량_토공수량산출서-2공구-사토(080930)---자체발파암해결" xfId="4184"/>
    <cellStyle name="_도곡2교 교대 수량_토공수량산출서-2공구-사토(090225)" xfId="4185"/>
    <cellStyle name="_도곡2교 교대 수량_토공수량산출서-3공구-사토" xfId="4186"/>
    <cellStyle name="_도곡2교 교대(종점) 수량" xfId="4187"/>
    <cellStyle name="_도곡2교 교대(종점) 수량_2(변경)-토공" xfId="4188"/>
    <cellStyle name="_도곡2교 교대(종점) 수량_2(변경)-토공_20040423_동해2리 오지도로" xfId="4189"/>
    <cellStyle name="_도곡2교 교대(종점) 수량_2(변경)-토공_20040523_반계3리 오지도로" xfId="4190"/>
    <cellStyle name="_도곡2교 교대(종점) 수량_2(변경)-토공_20040530_양잠2리(사당골)" xfId="4191"/>
    <cellStyle name="_도곡2교 교대(종점) 수량_2(변경)-토공_20040601_누동2리(장곰)" xfId="4192"/>
    <cellStyle name="_도곡2교 교대(종점) 수량_2(변경)-토공_20040610_황촌1리 오지도로" xfId="4193"/>
    <cellStyle name="_도곡2교 교대(종점) 수량_2(변경)-토공_20040614_고남4리(옷점)" xfId="4194"/>
    <cellStyle name="_도곡2교 교대(종점) 수량_2(변경)-토공_20040618_고남5리 오지도로" xfId="4195"/>
    <cellStyle name="_도곡2교 교대(종점) 수량_2(변경)-토공_20040710_장곡2리 오지도로" xfId="4196"/>
    <cellStyle name="_도곡2교 교대(종점) 수량_2(변경)-토공_20040712_장곡1리 오지도로" xfId="4197"/>
    <cellStyle name="_도곡2교 교대(종점) 수량_2(변경)-토공_20040920_가의도하천정비" xfId="4198"/>
    <cellStyle name="_도곡2교 교대(종점) 수량_20031216_고남5리 마을안길 포장" xfId="4199"/>
    <cellStyle name="_도곡2교 교대(종점) 수량_20040423_동해2리 오지도로" xfId="4200"/>
    <cellStyle name="_도곡2교 교대(종점) 수량_20040523_반계3리 오지도로" xfId="4201"/>
    <cellStyle name="_도곡2교 교대(종점) 수량_20040530_양잠2리(사당골)" xfId="4202"/>
    <cellStyle name="_도곡2교 교대(종점) 수량_20040601_누동2리(장곰)" xfId="4203"/>
    <cellStyle name="_도곡2교 교대(종점) 수량_20040610_황촌1리 오지도로" xfId="4204"/>
    <cellStyle name="_도곡2교 교대(종점) 수량_20040614_고남4리(옷점)" xfId="4205"/>
    <cellStyle name="_도곡2교 교대(종점) 수량_20040618_고남5리 오지도로" xfId="4206"/>
    <cellStyle name="_도곡2교 교대(종점) 수량_20040710_장곡2리 오지도로" xfId="4207"/>
    <cellStyle name="_도곡2교 교대(종점) 수량_20040712_장곡1리 오지도로" xfId="4208"/>
    <cellStyle name="_도곡2교 교대(종점) 수량_20040920_가의도하천정비" xfId="4209"/>
    <cellStyle name="_도곡2교 교대(종점) 수량_2-1공구토공수량" xfId="4210"/>
    <cellStyle name="_도곡2교 교대(종점) 수량_2-1공구토공수량_2-1공구토공수량" xfId="4211"/>
    <cellStyle name="_도곡2교 교대(종점) 수량_2-1공구토공수량_우보토공" xfId="4212"/>
    <cellStyle name="_도곡2교 교대(종점) 수량_2-2공구토공수량" xfId="4213"/>
    <cellStyle name="_도곡2교 교대(종점) 수량_2-2공구토공수량_2-1공구토공수량" xfId="4214"/>
    <cellStyle name="_도곡2교 교대(종점) 수량_2-2공구토공수량_우보토공" xfId="4215"/>
    <cellStyle name="_도곡2교 교대(종점) 수량_RAMP-E교-최종000" xfId="4216"/>
    <cellStyle name="_도곡2교 교대(종점) 수량_RAMP-E교-최종000_20020914_장곡1-4리 오지도로포장공사_2 변경설계서" xfId="4217"/>
    <cellStyle name="_도곡2교 교대(종점) 수량_RAMP-E교-최종000_경지정리 지구내 배수로 준설공사" xfId="4218"/>
    <cellStyle name="_도곡2교 교대(종점) 수량_RAMP-E교-최종000_시방서" xfId="4219"/>
    <cellStyle name="_도곡2교 교대(종점) 수량_RAMP-E교-최종000_파도 - 모항선 횡배수관 확장" xfId="4220"/>
    <cellStyle name="_도곡2교 교대(종점) 수량_RAMP-E교-최종000_파도 - 모항선 횡배수관 확장_20020914_장곡1-4리 오지도로포장공사_2 변경설계서" xfId="4221"/>
    <cellStyle name="_도곡2교 교대(종점) 수량_RAMP-E교-최종000_파도 - 모항선 횡배수관 확장_경지정리 지구내 배수로 준설공사" xfId="4222"/>
    <cellStyle name="_도곡2교 교대(종점) 수량_RAMP-E교-최종000_파도 - 모항선 횡배수관 확장_시방서" xfId="4223"/>
    <cellStyle name="_도곡2교 교대(종점) 수량_경지정리 지구내 배수로 준설공사" xfId="4224"/>
    <cellStyle name="_도곡2교 교대(종점) 수량_구조물깨기(남일보은2-1공구) " xfId="4225"/>
    <cellStyle name="_도곡2교 교대(종점) 수량_구조물깨기(남일보은2-1공구) _2-1공구토공수량" xfId="4226"/>
    <cellStyle name="_도곡2교 교대(종점) 수량_구조물깨기(남일보은2-1공구) _우보토공" xfId="4227"/>
    <cellStyle name="_도곡2교 교대(종점) 수량_깨기수량_2-1공구" xfId="4228"/>
    <cellStyle name="_도곡2교 교대(종점) 수량_깨기수량_2-1공구_2-1공구토공수량" xfId="4229"/>
    <cellStyle name="_도곡2교 교대(종점) 수량_깨기수량_2-1공구_우보토공" xfId="4230"/>
    <cellStyle name="_도곡2교 교대(종점) 수량_깨기수량_2-2공구" xfId="4231"/>
    <cellStyle name="_도곡2교 교대(종점) 수량_시방서" xfId="4232"/>
    <cellStyle name="_도곡2교 교대(종점) 수량_토공수량산출서-1공구-순성토(090425)" xfId="4233"/>
    <cellStyle name="_도곡2교 교대(종점) 수량_토공수량산출서-1공구-순성토(090713)" xfId="4234"/>
    <cellStyle name="_도곡2교 교대(종점) 수량_토공수량산출서-2공구-사토(080930)---자체발파암해결" xfId="4235"/>
    <cellStyle name="_도곡2교 교대(종점) 수량_토공수량산출서-2공구-사토(090225)" xfId="4236"/>
    <cellStyle name="_도곡2교 교대(종점) 수량_토공수량산출서-3공구-사토" xfId="4237"/>
    <cellStyle name="_도곡3교 교대 수량" xfId="4238"/>
    <cellStyle name="_도곡3교 교대 수량_2(변경)-토공" xfId="4239"/>
    <cellStyle name="_도곡3교 교대 수량_2(변경)-토공_20040423_동해2리 오지도로" xfId="4240"/>
    <cellStyle name="_도곡3교 교대 수량_2(변경)-토공_20040523_반계3리 오지도로" xfId="4241"/>
    <cellStyle name="_도곡3교 교대 수량_2(변경)-토공_20040530_양잠2리(사당골)" xfId="4242"/>
    <cellStyle name="_도곡3교 교대 수량_2(변경)-토공_20040601_누동2리(장곰)" xfId="4243"/>
    <cellStyle name="_도곡3교 교대 수량_2(변경)-토공_20040610_황촌1리 오지도로" xfId="4244"/>
    <cellStyle name="_도곡3교 교대 수량_2(변경)-토공_20040614_고남4리(옷점)" xfId="4245"/>
    <cellStyle name="_도곡3교 교대 수량_2(변경)-토공_20040618_고남5리 오지도로" xfId="4246"/>
    <cellStyle name="_도곡3교 교대 수량_2(변경)-토공_20040710_장곡2리 오지도로" xfId="4247"/>
    <cellStyle name="_도곡3교 교대 수량_2(변경)-토공_20040712_장곡1리 오지도로" xfId="4248"/>
    <cellStyle name="_도곡3교 교대 수량_2(변경)-토공_20040920_가의도하천정비" xfId="4249"/>
    <cellStyle name="_도곡3교 교대 수량_20031216_고남5리 마을안길 포장" xfId="4250"/>
    <cellStyle name="_도곡3교 교대 수량_20040423_동해2리 오지도로" xfId="4251"/>
    <cellStyle name="_도곡3교 교대 수량_20040523_반계3리 오지도로" xfId="4252"/>
    <cellStyle name="_도곡3교 교대 수량_20040530_양잠2리(사당골)" xfId="4253"/>
    <cellStyle name="_도곡3교 교대 수량_20040601_누동2리(장곰)" xfId="4254"/>
    <cellStyle name="_도곡3교 교대 수량_20040610_황촌1리 오지도로" xfId="4255"/>
    <cellStyle name="_도곡3교 교대 수량_20040614_고남4리(옷점)" xfId="4256"/>
    <cellStyle name="_도곡3교 교대 수량_20040618_고남5리 오지도로" xfId="4257"/>
    <cellStyle name="_도곡3교 교대 수량_20040710_장곡2리 오지도로" xfId="4258"/>
    <cellStyle name="_도곡3교 교대 수량_20040712_장곡1리 오지도로" xfId="4259"/>
    <cellStyle name="_도곡3교 교대 수량_20040920_가의도하천정비" xfId="4260"/>
    <cellStyle name="_도곡3교 교대 수량_2-1공구토공수량" xfId="4261"/>
    <cellStyle name="_도곡3교 교대 수량_2-1공구토공수량_2-1공구토공수량" xfId="4262"/>
    <cellStyle name="_도곡3교 교대 수량_2-1공구토공수량_우보토공" xfId="4263"/>
    <cellStyle name="_도곡3교 교대 수량_2-2공구토공수량" xfId="4264"/>
    <cellStyle name="_도곡3교 교대 수량_2-2공구토공수량_2-1공구토공수량" xfId="4265"/>
    <cellStyle name="_도곡3교 교대 수량_2-2공구토공수량_우보토공" xfId="4266"/>
    <cellStyle name="_도곡3교 교대 수량_RAMP-E교-최종000" xfId="4267"/>
    <cellStyle name="_도곡3교 교대 수량_RAMP-E교-최종000_20020914_장곡1-4리 오지도로포장공사_2 변경설계서" xfId="4268"/>
    <cellStyle name="_도곡3교 교대 수량_RAMP-E교-최종000_경지정리 지구내 배수로 준설공사" xfId="4269"/>
    <cellStyle name="_도곡3교 교대 수량_RAMP-E교-최종000_시방서" xfId="4270"/>
    <cellStyle name="_도곡3교 교대 수량_RAMP-E교-최종000_파도 - 모항선 횡배수관 확장" xfId="4271"/>
    <cellStyle name="_도곡3교 교대 수량_RAMP-E교-최종000_파도 - 모항선 횡배수관 확장_20020914_장곡1-4리 오지도로포장공사_2 변경설계서" xfId="4272"/>
    <cellStyle name="_도곡3교 교대 수량_RAMP-E교-최종000_파도 - 모항선 횡배수관 확장_경지정리 지구내 배수로 준설공사" xfId="4273"/>
    <cellStyle name="_도곡3교 교대 수량_RAMP-E교-최종000_파도 - 모항선 횡배수관 확장_시방서" xfId="4274"/>
    <cellStyle name="_도곡3교 교대 수량_경지정리 지구내 배수로 준설공사" xfId="4275"/>
    <cellStyle name="_도곡3교 교대 수량_구조물깨기(남일보은2-1공구) " xfId="4276"/>
    <cellStyle name="_도곡3교 교대 수량_구조물깨기(남일보은2-1공구) _2-1공구토공수량" xfId="4277"/>
    <cellStyle name="_도곡3교 교대 수량_구조물깨기(남일보은2-1공구) _우보토공" xfId="4278"/>
    <cellStyle name="_도곡3교 교대 수량_깨기수량_2-1공구" xfId="4279"/>
    <cellStyle name="_도곡3교 교대 수량_깨기수량_2-1공구_2-1공구토공수량" xfId="4280"/>
    <cellStyle name="_도곡3교 교대 수량_깨기수량_2-1공구_우보토공" xfId="4281"/>
    <cellStyle name="_도곡3교 교대 수량_깨기수량_2-2공구" xfId="4282"/>
    <cellStyle name="_도곡3교 교대 수량_시방서" xfId="4283"/>
    <cellStyle name="_도곡3교 교대 수량_토공수량산출서-1공구-순성토(090425)" xfId="4284"/>
    <cellStyle name="_도곡3교 교대 수량_토공수량산출서-1공구-순성토(090713)" xfId="4285"/>
    <cellStyle name="_도곡3교 교대 수량_토공수량산출서-2공구-사토(080930)---자체발파암해결" xfId="4286"/>
    <cellStyle name="_도곡3교 교대 수량_토공수량산출서-2공구-사토(090225)" xfId="4287"/>
    <cellStyle name="_도곡3교 교대 수량_토공수량산출서-3공구-사토" xfId="4288"/>
    <cellStyle name="_도곡4교 하부공 수량" xfId="4289"/>
    <cellStyle name="_도곡4교 하부공 수량_2(변경)-토공" xfId="4290"/>
    <cellStyle name="_도곡4교 하부공 수량_2(변경)-토공_20040423_동해2리 오지도로" xfId="4291"/>
    <cellStyle name="_도곡4교 하부공 수량_2(변경)-토공_20040523_반계3리 오지도로" xfId="4292"/>
    <cellStyle name="_도곡4교 하부공 수량_2(변경)-토공_20040530_양잠2리(사당골)" xfId="4293"/>
    <cellStyle name="_도곡4교 하부공 수량_2(변경)-토공_20040601_누동2리(장곰)" xfId="4294"/>
    <cellStyle name="_도곡4교 하부공 수량_2(변경)-토공_20040610_황촌1리 오지도로" xfId="4295"/>
    <cellStyle name="_도곡4교 하부공 수량_2(변경)-토공_20040614_고남4리(옷점)" xfId="4296"/>
    <cellStyle name="_도곡4교 하부공 수량_2(변경)-토공_20040618_고남5리 오지도로" xfId="4297"/>
    <cellStyle name="_도곡4교 하부공 수량_2(변경)-토공_20040710_장곡2리 오지도로" xfId="4298"/>
    <cellStyle name="_도곡4교 하부공 수량_2(변경)-토공_20040712_장곡1리 오지도로" xfId="4299"/>
    <cellStyle name="_도곡4교 하부공 수량_2(변경)-토공_20040920_가의도하천정비" xfId="4300"/>
    <cellStyle name="_도곡4교 하부공 수량_20031216_고남5리 마을안길 포장" xfId="4301"/>
    <cellStyle name="_도곡4교 하부공 수량_20040423_동해2리 오지도로" xfId="4302"/>
    <cellStyle name="_도곡4교 하부공 수량_20040523_반계3리 오지도로" xfId="4303"/>
    <cellStyle name="_도곡4교 하부공 수량_20040530_양잠2리(사당골)" xfId="4304"/>
    <cellStyle name="_도곡4교 하부공 수량_20040601_누동2리(장곰)" xfId="4305"/>
    <cellStyle name="_도곡4교 하부공 수량_20040610_황촌1리 오지도로" xfId="4306"/>
    <cellStyle name="_도곡4교 하부공 수량_20040614_고남4리(옷점)" xfId="4307"/>
    <cellStyle name="_도곡4교 하부공 수량_20040618_고남5리 오지도로" xfId="4308"/>
    <cellStyle name="_도곡4교 하부공 수량_20040710_장곡2리 오지도로" xfId="4309"/>
    <cellStyle name="_도곡4교 하부공 수량_20040712_장곡1리 오지도로" xfId="4310"/>
    <cellStyle name="_도곡4교 하부공 수량_20040920_가의도하천정비" xfId="4311"/>
    <cellStyle name="_도곡4교 하부공 수량_2-1공구토공수량" xfId="4312"/>
    <cellStyle name="_도곡4교 하부공 수량_2-1공구토공수량_2-1공구토공수량" xfId="4313"/>
    <cellStyle name="_도곡4교 하부공 수량_2-1공구토공수량_우보토공" xfId="4314"/>
    <cellStyle name="_도곡4교 하부공 수량_2-2공구토공수량" xfId="4315"/>
    <cellStyle name="_도곡4교 하부공 수량_2-2공구토공수량_2-1공구토공수량" xfId="4316"/>
    <cellStyle name="_도곡4교 하부공 수량_2-2공구토공수량_우보토공" xfId="4317"/>
    <cellStyle name="_도곡4교 하부공 수량_RAMP-E교-최종000" xfId="4318"/>
    <cellStyle name="_도곡4교 하부공 수량_RAMP-E교-최종000_20020914_장곡1-4리 오지도로포장공사_2 변경설계서" xfId="4319"/>
    <cellStyle name="_도곡4교 하부공 수량_RAMP-E교-최종000_경지정리 지구내 배수로 준설공사" xfId="4320"/>
    <cellStyle name="_도곡4교 하부공 수량_RAMP-E교-최종000_시방서" xfId="4321"/>
    <cellStyle name="_도곡4교 하부공 수량_RAMP-E교-최종000_파도 - 모항선 횡배수관 확장" xfId="4322"/>
    <cellStyle name="_도곡4교 하부공 수량_RAMP-E교-최종000_파도 - 모항선 횡배수관 확장_20020914_장곡1-4리 오지도로포장공사_2 변경설계서" xfId="4323"/>
    <cellStyle name="_도곡4교 하부공 수량_RAMP-E교-최종000_파도 - 모항선 횡배수관 확장_경지정리 지구내 배수로 준설공사" xfId="4324"/>
    <cellStyle name="_도곡4교 하부공 수량_RAMP-E교-최종000_파도 - 모항선 횡배수관 확장_시방서" xfId="4325"/>
    <cellStyle name="_도곡4교 하부공 수량_경지정리 지구내 배수로 준설공사" xfId="4326"/>
    <cellStyle name="_도곡4교 하부공 수량_구조물깨기(남일보은2-1공구) " xfId="4327"/>
    <cellStyle name="_도곡4교 하부공 수량_구조물깨기(남일보은2-1공구) _2-1공구토공수량" xfId="4328"/>
    <cellStyle name="_도곡4교 하부공 수량_구조물깨기(남일보은2-1공구) _우보토공" xfId="4329"/>
    <cellStyle name="_도곡4교 하부공 수량_깨기수량_2-1공구" xfId="4330"/>
    <cellStyle name="_도곡4교 하부공 수량_깨기수량_2-1공구_2-1공구토공수량" xfId="4331"/>
    <cellStyle name="_도곡4교 하부공 수량_깨기수량_2-1공구_우보토공" xfId="4332"/>
    <cellStyle name="_도곡4교 하부공 수량_깨기수량_2-2공구" xfId="4333"/>
    <cellStyle name="_도곡4교 하부공 수량_시방서" xfId="4334"/>
    <cellStyle name="_도곡4교 하부공 수량_토공수량산출서-1공구-순성토(090425)" xfId="4335"/>
    <cellStyle name="_도곡4교 하부공 수량_토공수량산출서-1공구-순성토(090713)" xfId="4336"/>
    <cellStyle name="_도곡4교 하부공 수량_토공수량산출서-2공구-사토(080930)---자체발파암해결" xfId="4337"/>
    <cellStyle name="_도곡4교 하부공 수량_토공수량산출서-2공구-사토(090225)" xfId="4338"/>
    <cellStyle name="_도곡4교 하부공 수량_토공수량산출서-3공구-사토" xfId="4339"/>
    <cellStyle name="_도곡교 교대 수량" xfId="4340"/>
    <cellStyle name="_도곡교 교대 수량_2(변경)-토공" xfId="4341"/>
    <cellStyle name="_도곡교 교대 수량_2(변경)-토공_20040423_동해2리 오지도로" xfId="4342"/>
    <cellStyle name="_도곡교 교대 수량_2(변경)-토공_20040523_반계3리 오지도로" xfId="4343"/>
    <cellStyle name="_도곡교 교대 수량_2(변경)-토공_20040530_양잠2리(사당골)" xfId="4344"/>
    <cellStyle name="_도곡교 교대 수량_2(변경)-토공_20040601_누동2리(장곰)" xfId="4345"/>
    <cellStyle name="_도곡교 교대 수량_2(변경)-토공_20040610_황촌1리 오지도로" xfId="4346"/>
    <cellStyle name="_도곡교 교대 수량_2(변경)-토공_20040614_고남4리(옷점)" xfId="4347"/>
    <cellStyle name="_도곡교 교대 수량_2(변경)-토공_20040618_고남5리 오지도로" xfId="4348"/>
    <cellStyle name="_도곡교 교대 수량_2(변경)-토공_20040710_장곡2리 오지도로" xfId="4349"/>
    <cellStyle name="_도곡교 교대 수량_2(변경)-토공_20040712_장곡1리 오지도로" xfId="4350"/>
    <cellStyle name="_도곡교 교대 수량_2(변경)-토공_20040920_가의도하천정비" xfId="4351"/>
    <cellStyle name="_도곡교 교대 수량_20031216_고남5리 마을안길 포장" xfId="4352"/>
    <cellStyle name="_도곡교 교대 수량_20040423_동해2리 오지도로" xfId="4353"/>
    <cellStyle name="_도곡교 교대 수량_20040523_반계3리 오지도로" xfId="4354"/>
    <cellStyle name="_도곡교 교대 수량_20040530_양잠2리(사당골)" xfId="4355"/>
    <cellStyle name="_도곡교 교대 수량_20040601_누동2리(장곰)" xfId="4356"/>
    <cellStyle name="_도곡교 교대 수량_20040610_황촌1리 오지도로" xfId="4357"/>
    <cellStyle name="_도곡교 교대 수량_20040614_고남4리(옷점)" xfId="4358"/>
    <cellStyle name="_도곡교 교대 수량_20040618_고남5리 오지도로" xfId="4359"/>
    <cellStyle name="_도곡교 교대 수량_20040710_장곡2리 오지도로" xfId="4360"/>
    <cellStyle name="_도곡교 교대 수량_20040712_장곡1리 오지도로" xfId="4361"/>
    <cellStyle name="_도곡교 교대 수량_20040920_가의도하천정비" xfId="4362"/>
    <cellStyle name="_도곡교 교대 수량_2-1공구토공수량" xfId="4363"/>
    <cellStyle name="_도곡교 교대 수량_2-1공구토공수량_2-1공구토공수량" xfId="4364"/>
    <cellStyle name="_도곡교 교대 수량_2-1공구토공수량_우보토공" xfId="4365"/>
    <cellStyle name="_도곡교 교대 수량_2-2공구토공수량" xfId="4366"/>
    <cellStyle name="_도곡교 교대 수량_2-2공구토공수량_2-1공구토공수량" xfId="4367"/>
    <cellStyle name="_도곡교 교대 수량_2-2공구토공수량_우보토공" xfId="4368"/>
    <cellStyle name="_도곡교 교대 수량_RAMP-E교-최종000" xfId="4369"/>
    <cellStyle name="_도곡교 교대 수량_RAMP-E교-최종000_20020914_장곡1-4리 오지도로포장공사_2 변경설계서" xfId="4370"/>
    <cellStyle name="_도곡교 교대 수량_RAMP-E교-최종000_경지정리 지구내 배수로 준설공사" xfId="4371"/>
    <cellStyle name="_도곡교 교대 수량_RAMP-E교-최종000_시방서" xfId="4372"/>
    <cellStyle name="_도곡교 교대 수량_RAMP-E교-최종000_파도 - 모항선 횡배수관 확장" xfId="4373"/>
    <cellStyle name="_도곡교 교대 수량_RAMP-E교-최종000_파도 - 모항선 횡배수관 확장_20020914_장곡1-4리 오지도로포장공사_2 변경설계서" xfId="4374"/>
    <cellStyle name="_도곡교 교대 수량_RAMP-E교-최종000_파도 - 모항선 횡배수관 확장_경지정리 지구내 배수로 준설공사" xfId="4375"/>
    <cellStyle name="_도곡교 교대 수량_RAMP-E교-최종000_파도 - 모항선 횡배수관 확장_시방서" xfId="4376"/>
    <cellStyle name="_도곡교 교대 수량_경지정리 지구내 배수로 준설공사" xfId="4377"/>
    <cellStyle name="_도곡교 교대 수량_구조물깨기(남일보은2-1공구) " xfId="4378"/>
    <cellStyle name="_도곡교 교대 수량_구조물깨기(남일보은2-1공구) _2-1공구토공수량" xfId="4379"/>
    <cellStyle name="_도곡교 교대 수량_구조물깨기(남일보은2-1공구) _우보토공" xfId="4380"/>
    <cellStyle name="_도곡교 교대 수량_깨기수량_2-1공구" xfId="4381"/>
    <cellStyle name="_도곡교 교대 수량_깨기수량_2-1공구_2-1공구토공수량" xfId="4382"/>
    <cellStyle name="_도곡교 교대 수량_깨기수량_2-1공구_우보토공" xfId="4383"/>
    <cellStyle name="_도곡교 교대 수량_깨기수량_2-2공구" xfId="4384"/>
    <cellStyle name="_도곡교 교대 수량_시방서" xfId="4385"/>
    <cellStyle name="_도곡교 교대 수량_토공수량산출서-1공구-순성토(090425)" xfId="4386"/>
    <cellStyle name="_도곡교 교대 수량_토공수량산출서-1공구-순성토(090713)" xfId="4387"/>
    <cellStyle name="_도곡교 교대 수량_토공수량산출서-2공구-사토(080930)---자체발파암해결" xfId="4388"/>
    <cellStyle name="_도곡교 교대 수량_토공수량산출서-2공구-사토(090225)" xfId="4389"/>
    <cellStyle name="_도곡교 교대 수량_토공수량산출서-3공구-사토" xfId="4390"/>
    <cellStyle name="_도로,상,하수 DB구축설계서(2,4급)_2005" xfId="4391"/>
    <cellStyle name="_도로+상수+하수총괄분(진주시)-총괄-최종" xfId="4392"/>
    <cellStyle name="_도로공사대전지사" xfId="4393"/>
    <cellStyle name="_도로및지하시설물도공동구축사업 설계내역서.1.0" xfId="4394"/>
    <cellStyle name="_도로및지하시설물도공동구축사업 설계내역서.1.0_02._서울시_위례신도시_차집관거_설계예산서(전체)_0217" xfId="4395"/>
    <cellStyle name="_도로부대공표지" xfId="4396"/>
    <cellStyle name="_도로시설물020517총괄" xfId="4397"/>
    <cellStyle name="_도로와 지하시설물도 구축사업(2차) 설계내역서_v4" xfId="4398"/>
    <cellStyle name="_도로와 지하시설물도 시범사업 설계내역서_1.2" xfId="4399"/>
    <cellStyle name="_도리농로" xfId="4400"/>
    <cellStyle name="_도시관리계획내역(1026)" xfId="4401"/>
    <cellStyle name="_도원동내역및수량산출서(0813)" xfId="4402"/>
    <cellStyle name="_돌고개농로" xfId="4403"/>
    <cellStyle name="_돌망태수량(바이리)" xfId="4404"/>
    <cellStyle name="_동대문실내체육관(천마낙찰)" xfId="4405"/>
    <cellStyle name="_동원꽃농원" xfId="4406"/>
    <cellStyle name="_동해2리오지도로" xfId="4407"/>
    <cellStyle name="_동홍천외12개하천(도급내역)" xfId="4408"/>
    <cellStyle name="_두계변전소하도급" xfId="4409"/>
    <cellStyle name="_등촌고등총괄(동현하도급)" xfId="4410"/>
    <cellStyle name="_라멘교 토공" xfId="4411"/>
    <cellStyle name="_마현~생창국도건설공사" xfId="4412"/>
    <cellStyle name="_맹암거깨기" xfId="4413"/>
    <cellStyle name="_명암지-산성간" xfId="4414"/>
    <cellStyle name="_모바일 지리정보 현장관리시스템 설계서" xfId="4415"/>
    <cellStyle name="_모점3공구" xfId="4416"/>
    <cellStyle name="_몽산포 원가계산서" xfId="4417"/>
    <cellStyle name="_무안군_UIS설계서(1013)" xfId="4418"/>
    <cellStyle name="_무주(선진지견학)" xfId="4419"/>
    <cellStyle name="_문의 미천 가로등" xfId="4420"/>
    <cellStyle name="_문화재GIS_설계내역_040718_v3" xfId="4421"/>
    <cellStyle name="_물건조사" xfId="4422"/>
    <cellStyle name="_반계3리오지도로" xfId="4423"/>
    <cellStyle name="_반월정수장전기시설공사(060118)" xfId="4424"/>
    <cellStyle name="_발주내역서(추자도090527) ver2" xfId="4425"/>
    <cellStyle name="_발주내역서(추자도090708) ver2" xfId="4426"/>
    <cellStyle name="_방동" xfId="4427"/>
    <cellStyle name="_방동_03구조~1" xfId="4428"/>
    <cellStyle name="_방동_03구조~1_라멘교 토공" xfId="4429"/>
    <cellStyle name="_방동_03구조~1_포장" xfId="4430"/>
    <cellStyle name="_방동_03구조~1_포장_라멘교 토공" xfId="4431"/>
    <cellStyle name="_방동_03구조물공" xfId="4432"/>
    <cellStyle name="_방동_03구조물공_라멘교 토공" xfId="4433"/>
    <cellStyle name="_방동_03구조물공_포장" xfId="4434"/>
    <cellStyle name="_방동_03구조물공_포장_라멘교 토공" xfId="4435"/>
    <cellStyle name="_방동_동막리소교량" xfId="4436"/>
    <cellStyle name="_방동_동막리소교량_라멘교 토공" xfId="4437"/>
    <cellStyle name="_방동_동막리소교량_포장" xfId="4438"/>
    <cellStyle name="_방동_동막리소교량_포장_라멘교 토공" xfId="4439"/>
    <cellStyle name="_방동_라멘교 토공" xfId="4440"/>
    <cellStyle name="_방동_마현12~1" xfId="4441"/>
    <cellStyle name="_방동_마현12~1_라멘교 토공" xfId="4442"/>
    <cellStyle name="_방동_마현12~1_포장" xfId="4443"/>
    <cellStyle name="_방동_마현12~1_포장_라멘교 토공" xfId="4444"/>
    <cellStyle name="_방동_문혜3리" xfId="4445"/>
    <cellStyle name="_방동_문혜3리_라멘교 토공" xfId="4446"/>
    <cellStyle name="_방동_문혜3리_포장" xfId="4447"/>
    <cellStyle name="_방동_문혜3리_포장_라멘교 토공" xfId="4448"/>
    <cellStyle name="_방동_방동" xfId="4449"/>
    <cellStyle name="_방동_방동_라멘교 토공" xfId="4450"/>
    <cellStyle name="_방동_방동_포장" xfId="4451"/>
    <cellStyle name="_방동_방동_포장_라멘교 토공" xfId="4452"/>
    <cellStyle name="_방동_산양2리지구" xfId="4453"/>
    <cellStyle name="_방동_산양2리지구_라멘교 토공" xfId="4454"/>
    <cellStyle name="_방동_산양2리지구_포장" xfId="4455"/>
    <cellStyle name="_방동_산양2리지구_포장_라멘교 토공" xfId="4456"/>
    <cellStyle name="_방동_산양리지구" xfId="4457"/>
    <cellStyle name="_방동_산양리지구_라멘교 토공" xfId="4458"/>
    <cellStyle name="_방동_산양리지구_포장" xfId="4459"/>
    <cellStyle name="_방동_산양리지구_포장_라멘교 토공" xfId="4460"/>
    <cellStyle name="_방동_서상2리" xfId="4461"/>
    <cellStyle name="_방동_서상2리_라멘교 토공" xfId="4462"/>
    <cellStyle name="_방동_서상2리_포장" xfId="4463"/>
    <cellStyle name="_방동_서상2리_포장_라멘교 토공" xfId="4464"/>
    <cellStyle name="_방동_오항" xfId="4465"/>
    <cellStyle name="_방동_오항_라멘교 토공" xfId="4466"/>
    <cellStyle name="_방동_오항_포장" xfId="4467"/>
    <cellStyle name="_방동_오항_포장_라멘교 토공" xfId="4468"/>
    <cellStyle name="_방동_원평" xfId="4469"/>
    <cellStyle name="_방동_원평_라멘교 토공" xfId="4470"/>
    <cellStyle name="_방동_원평_포장" xfId="4471"/>
    <cellStyle name="_방동_원평_포장_라멘교 토공" xfId="4472"/>
    <cellStyle name="_방동_추곡" xfId="4473"/>
    <cellStyle name="_방동_추곡_라멘교 토공" xfId="4474"/>
    <cellStyle name="_방동_추곡_포장" xfId="4475"/>
    <cellStyle name="_방동_추곡_포장_라멘교 토공" xfId="4476"/>
    <cellStyle name="_방동_포장" xfId="4477"/>
    <cellStyle name="_방동_포장_라멘교 토공" xfId="4478"/>
    <cellStyle name="_방음벽수량" xfId="4479"/>
    <cellStyle name="_방음벽수량_(구조물)깨기" xfId="4480"/>
    <cellStyle name="_방음벽수량_(구조물)깨기_01 콘크리트(구조물)깨기" xfId="4481"/>
    <cellStyle name="_방음벽수량_0.토공수량(영동)" xfId="4482"/>
    <cellStyle name="_방음벽수량_0.토공수량(영동)_00.토공" xfId="4483"/>
    <cellStyle name="_방음벽수량_0.토공수량(영동)_Book1" xfId="4484"/>
    <cellStyle name="_방음벽수량_00.토공" xfId="4485"/>
    <cellStyle name="_방음벽수량_00.토공_00.토공" xfId="4486"/>
    <cellStyle name="_방음벽수량_00.토공_Book1" xfId="4487"/>
    <cellStyle name="_방음벽수량_02.포장깨기(남해선)" xfId="4488"/>
    <cellStyle name="_방음벽수량_02.포장깨기(남해선)_02.포장깨기(남해선)" xfId="4489"/>
    <cellStyle name="_방음벽수량_깨기-취합" xfId="4490"/>
    <cellStyle name="_방음벽수량_깨기-취합_(구조물)깨기" xfId="4491"/>
    <cellStyle name="_방음벽수량_깨기-취합_(구조물)깨기_01 콘크리트(구조물)깨기" xfId="4492"/>
    <cellStyle name="_방음벽수량_깨기-취합_02.포장깨기(남해선)" xfId="4493"/>
    <cellStyle name="_방음벽수량_깨기-취합_02.포장깨기(남해선)_02.포장깨기(남해선)" xfId="4494"/>
    <cellStyle name="_방음벽수량_깨기-취합_영동깨기최종(세준)" xfId="4495"/>
    <cellStyle name="_방음벽수량_깨기-취합_영동깨기최종(세준)_(구조물)깨기" xfId="4496"/>
    <cellStyle name="_방음벽수량_깨기-취합_영동깨기최종(세준)_(구조물)깨기_01 콘크리트(구조물)깨기" xfId="4497"/>
    <cellStyle name="_방음벽수량_깨기-취합_영동깨기최종(세준)_02.포장깨기(남해선)" xfId="4498"/>
    <cellStyle name="_방음벽수량_깨기-취합_영동깨기최종(세준)_02.포장깨기(남해선)_02.포장깨기(남해선)" xfId="4499"/>
    <cellStyle name="_방음벽수량_깨기-취합_영동깨기최종(세준)_포장깨기" xfId="4500"/>
    <cellStyle name="_방음벽수량_깨기-취합_포장깨기" xfId="4501"/>
    <cellStyle name="_방음벽수량_포장깨기" xfId="4502"/>
    <cellStyle name="_방재내역서 기본계획" xfId="4503"/>
    <cellStyle name="_배,포,부,자" xfId="4504"/>
    <cellStyle name="_배,포,부,자재집" xfId="4505"/>
    <cellStyle name="_배수공" xfId="4506"/>
    <cellStyle name="_배수공_배수공" xfId="4507"/>
    <cellStyle name="_배수공_배수공_1" xfId="4508"/>
    <cellStyle name="_배수공_배수공_1_총괄자재집계(대2-28)" xfId="4509"/>
    <cellStyle name="_배수공_배수공_배수공" xfId="4510"/>
    <cellStyle name="_배수공_배수공_배수공_총괄자재집계(대2-28)" xfId="4511"/>
    <cellStyle name="_배수공_배수공_총괄자재집계(대2-28)" xfId="4512"/>
    <cellStyle name="_배수공_배수공_포장공사" xfId="4513"/>
    <cellStyle name="_배수공_배수공_포장공사_총괄자재집계(대2-28)" xfId="4514"/>
    <cellStyle name="_배수공_배수공_포장공사_포장공사" xfId="4515"/>
    <cellStyle name="_배수공_배수공_포장공사_포장공사_총괄자재집계(대2-28)" xfId="4516"/>
    <cellStyle name="_배수공_총괄자재집계(대2-28)" xfId="4517"/>
    <cellStyle name="_배수공_포장공사" xfId="4518"/>
    <cellStyle name="_배수공_포장공사_총괄자재집계(대2-28)" xfId="4519"/>
    <cellStyle name="_배수공_포장공사_포장공사" xfId="4520"/>
    <cellStyle name="_배수공_포장공사_포장공사_총괄자재집계(대2-28)" xfId="4521"/>
    <cellStyle name="_배수공1" xfId="4522"/>
    <cellStyle name="_배수공1_배수공" xfId="4523"/>
    <cellStyle name="_배수공1_배수공_총괄자재집계(대2-28)" xfId="4524"/>
    <cellStyle name="_배수공1_총괄자재집계(대2-28)" xfId="4525"/>
    <cellStyle name="_배수공1_포장공사" xfId="4526"/>
    <cellStyle name="_배수공1_포장공사_총괄자재집계(대2-28)" xfId="4527"/>
    <cellStyle name="_배수공1_포장공사_포장공사" xfId="4528"/>
    <cellStyle name="_배수공1_포장공사_포장공사_총괄자재집계(대2-28)" xfId="4529"/>
    <cellStyle name="_배수공3" xfId="4530"/>
    <cellStyle name="_배수공단량(변경)" xfId="4531"/>
    <cellStyle name="_배수공단량(변경)_배수공" xfId="4532"/>
    <cellStyle name="_배수공단량(변경)_배수공_총괄자재집계(대2-28)" xfId="4533"/>
    <cellStyle name="_배수공단량(변경)_총괄자재집계(대2-28)" xfId="4534"/>
    <cellStyle name="_배수공단량(변경)_포장공사" xfId="4535"/>
    <cellStyle name="_배수공단량(변경)_포장공사_총괄자재집계(대2-28)" xfId="4536"/>
    <cellStyle name="_배수공단량(변경)_포장공사_포장공사" xfId="4537"/>
    <cellStyle name="_배수공단량(변경)_포장공사_포장공사_총괄자재집계(대2-28)" xfId="4538"/>
    <cellStyle name="_배수공사" xfId="4539"/>
    <cellStyle name="_배수공사(발주분)" xfId="4540"/>
    <cellStyle name="_배수공집계" xfId="4541"/>
    <cellStyle name="_배수공집계_토공(3지구)" xfId="4542"/>
    <cellStyle name="_배수공집계_토공(3지구)_토공(4지구)" xfId="4543"/>
    <cellStyle name="_배수공집계_토공(3지구)_토공(4지구)_토공(4지구)" xfId="4544"/>
    <cellStyle name="_배수공집계_토공(4지구)" xfId="4545"/>
    <cellStyle name="_배수공집계_토공(4지구)_토공(4지구)" xfId="4546"/>
    <cellStyle name="_배수공집계_토공(4지구)_토공(4지구)_토공(3지구)" xfId="4547"/>
    <cellStyle name="_배수공집계_토공(4지구)_토공(4지구)_토공(3지구)_토공(4지구)" xfId="4548"/>
    <cellStyle name="_배수공집계_토공(4지구)_토공(4지구)_토공(3지구)_토공(4지구)_토공(4지구)" xfId="4549"/>
    <cellStyle name="_배수공집계_토공(4지구)_토공(4지구)_토공(4지구)" xfId="4550"/>
    <cellStyle name="_배수설비 수량산출( TYPE-B)" xfId="4551"/>
    <cellStyle name="_백마지하차도(BOX구간)" xfId="4552"/>
    <cellStyle name="_백마지하차도(BOX구간)_BOQ" xfId="4553"/>
    <cellStyle name="_백마지하차도(BOX구간)_구조물공수량집계" xfId="4554"/>
    <cellStyle name="_백마지하차도(BOX구간)_백마지하차도(BOX구간)" xfId="4555"/>
    <cellStyle name="_백마지하차도(BOX구간)_일산지하차도(BOX구간)" xfId="4556"/>
    <cellStyle name="_백마지하차도(BOX구간)_접속슬래브" xfId="4557"/>
    <cellStyle name="_백마지하차도(BOX구간)_지하차도BOX(TYPE&quot;C&quot;)" xfId="4558"/>
    <cellStyle name="_백마지하차도(BOX구간)_지하차도BOX(집계)" xfId="4559"/>
    <cellStyle name="_범용 공동구축사업 설계내역서_샘플1.3" xfId="4560"/>
    <cellStyle name="_범용 공동구축사업 설계내역서_샘플1.3_02._서울시_위례신도시_차집관거_설계예산서(전체)_0217" xfId="4561"/>
    <cellStyle name="_범용 공동구축사업 설계내역서_샘플1.4" xfId="4562"/>
    <cellStyle name="_범용 공동구축사업 설계내역서_샘플1.4_02._서울시_위례신도시_차집관거_설계예산서(전체)_0217" xfId="4563"/>
    <cellStyle name="_범용추가개발 설계내역서(평균가중치방식)" xfId="4564"/>
    <cellStyle name="_범용추가개발 설계내역서(평균가중치방식) 2" xfId="4565"/>
    <cellStyle name="_범용추가개발 설계내역서(평균가중치방식)_0.무심천 및 율량처리분구 분류식화 관거정비계획 용역내역서-20억" xfId="4566"/>
    <cellStyle name="_범용추가개발 설계내역서(평균가중치방식)_02._서울시_위례신도시_차집관거_설계예산서(전체)_0217" xfId="4567"/>
    <cellStyle name="_범용추가개발내역" xfId="4568"/>
    <cellStyle name="_범용프로그램도입 예산설계서(2003기준)_1.6" xfId="4569"/>
    <cellStyle name="_범용프로그램도입 예산설계서(2003기준)_1.6_0.무심천 및 율량처리분구 분류식화 관거정비계획 용역내역서-20억" xfId="4570"/>
    <cellStyle name="_범용프로그램도입 예산설계서(2003기준)_1.6_02._서울시_위례신도시_차집관거_설계예산서(전체)_0217" xfId="4571"/>
    <cellStyle name="_범용프로그램도입 예산설계서_1.2" xfId="4572"/>
    <cellStyle name="_범용프로그램도입 예산설계서_1.2_0.무심천 및 율량처리분구 분류식화 관거정비계획 용역내역서-20억" xfId="4573"/>
    <cellStyle name="_범용프로그램도입 예산설계서_1.2_02._서울시_위례신도시_차집관거_설계예산서(전체)_0217" xfId="4574"/>
    <cellStyle name="_별첨(계획서및실적서양식)" xfId="4575"/>
    <cellStyle name="_별첨(계획서및실적서양식)_1" xfId="4576"/>
    <cellStyle name="_보령시 GIS 기본계획 산출내역서" xfId="4577"/>
    <cellStyle name="_보령시 ISP 예산설계서_v1" xfId="4578"/>
    <cellStyle name="_보령시gis기본계획설계-최종2안" xfId="4579"/>
    <cellStyle name="_보완측량_시설물" xfId="4580"/>
    <cellStyle name="_복성교교량공총괄" xfId="4581"/>
    <cellStyle name="_봉곡중내역서(대지건설)" xfId="4582"/>
    <cellStyle name="_봉곡중총괄(대지완결)" xfId="4583"/>
    <cellStyle name="_부대공" xfId="4584"/>
    <cellStyle name="_부대공(오수D-LINE)" xfId="4585"/>
    <cellStyle name="_부대공A" xfId="4586"/>
    <cellStyle name="_부대공A_토공(3지구)" xfId="4587"/>
    <cellStyle name="_부대공A_토공(3지구)_토공(4지구)" xfId="4588"/>
    <cellStyle name="_부대공A_토공(3지구)_토공(4지구)_토공(4지구)" xfId="4589"/>
    <cellStyle name="_부대공A_토공(4지구)" xfId="4590"/>
    <cellStyle name="_부대공A_토공(4지구)_토공(4지구)" xfId="4591"/>
    <cellStyle name="_부대공A_토공(4지구)_토공(4지구)_토공(3지구)" xfId="4592"/>
    <cellStyle name="_부대공A_토공(4지구)_토공(4지구)_토공(3지구)_토공(4지구)" xfId="4593"/>
    <cellStyle name="_부대공A_토공(4지구)_토공(4지구)_토공(3지구)_토공(4지구)_토공(4지구)" xfId="4594"/>
    <cellStyle name="_부대공A_토공(4지구)_토공(4지구)_토공(4지구)" xfId="4595"/>
    <cellStyle name="_부대공-A1" xfId="4596"/>
    <cellStyle name="_부대시설물수량산출" xfId="4597"/>
    <cellStyle name="_부대입찰확약서" xfId="4598"/>
    <cellStyle name="_부림제(혁성종합)" xfId="4599"/>
    <cellStyle name="_부천시 지하시설물통합정보시스템 구축사업 설계내역서_0514(FP)" xfId="4600"/>
    <cellStyle name="_부천시 지하시설물통합정보시스템 구축사업 설계내역서_0514(FP)_02._서울시_위례신도시_차집관거_설계예산서(전체)_0217" xfId="4601"/>
    <cellStyle name="_부천시 지하시설물통합정보시스템 구축사업 설계내역서_2.1(FP)" xfId="4602"/>
    <cellStyle name="_부천시 지하시설물통합정보시스템 구축사업 설계내역서_2.1(FP) 2" xfId="4603"/>
    <cellStyle name="_부천시 지하시설물통합정보시스템 구축사업 설계내역서_2.1(FP)_02._서울시_위례신도시_차집관거_설계예산서(전체)_0217" xfId="4604"/>
    <cellStyle name="_부천시 현장시설물관리시스템 구축사업 설계내역서_1.2" xfId="4605"/>
    <cellStyle name="_부천시 현장시설물관리시스템 구축사업 설계내역서_2.1(FP)" xfId="4606"/>
    <cellStyle name="_부천시 현장시설물관리시스템 구축사업 설계내역서_2.1(FP) 2" xfId="4607"/>
    <cellStyle name="_부천시 현장시설물관리시스템 구축사업 설계내역서_2.1(FP)_02._서울시_위례신도시_차집관거_설계예산서(전체)_0217" xfId="4608"/>
    <cellStyle name="_비석교일반수량" xfId="4609"/>
    <cellStyle name="_비탈면보호공" xfId="4610"/>
    <cellStyle name="_사본 - 승본도로수량(금회분)" xfId="4611"/>
    <cellStyle name="_사본 - 승본도로수량(금회분)_토공(3지구)" xfId="4612"/>
    <cellStyle name="_사본 - 승본도로수량(금회분)_토공(3지구)_토공(4지구)" xfId="4613"/>
    <cellStyle name="_사본 - 승본도로수량(금회분)_토공(3지구)_토공(4지구)_토공(4지구)" xfId="4614"/>
    <cellStyle name="_사본 - 승본도로수량(금회분)_토공(4지구)" xfId="4615"/>
    <cellStyle name="_사본 - 승본도로수량(금회분)_토공(4지구)_토공(4지구)" xfId="4616"/>
    <cellStyle name="_사본 - 승본도로수량(금회분)_토공(4지구)_토공(4지구)_토공(3지구)" xfId="4617"/>
    <cellStyle name="_사본 - 승본도로수량(금회분)_토공(4지구)_토공(4지구)_토공(3지구)_토공(4지구)" xfId="4618"/>
    <cellStyle name="_사본 - 승본도로수량(금회분)_토공(4지구)_토공(4지구)_토공(3지구)_토공(4지구)_토공(4지구)" xfId="4619"/>
    <cellStyle name="_사본 - 승본도로수량(금회분)_토공(4지구)_토공(4지구)_토공(4지구)" xfId="4620"/>
    <cellStyle name="_사시농로" xfId="4621"/>
    <cellStyle name="_사업대가기준(최신자료)" xfId="4622"/>
    <cellStyle name="_사유서" xfId="4623"/>
    <cellStyle name="_사유서_내역서" xfId="4624"/>
    <cellStyle name="_사진대지" xfId="4625"/>
    <cellStyle name="_사진대지_B-1,B-1-1노선변경실정보고" xfId="4626"/>
    <cellStyle name="_사진대지_B-1,B-1-1노선변경실정보고_발주내역서(제주도 하수처리장)1" xfId="4627"/>
    <cellStyle name="_사진대지_B-1,B-1-1노선변경실정보고_번암,산서하수처리장(처리장+관로+마을하수-1)" xfId="4628"/>
    <cellStyle name="_사진대지_B-1,B-1-1노선변경실정보고_조천배수지 확장사업 내역서" xfId="4629"/>
    <cellStyle name="_사진대지_B-1,B-1-1노선변경실정보고_진안지방상수도개발사업2-19(마을배수관로미포함)" xfId="4630"/>
    <cellStyle name="_사진대지_B-1,B-1-1노선변경실정보고_진안지방상수도개발사업2-19(마을배수관로미포함)_고수,공음,신림마을하수도" xfId="4631"/>
    <cellStyle name="_사진대지_B-1,B-1-1노선변경실정보고_진안지방상수도개발사업2-19(마을배수관로미포함)_고수,공음,신림마을하수도_발주내역서(제주도 하수처리장)1" xfId="4632"/>
    <cellStyle name="_사진대지_B-1,B-1-1노선변경실정보고_진안지방상수도개발사업2-19(마을배수관로미포함)_고수,공음,신림마을하수도_조천배수지 확장사업 내역서" xfId="4633"/>
    <cellStyle name="_사진대지_B-1,B-1-1노선변경실정보고_진안지방상수도개발사업2-19(마을배수관로미포함)_발주내역서(제주도 하수처리장)1" xfId="4634"/>
    <cellStyle name="_사진대지_B-1,B-1-1노선변경실정보고_진안지방상수도개발사업2-19(마을배수관로미포함)_번암,산서하수처리장(처리장+관로+마을하수-1)" xfId="4635"/>
    <cellStyle name="_사진대지_B-1,B-1-1노선변경실정보고_진안지방상수도개발사업2-19(마을배수관로미포함)_조천배수지 확장사업 내역서" xfId="4636"/>
    <cellStyle name="_사진대지_발주내역서(제주도 하수처리장)1" xfId="4637"/>
    <cellStyle name="_사진대지_번암,산서하수처리장(처리장+관로+마을하수-1)" xfId="4638"/>
    <cellStyle name="_사진대지_조천배수지 확장사업 내역서" xfId="4639"/>
    <cellStyle name="_사진대지_진안지방상수도개발사업2-19(마을배수관로미포함)" xfId="4640"/>
    <cellStyle name="_사진대지_진안지방상수도개발사업2-19(마을배수관로미포함)_고수,공음,신림마을하수도" xfId="4641"/>
    <cellStyle name="_사진대지_진안지방상수도개발사업2-19(마을배수관로미포함)_고수,공음,신림마을하수도_발주내역서(제주도 하수처리장)1" xfId="4642"/>
    <cellStyle name="_사진대지_진안지방상수도개발사업2-19(마을배수관로미포함)_고수,공음,신림마을하수도_조천배수지 확장사업 내역서" xfId="4643"/>
    <cellStyle name="_사진대지_진안지방상수도개발사업2-19(마을배수관로미포함)_발주내역서(제주도 하수처리장)1" xfId="4644"/>
    <cellStyle name="_사진대지_진안지방상수도개발사업2-19(마을배수관로미포함)_번암,산서하수처리장(처리장+관로+마을하수-1)" xfId="4645"/>
    <cellStyle name="_사진대지_진안지방상수도개발사업2-19(마을배수관로미포함)_조천배수지 확장사업 내역서" xfId="4646"/>
    <cellStyle name="_사천시 2차사업 설계내역서_최종(2004.6.10)" xfId="4647"/>
    <cellStyle name="_사천시_인트라넷설계서(0316)" xfId="4648"/>
    <cellStyle name="_산동2리수량" xfId="4649"/>
    <cellStyle name="_산림감시시스템 이전 설치공사 내역서" xfId="4650"/>
    <cellStyle name="_산업단지(33만평)기본및실시설계내역서" xfId="4651"/>
    <cellStyle name="_산업단지(33만평)지구지정(개발계획) 내역서" xfId="4652"/>
    <cellStyle name="_산업단지(40만평)내역서" xfId="4653"/>
    <cellStyle name="_산업단지(40만평)지구지정(개발계획) 내역서" xfId="4654"/>
    <cellStyle name="_산출문막기준(일위-단산)감사조정-1" xfId="4655"/>
    <cellStyle name="_삼남" xfId="4656"/>
    <cellStyle name="_삼남_2차변경단가산출근거" xfId="4657"/>
    <cellStyle name="_삼남_2차변경단가산출근거_3차변경단가산출근거" xfId="4658"/>
    <cellStyle name="_삼남_2차변경단가산출근거_3차변경단가산출근거_문화의 거리 농로포장(김병국2차)" xfId="4659"/>
    <cellStyle name="_삼남_2차변경단가산출근거_3차변경단가산출근거_문화의 거리 농로포장(김병국2차)_문화의 거리 농로포장(김병국2차)" xfId="4660"/>
    <cellStyle name="_삼남_2차변경단가산출근거_문화의 거리 농로포장(김병국2차)" xfId="4661"/>
    <cellStyle name="_삼남_2차변경단가산출근거_문화의 거리 농로포장(김병국2차)_문화의 거리 농로포장(김병국2차)" xfId="4662"/>
    <cellStyle name="_삼남_문화의 거리 농로포장(김병국2차)" xfId="4663"/>
    <cellStyle name="_삼남_문화의 거리 농로포장(김병국2차)_문화의 거리 농로포장(김병국2차)" xfId="4664"/>
    <cellStyle name="_삼남_외국인투자지역" xfId="4665"/>
    <cellStyle name="_삼남_외국인투자지역_3차변경단가산출근거" xfId="4666"/>
    <cellStyle name="_삼남_외국인투자지역_3차변경단가산출근거_문화의 거리 농로포장(김병국2차)" xfId="4667"/>
    <cellStyle name="_삼남_외국인투자지역_3차변경단가산출근거_문화의 거리 농로포장(김병국2차)_문화의 거리 농로포장(김병국2차)" xfId="4668"/>
    <cellStyle name="_삼남_외국인투자지역_문화의 거리 농로포장(김병국2차)" xfId="4669"/>
    <cellStyle name="_삼남_외국인투자지역_문화의 거리 농로포장(김병국2차)_문화의 거리 농로포장(김병국2차)" xfId="4670"/>
    <cellStyle name="_삼사처리구역" xfId="4671"/>
    <cellStyle name="_삼척산업단지폐수처리기본계획수립용역설계서" xfId="4672"/>
    <cellStyle name="_삼척시GIS구축사업장비견적_기준가_0731" xfId="4673"/>
    <cellStyle name="_상리~사천간국도4차로공사내역" xfId="4674"/>
    <cellStyle name="_상방부력" xfId="4675"/>
    <cellStyle name="_상방부력_02측구공" xfId="4676"/>
    <cellStyle name="_상방부력_05U(5823)" xfId="4677"/>
    <cellStyle name="_상방부력_05U(5823)_02측구공" xfId="4678"/>
    <cellStyle name="_상방부력_05U(5823)_수로BOX  (version 3)" xfId="4679"/>
    <cellStyle name="_상방부력_05U(5823)_통로BOX " xfId="4680"/>
    <cellStyle name="_상방부력_U-12" xfId="4681"/>
    <cellStyle name="_상방부력_U-12_02측구공" xfId="4682"/>
    <cellStyle name="_상방부력_U-12_수로BOX  (version 3)" xfId="4683"/>
    <cellStyle name="_상방부력_U-12_통로BOX " xfId="4684"/>
    <cellStyle name="_상방부력_U-13" xfId="4685"/>
    <cellStyle name="_상방부력_U-13_02측구공" xfId="4686"/>
    <cellStyle name="_상방부력_U-13_수로BOX  (version 3)" xfId="4687"/>
    <cellStyle name="_상방부력_U-13_통로BOX " xfId="4688"/>
    <cellStyle name="_상방부력_U-14" xfId="4689"/>
    <cellStyle name="_상방부력_U-14_02측구공" xfId="4690"/>
    <cellStyle name="_상방부력_U-14_수로BOX  (version 3)" xfId="4691"/>
    <cellStyle name="_상방부력_U-14_통로BOX " xfId="4692"/>
    <cellStyle name="_상방부력_U-14-1" xfId="4693"/>
    <cellStyle name="_상방부력_U-14-1_02측구공" xfId="4694"/>
    <cellStyle name="_상방부력_U-14-1_수로BOX  (version 3)" xfId="4695"/>
    <cellStyle name="_상방부력_U-14-1_통로BOX " xfId="4696"/>
    <cellStyle name="_상방부력_수로BOX  (version 3)" xfId="4697"/>
    <cellStyle name="_상방부력_통로BOX " xfId="4698"/>
    <cellStyle name="_상부 수량(최종)" xfId="4699"/>
    <cellStyle name="_상부수량산출서(상현교)" xfId="4700"/>
    <cellStyle name="_상주GIS기본계획수립설계내역서(총괄)" xfId="4701"/>
    <cellStyle name="_상주시 지리정보시스템(GIS) 기본계획수립용역 설계내역서" xfId="4702"/>
    <cellStyle name="_상하수도 범용도입 설계내역서2.0" xfId="4703"/>
    <cellStyle name="_상하수도 범용도입 설계내역서2.0_02._서울시_위례신도시_차집관거_설계예산서(전체)_0217" xfId="4704"/>
    <cellStyle name="_새들초등학교(동성)" xfId="4705"/>
    <cellStyle name="_새주소웹서버" xfId="4706"/>
    <cellStyle name="_새주소웹서버_0.무심천 및 율량처리분구 분류식화 관거정비계획 용역내역서-20억" xfId="4707"/>
    <cellStyle name="_새주소웹서버_02._서울시_위례신도시_차집관거_설계예산서(전체)_0217" xfId="4708"/>
    <cellStyle name="_서영빌딩(변경후)실행" xfId="4709"/>
    <cellStyle name="_서울시 도로굴착복구관리시스템(2단계) 설계내역서_v6" xfId="4710"/>
    <cellStyle name="_서울시_측량기준점관리시스템_설계내역서_v5" xfId="4711"/>
    <cellStyle name="_서울시_측량기준점관리시스템_설계내역서_v5 2" xfId="4712"/>
    <cellStyle name="_서울시_측량기준점관리시스템_설계내역서_v5_02._서울시_위례신도시_차집관거_설계예산서(전체)_0217" xfId="4713"/>
    <cellStyle name="_서울여대(20020516)" xfId="4714"/>
    <cellStyle name="_서울화일초(덕동)" xfId="4715"/>
    <cellStyle name="_석 축A" xfId="4716"/>
    <cellStyle name="_석 축A_토공(3지구)" xfId="4717"/>
    <cellStyle name="_석 축A_토공(3지구)_토공(4지구)" xfId="4718"/>
    <cellStyle name="_석 축A_토공(3지구)_토공(4지구)_토공(4지구)" xfId="4719"/>
    <cellStyle name="_석 축A_토공(4지구)" xfId="4720"/>
    <cellStyle name="_석 축A_토공(4지구)_토공(4지구)" xfId="4721"/>
    <cellStyle name="_석 축A_토공(4지구)_토공(4지구)_토공(3지구)" xfId="4722"/>
    <cellStyle name="_석 축A_토공(4지구)_토공(4지구)_토공(3지구)_토공(4지구)" xfId="4723"/>
    <cellStyle name="_석 축A_토공(4지구)_토공(4지구)_토공(3지구)_토공(4지구)_토공(4지구)" xfId="4724"/>
    <cellStyle name="_석 축A_토공(4지구)_토공(4지구)_토공(4지구)" xfId="4725"/>
    <cellStyle name="_석교농로" xfId="4726"/>
    <cellStyle name="_석축공" xfId="4727"/>
    <cellStyle name="_선정(1)" xfId="4728"/>
    <cellStyle name="_선정(1)_4.추진공(공암)" xfId="4729"/>
    <cellStyle name="_선정(1)_4.추진공(공암SAMPLE" xfId="4730"/>
    <cellStyle name="_선정(1)_4.추진공(서산)" xfId="4731"/>
    <cellStyle name="_선정(1)_4.추진공(읍내)" xfId="4732"/>
    <cellStyle name="_선정(1)_4.추진공(황간)" xfId="4733"/>
    <cellStyle name="_선정(1)_선정안(삼산)" xfId="4734"/>
    <cellStyle name="_선정(1)_선정안(삼산)_4.추진공(공암)" xfId="4735"/>
    <cellStyle name="_선정(1)_선정안(삼산)_4.추진공(공암SAMPLE" xfId="4736"/>
    <cellStyle name="_선정(1)_선정안(삼산)_4.추진공(서산)" xfId="4737"/>
    <cellStyle name="_선정(1)_선정안(삼산)_4.추진공(읍내)" xfId="4738"/>
    <cellStyle name="_선정(1)_선정안(삼산)_4.추진공(황간)" xfId="4739"/>
    <cellStyle name="_선정(1)_선정안(삼산)_영동군추진가시설수량" xfId="4740"/>
    <cellStyle name="_선정(1)_영동군추진가시설수량" xfId="4741"/>
    <cellStyle name="_선정(1)_추풍령" xfId="4742"/>
    <cellStyle name="_선정(1)_추풍령_4.추진공(공암)" xfId="4743"/>
    <cellStyle name="_선정(1)_추풍령_4.추진공(공암SAMPLE" xfId="4744"/>
    <cellStyle name="_선정(1)_추풍령_4.추진공(서산)" xfId="4745"/>
    <cellStyle name="_선정(1)_추풍령_4.추진공(읍내)" xfId="4746"/>
    <cellStyle name="_선정(1)_추풍령_4.추진공(황간)" xfId="4747"/>
    <cellStyle name="_선정(1)_추풍령_영동군추진가시설수량" xfId="4748"/>
    <cellStyle name="_선정(1)_추풍령-1" xfId="4749"/>
    <cellStyle name="_선정(1)_추풍령-1_4.추진공(공암)" xfId="4750"/>
    <cellStyle name="_선정(1)_추풍령-1_4.추진공(공암SAMPLE" xfId="4751"/>
    <cellStyle name="_선정(1)_추풍령-1_4.추진공(서산)" xfId="4752"/>
    <cellStyle name="_선정(1)_추풍령-1_4.추진공(읍내)" xfId="4753"/>
    <cellStyle name="_선정(1)_추풍령-1_4.추진공(황간)" xfId="4754"/>
    <cellStyle name="_선정(1)_추풍령-1_영동군추진가시설수량" xfId="4755"/>
    <cellStyle name="_선정(2)" xfId="4756"/>
    <cellStyle name="_선정(2)_4.추진공(공암)" xfId="4757"/>
    <cellStyle name="_선정(2)_4.추진공(공암SAMPLE" xfId="4758"/>
    <cellStyle name="_선정(2)_4.추진공(서산)" xfId="4759"/>
    <cellStyle name="_선정(2)_4.추진공(읍내)" xfId="4760"/>
    <cellStyle name="_선정(2)_4.추진공(황간)" xfId="4761"/>
    <cellStyle name="_선정(2)_선정안(삼산)" xfId="4762"/>
    <cellStyle name="_선정(2)_선정안(삼산)_4.추진공(공암)" xfId="4763"/>
    <cellStyle name="_선정(2)_선정안(삼산)_4.추진공(공암SAMPLE" xfId="4764"/>
    <cellStyle name="_선정(2)_선정안(삼산)_4.추진공(서산)" xfId="4765"/>
    <cellStyle name="_선정(2)_선정안(삼산)_4.추진공(읍내)" xfId="4766"/>
    <cellStyle name="_선정(2)_선정안(삼산)_4.추진공(황간)" xfId="4767"/>
    <cellStyle name="_선정(2)_선정안(삼산)_영동군추진가시설수량" xfId="4768"/>
    <cellStyle name="_선정(2)_영동군추진가시설수량" xfId="4769"/>
    <cellStyle name="_선정(2)_추풍령" xfId="4770"/>
    <cellStyle name="_선정(2)_추풍령_4.추진공(공암)" xfId="4771"/>
    <cellStyle name="_선정(2)_추풍령_4.추진공(공암SAMPLE" xfId="4772"/>
    <cellStyle name="_선정(2)_추풍령_4.추진공(서산)" xfId="4773"/>
    <cellStyle name="_선정(2)_추풍령_4.추진공(읍내)" xfId="4774"/>
    <cellStyle name="_선정(2)_추풍령_4.추진공(황간)" xfId="4775"/>
    <cellStyle name="_선정(2)_추풍령_영동군추진가시설수량" xfId="4776"/>
    <cellStyle name="_선정(2)_추풍령-1" xfId="4777"/>
    <cellStyle name="_선정(2)_추풍령-1_4.추진공(공암)" xfId="4778"/>
    <cellStyle name="_선정(2)_추풍령-1_4.추진공(공암SAMPLE" xfId="4779"/>
    <cellStyle name="_선정(2)_추풍령-1_4.추진공(서산)" xfId="4780"/>
    <cellStyle name="_선정(2)_추풍령-1_4.추진공(읍내)" xfId="4781"/>
    <cellStyle name="_선정(2)_추풍령-1_4.추진공(황간)" xfId="4782"/>
    <cellStyle name="_선정(2)_추풍령-1_영동군추진가시설수량" xfId="4783"/>
    <cellStyle name="_선정(3)" xfId="4784"/>
    <cellStyle name="_선정(3)_4.추진공(공암)" xfId="4785"/>
    <cellStyle name="_선정(3)_4.추진공(공암SAMPLE" xfId="4786"/>
    <cellStyle name="_선정(3)_4.추진공(서산)" xfId="4787"/>
    <cellStyle name="_선정(3)_4.추진공(읍내)" xfId="4788"/>
    <cellStyle name="_선정(3)_4.추진공(황간)" xfId="4789"/>
    <cellStyle name="_선정(3)_선정안(삼산)" xfId="4790"/>
    <cellStyle name="_선정(3)_선정안(삼산)_4.추진공(공암)" xfId="4791"/>
    <cellStyle name="_선정(3)_선정안(삼산)_4.추진공(공암SAMPLE" xfId="4792"/>
    <cellStyle name="_선정(3)_선정안(삼산)_4.추진공(서산)" xfId="4793"/>
    <cellStyle name="_선정(3)_선정안(삼산)_4.추진공(읍내)" xfId="4794"/>
    <cellStyle name="_선정(3)_선정안(삼산)_4.추진공(황간)" xfId="4795"/>
    <cellStyle name="_선정(3)_선정안(삼산)_영동군추진가시설수량" xfId="4796"/>
    <cellStyle name="_선정(3)_영동군추진가시설수량" xfId="4797"/>
    <cellStyle name="_선정(3)_추풍령" xfId="4798"/>
    <cellStyle name="_선정(3)_추풍령_4.추진공(공암)" xfId="4799"/>
    <cellStyle name="_선정(3)_추풍령_4.추진공(공암SAMPLE" xfId="4800"/>
    <cellStyle name="_선정(3)_추풍령_4.추진공(서산)" xfId="4801"/>
    <cellStyle name="_선정(3)_추풍령_4.추진공(읍내)" xfId="4802"/>
    <cellStyle name="_선정(3)_추풍령_4.추진공(황간)" xfId="4803"/>
    <cellStyle name="_선정(3)_추풍령_영동군추진가시설수량" xfId="4804"/>
    <cellStyle name="_선정(3)_추풍령-1" xfId="4805"/>
    <cellStyle name="_선정(3)_추풍령-1_4.추진공(공암)" xfId="4806"/>
    <cellStyle name="_선정(3)_추풍령-1_4.추진공(공암SAMPLE" xfId="4807"/>
    <cellStyle name="_선정(3)_추풍령-1_4.추진공(서산)" xfId="4808"/>
    <cellStyle name="_선정(3)_추풍령-1_4.추진공(읍내)" xfId="4809"/>
    <cellStyle name="_선정(3)_추풍령-1_4.추진공(황간)" xfId="4810"/>
    <cellStyle name="_선정(3)_추풍령-1_영동군추진가시설수량" xfId="4811"/>
    <cellStyle name="_선정(4)" xfId="4812"/>
    <cellStyle name="_선정(4)_4.추진공(공암)" xfId="4813"/>
    <cellStyle name="_선정(4)_4.추진공(공암SAMPLE" xfId="4814"/>
    <cellStyle name="_선정(4)_4.추진공(서산)" xfId="4815"/>
    <cellStyle name="_선정(4)_4.추진공(읍내)" xfId="4816"/>
    <cellStyle name="_선정(4)_4.추진공(황간)" xfId="4817"/>
    <cellStyle name="_선정(4)_선정안(삼산)" xfId="4818"/>
    <cellStyle name="_선정(4)_선정안(삼산)_4.추진공(공암)" xfId="4819"/>
    <cellStyle name="_선정(4)_선정안(삼산)_4.추진공(공암SAMPLE" xfId="4820"/>
    <cellStyle name="_선정(4)_선정안(삼산)_4.추진공(서산)" xfId="4821"/>
    <cellStyle name="_선정(4)_선정안(삼산)_4.추진공(읍내)" xfId="4822"/>
    <cellStyle name="_선정(4)_선정안(삼산)_4.추진공(황간)" xfId="4823"/>
    <cellStyle name="_선정(4)_선정안(삼산)_영동군추진가시설수량" xfId="4824"/>
    <cellStyle name="_선정(4)_영동군추진가시설수량" xfId="4825"/>
    <cellStyle name="_선정(4)_추풍령" xfId="4826"/>
    <cellStyle name="_선정(4)_추풍령_4.추진공(공암)" xfId="4827"/>
    <cellStyle name="_선정(4)_추풍령_4.추진공(공암SAMPLE" xfId="4828"/>
    <cellStyle name="_선정(4)_추풍령_4.추진공(서산)" xfId="4829"/>
    <cellStyle name="_선정(4)_추풍령_4.추진공(읍내)" xfId="4830"/>
    <cellStyle name="_선정(4)_추풍령_4.추진공(황간)" xfId="4831"/>
    <cellStyle name="_선정(4)_추풍령_영동군추진가시설수량" xfId="4832"/>
    <cellStyle name="_선정(4)_추풍령-1" xfId="4833"/>
    <cellStyle name="_선정(4)_추풍령-1_4.추진공(공암)" xfId="4834"/>
    <cellStyle name="_선정(4)_추풍령-1_4.추진공(공암SAMPLE" xfId="4835"/>
    <cellStyle name="_선정(4)_추풍령-1_4.추진공(서산)" xfId="4836"/>
    <cellStyle name="_선정(4)_추풍령-1_4.추진공(읍내)" xfId="4837"/>
    <cellStyle name="_선정(4)_추풍령-1_4.추진공(황간)" xfId="4838"/>
    <cellStyle name="_선정(4)_추풍령-1_영동군추진가시설수량" xfId="4839"/>
    <cellStyle name="_선정(5)" xfId="4840"/>
    <cellStyle name="_선정(5)_4.추진공(공암)" xfId="4841"/>
    <cellStyle name="_선정(5)_4.추진공(공암SAMPLE" xfId="4842"/>
    <cellStyle name="_선정(5)_4.추진공(서산)" xfId="4843"/>
    <cellStyle name="_선정(5)_4.추진공(읍내)" xfId="4844"/>
    <cellStyle name="_선정(5)_4.추진공(황간)" xfId="4845"/>
    <cellStyle name="_선정(5)_선정안(삼산)" xfId="4846"/>
    <cellStyle name="_선정(5)_선정안(삼산)_4.추진공(공암)" xfId="4847"/>
    <cellStyle name="_선정(5)_선정안(삼산)_4.추진공(공암SAMPLE" xfId="4848"/>
    <cellStyle name="_선정(5)_선정안(삼산)_4.추진공(서산)" xfId="4849"/>
    <cellStyle name="_선정(5)_선정안(삼산)_4.추진공(읍내)" xfId="4850"/>
    <cellStyle name="_선정(5)_선정안(삼산)_4.추진공(황간)" xfId="4851"/>
    <cellStyle name="_선정(5)_선정안(삼산)_영동군추진가시설수량" xfId="4852"/>
    <cellStyle name="_선정(5)_영동군추진가시설수량" xfId="4853"/>
    <cellStyle name="_선정(5)_추풍령" xfId="4854"/>
    <cellStyle name="_선정(5)_추풍령_4.추진공(공암)" xfId="4855"/>
    <cellStyle name="_선정(5)_추풍령_4.추진공(공암SAMPLE" xfId="4856"/>
    <cellStyle name="_선정(5)_추풍령_4.추진공(서산)" xfId="4857"/>
    <cellStyle name="_선정(5)_추풍령_4.추진공(읍내)" xfId="4858"/>
    <cellStyle name="_선정(5)_추풍령_4.추진공(황간)" xfId="4859"/>
    <cellStyle name="_선정(5)_추풍령_영동군추진가시설수량" xfId="4860"/>
    <cellStyle name="_선정(5)_추풍령-1" xfId="4861"/>
    <cellStyle name="_선정(5)_추풍령-1_4.추진공(공암)" xfId="4862"/>
    <cellStyle name="_선정(5)_추풍령-1_4.추진공(공암SAMPLE" xfId="4863"/>
    <cellStyle name="_선정(5)_추풍령-1_4.추진공(서산)" xfId="4864"/>
    <cellStyle name="_선정(5)_추풍령-1_4.추진공(읍내)" xfId="4865"/>
    <cellStyle name="_선정(5)_추풍령-1_4.추진공(황간)" xfId="4866"/>
    <cellStyle name="_선정(5)_추풍령-1_영동군추진가시설수량" xfId="4867"/>
    <cellStyle name="_설계(2002기존)" xfId="4868"/>
    <cellStyle name="_설계(발주)" xfId="4869"/>
    <cellStyle name="_설계(수정발주)" xfId="4870"/>
    <cellStyle name="_설계2임시" xfId="4871"/>
    <cellStyle name="_설계2임시_설계서(장)" xfId="4872"/>
    <cellStyle name="_설계2임시_설계최종" xfId="4873"/>
    <cellStyle name="_설계내역서(0208)" xfId="4874"/>
    <cellStyle name="_설계내역서(0208)1" xfId="4875"/>
    <cellStyle name="_설계내역서(2_3차분)_계약예정" xfId="4876"/>
    <cellStyle name="_설계내역서(제영향평가)" xfId="4877"/>
    <cellStyle name="_설계내역서(준산업단지)" xfId="4878"/>
    <cellStyle name="_설계내역서(총인)" xfId="4879"/>
    <cellStyle name="_설계내역서(최종)" xfId="4880"/>
    <cellStyle name="_설계내역서1(1)" xfId="4881"/>
    <cellStyle name="_설계도서" xfId="4882"/>
    <cellStyle name="_설계변경내역서(최종)" xfId="4883"/>
    <cellStyle name="_설계변경전체분(4회,초안)" xfId="4884"/>
    <cellStyle name="_설계서" xfId="4885"/>
    <cellStyle name="_설계서(2004년 sample)" xfId="4886"/>
    <cellStyle name="_설계서(남차율리)" xfId="4887"/>
    <cellStyle name="_설계서00_연기" xfId="4888"/>
    <cellStyle name="_설계예" xfId="4889"/>
    <cellStyle name="_설계예산서(전면도로)-토목" xfId="4890"/>
    <cellStyle name="_설계용HW_SW_목록" xfId="4891"/>
    <cellStyle name="_설계원가 및 손익계산서(극장)" xfId="4892"/>
    <cellStyle name="_설계원가 및 손익계산서(백화점)" xfId="4893"/>
    <cellStyle name="_설계원가 및 손익계산서(이광환)" xfId="4894"/>
    <cellStyle name="_설계최종" xfId="4895"/>
    <cellStyle name="_설비(1218)" xfId="4896"/>
    <cellStyle name="_성서공단" xfId="4897"/>
    <cellStyle name="_세계측지계변환 변경내역서" xfId="4898"/>
    <cellStyle name="_세포IC교_상부일반수량" xfId="4899"/>
    <cellStyle name="_소형맨홀소서" xfId="4900"/>
    <cellStyle name="_소형맨홀소서_01-02.맨홀토공(OPEN-0.3)D-LINE" xfId="4901"/>
    <cellStyle name="_소형맨홀소서_01-02.맨홀토공(OPEN-0.3)D-LINE_01-02.맨홀토공(OPEN-0.3)C-LINE" xfId="4902"/>
    <cellStyle name="_소형맨홀소서_01-02.맨홀토공(OPEN-0.3)D-LINE_01-02.맨홀토공(OPEN-0.3)C-LINE_02.구조물및추진,도달기지토공(D구간)" xfId="4903"/>
    <cellStyle name="_소형맨홀소서_01-02.맨홀토공(OPEN-0.3)D-LINE_01-02.맨홀토공(OPEN-0.3)D-LINE" xfId="4904"/>
    <cellStyle name="_소형맨홀소서_01-02.맨홀토공(OPEN-0.3)D-LINE_01-02.맨홀토공(OPEN-0.3)D-LINE_02.구조물및추진,도달기지토공(D구간)" xfId="4905"/>
    <cellStyle name="_소형맨홀소서_01-02.맨홀토공(OPEN-0.3)D-LINE_02.구조물및추진,도달기지토공(D구간)" xfId="4906"/>
    <cellStyle name="_소형맨홀소서_01-3.옥구오수신설  맨홀토공(OPEN-0.3)" xfId="4907"/>
    <cellStyle name="_소형맨홀소서_01-3.옥구오수신설  맨홀토공(OPEN-0.3)_01-02.맨홀토공(OPEN-0.3)C-LINE" xfId="4908"/>
    <cellStyle name="_소형맨홀소서_01-3.옥구오수신설  맨홀토공(OPEN-0.3)_01-02.맨홀토공(OPEN-0.3)C-LINE_02.구조물및추진,도달기지토공(D구간)" xfId="4909"/>
    <cellStyle name="_소형맨홀소서_01-3.옥구오수신설  맨홀토공(OPEN-0.3)_01-02.맨홀토공(OPEN-0.3)D-LINE" xfId="4910"/>
    <cellStyle name="_소형맨홀소서_01-3.옥구오수신설  맨홀토공(OPEN-0.3)_01-02.맨홀토공(OPEN-0.3)D-LINE_02.구조물및추진,도달기지토공(D구간)" xfId="4911"/>
    <cellStyle name="_소형맨홀소서_01-3.옥구오수신설  맨홀토공(OPEN-0.3)_02.구조물및추진,도달기지토공(D구간)" xfId="4912"/>
    <cellStyle name="_소형맨홀소서_01-3.옥서오수신설  맨홀토공(OPEN-0.3)" xfId="4913"/>
    <cellStyle name="_소형맨홀소서_01-3.옥서오수신설  맨홀토공(OPEN-0.3)_01-02.맨홀토공(OPEN-0.3)C-LINE" xfId="4914"/>
    <cellStyle name="_소형맨홀소서_01-3.옥서오수신설  맨홀토공(OPEN-0.3)_01-02.맨홀토공(OPEN-0.3)C-LINE_02.구조물및추진,도달기지토공(D구간)" xfId="4915"/>
    <cellStyle name="_소형맨홀소서_01-3.옥서오수신설  맨홀토공(OPEN-0.3)_01-02.맨홀토공(OPEN-0.3)D-LINE" xfId="4916"/>
    <cellStyle name="_소형맨홀소서_01-3.옥서오수신설  맨홀토공(OPEN-0.3)_01-02.맨홀토공(OPEN-0.3)D-LINE_02.구조물및추진,도달기지토공(D구간)" xfId="4917"/>
    <cellStyle name="_소형맨홀소서_01-3.옥서오수신설  맨홀토공(OPEN-0.3)_02.구조물및추진,도달기지토공(D구간)" xfId="4918"/>
    <cellStyle name="_소형맨홀소서_02.구조물및추진,도달기지토공(D구간)" xfId="4919"/>
    <cellStyle name="_송산고(백산하도급포함)" xfId="4920"/>
    <cellStyle name="_송전선로입찰실행(지중+가공비교)-rev.A" xfId="4921"/>
    <cellStyle name="_수 량 연화.내감" xfId="4922"/>
    <cellStyle name="_수 량 연화.내감_금산제수량(전체최종)" xfId="4923"/>
    <cellStyle name="_수 량 연화.내감_금산제수량(전체최종)_토공(3지구)" xfId="4924"/>
    <cellStyle name="_수 량 연화.내감_금산제수량(전체최종)_토공(3지구)_토공(4지구)" xfId="4925"/>
    <cellStyle name="_수 량 연화.내감_금산제수량(전체최종)_토공(3지구)_토공(4지구)_토공(4지구)" xfId="4926"/>
    <cellStyle name="_수 량 연화.내감_금산제수량(전체최종)_토공(4지구)" xfId="4927"/>
    <cellStyle name="_수 량 연화.내감_금산제수량(전체최종)_토공(4지구)_토공(4지구)" xfId="4928"/>
    <cellStyle name="_수 량 연화.내감_금산제수량(전체최종)_토공(4지구)_토공(4지구)_토공(3지구)" xfId="4929"/>
    <cellStyle name="_수 량 연화.내감_금산제수량(전체최종)_토공(4지구)_토공(4지구)_토공(3지구)_토공(4지구)" xfId="4930"/>
    <cellStyle name="_수 량 연화.내감_금산제수량(전체최종)_토공(4지구)_토공(4지구)_토공(3지구)_토공(4지구)_토공(4지구)" xfId="4931"/>
    <cellStyle name="_수 량 연화.내감_금산제수량(전체최종)_토공(4지구)_토공(4지구)_토공(4지구)" xfId="4932"/>
    <cellStyle name="_수 량 연화.내감_토공(3지구)" xfId="4933"/>
    <cellStyle name="_수 량 연화.내감_토공(3지구)_토공(4지구)" xfId="4934"/>
    <cellStyle name="_수 량 연화.내감_토공(3지구)_토공(4지구)_토공(4지구)" xfId="4935"/>
    <cellStyle name="_수 량 연화.내감_토공(4지구)" xfId="4936"/>
    <cellStyle name="_수 량 연화.내감_토공(4지구)_토공(4지구)" xfId="4937"/>
    <cellStyle name="_수 량 연화.내감_토공(4지구)_토공(4지구)_토공(3지구)" xfId="4938"/>
    <cellStyle name="_수 량 연화.내감_토공(4지구)_토공(4지구)_토공(3지구)_토공(4지구)" xfId="4939"/>
    <cellStyle name="_수 량 연화.내감_토공(4지구)_토공(4지구)_토공(3지구)_토공(4지구)_토공(4지구)" xfId="4940"/>
    <cellStyle name="_수 량 연화.내감_토공(4지구)_토공(4지구)_토공(4지구)" xfId="4941"/>
    <cellStyle name="_수량" xfId="4942"/>
    <cellStyle name="_수량(3)" xfId="4943"/>
    <cellStyle name="_수량_1" xfId="4944"/>
    <cellStyle name="_수량_2" xfId="4945"/>
    <cellStyle name="_수량1" xfId="4946"/>
    <cellStyle name="_수량1_1" xfId="4947"/>
    <cellStyle name="_수량2" xfId="4948"/>
    <cellStyle name="_수량2_1" xfId="4949"/>
    <cellStyle name="_수량last" xfId="4950"/>
    <cellStyle name="_수량last_1" xfId="4951"/>
    <cellStyle name="_수량last_2" xfId="4952"/>
    <cellStyle name="_수량금회 연화.내감" xfId="4953"/>
    <cellStyle name="_수량금회 연화.내감_금산제수량(전체최종)" xfId="4954"/>
    <cellStyle name="_수량금회 연화.내감_금산제수량(전체최종)_토공(3지구)" xfId="4955"/>
    <cellStyle name="_수량금회 연화.내감_금산제수량(전체최종)_토공(3지구)_토공(4지구)" xfId="4956"/>
    <cellStyle name="_수량금회 연화.내감_금산제수량(전체최종)_토공(3지구)_토공(4지구)_토공(4지구)" xfId="4957"/>
    <cellStyle name="_수량금회 연화.내감_금산제수량(전체최종)_토공(4지구)" xfId="4958"/>
    <cellStyle name="_수량금회 연화.내감_금산제수량(전체최종)_토공(4지구)_토공(4지구)" xfId="4959"/>
    <cellStyle name="_수량금회 연화.내감_금산제수량(전체최종)_토공(4지구)_토공(4지구)_토공(3지구)" xfId="4960"/>
    <cellStyle name="_수량금회 연화.내감_금산제수량(전체최종)_토공(4지구)_토공(4지구)_토공(3지구)_토공(4지구)" xfId="4961"/>
    <cellStyle name="_수량금회 연화.내감_금산제수량(전체최종)_토공(4지구)_토공(4지구)_토공(3지구)_토공(4지구)_토공(4지구)" xfId="4962"/>
    <cellStyle name="_수량금회 연화.내감_금산제수량(전체최종)_토공(4지구)_토공(4지구)_토공(4지구)" xfId="4963"/>
    <cellStyle name="_수량금회 연화.내감_토공(3지구)" xfId="4964"/>
    <cellStyle name="_수량금회 연화.내감_토공(3지구)_토공(4지구)" xfId="4965"/>
    <cellStyle name="_수량금회 연화.내감_토공(3지구)_토공(4지구)_토공(4지구)" xfId="4966"/>
    <cellStyle name="_수량금회 연화.내감_토공(4지구)" xfId="4967"/>
    <cellStyle name="_수량금회 연화.내감_토공(4지구)_토공(4지구)" xfId="4968"/>
    <cellStyle name="_수량금회 연화.내감_토공(4지구)_토공(4지구)_토공(3지구)" xfId="4969"/>
    <cellStyle name="_수량금회 연화.내감_토공(4지구)_토공(4지구)_토공(3지구)_토공(4지구)" xfId="4970"/>
    <cellStyle name="_수량금회 연화.내감_토공(4지구)_토공(4지구)_토공(3지구)_토공(4지구)_토공(4지구)" xfId="4971"/>
    <cellStyle name="_수량금회 연화.내감_토공(4지구)_토공(4지구)_토공(4지구)" xfId="4972"/>
    <cellStyle name="_수량산출 구눌하수도" xfId="4973"/>
    <cellStyle name="_수량산출 구눌하수도_금산제수량(전체최종)" xfId="4974"/>
    <cellStyle name="_수량산출 구눌하수도_금산제수량(전체최종)_토공(3지구)" xfId="4975"/>
    <cellStyle name="_수량산출 구눌하수도_금산제수량(전체최종)_토공(3지구)_토공(4지구)" xfId="4976"/>
    <cellStyle name="_수량산출 구눌하수도_금산제수량(전체최종)_토공(3지구)_토공(4지구)_토공(4지구)" xfId="4977"/>
    <cellStyle name="_수량산출 구눌하수도_금산제수량(전체최종)_토공(4지구)" xfId="4978"/>
    <cellStyle name="_수량산출 구눌하수도_금산제수량(전체최종)_토공(4지구)_토공(4지구)" xfId="4979"/>
    <cellStyle name="_수량산출 구눌하수도_금산제수량(전체최종)_토공(4지구)_토공(4지구)_토공(3지구)" xfId="4980"/>
    <cellStyle name="_수량산출 구눌하수도_금산제수량(전체최종)_토공(4지구)_토공(4지구)_토공(3지구)_토공(4지구)" xfId="4981"/>
    <cellStyle name="_수량산출 구눌하수도_금산제수량(전체최종)_토공(4지구)_토공(4지구)_토공(3지구)_토공(4지구)_토공(4지구)" xfId="4982"/>
    <cellStyle name="_수량산출 구눌하수도_금산제수량(전체최종)_토공(4지구)_토공(4지구)_토공(4지구)" xfId="4983"/>
    <cellStyle name="_수량산출 구눌하수도_토공(3지구)" xfId="4984"/>
    <cellStyle name="_수량산출 구눌하수도_토공(3지구)_토공(4지구)" xfId="4985"/>
    <cellStyle name="_수량산출 구눌하수도_토공(3지구)_토공(4지구)_토공(4지구)" xfId="4986"/>
    <cellStyle name="_수량산출 구눌하수도_토공(4지구)" xfId="4987"/>
    <cellStyle name="_수량산출 구눌하수도_토공(4지구)_토공(4지구)" xfId="4988"/>
    <cellStyle name="_수량산출 구눌하수도_토공(4지구)_토공(4지구)_토공(3지구)" xfId="4989"/>
    <cellStyle name="_수량산출 구눌하수도_토공(4지구)_토공(4지구)_토공(3지구)_토공(4지구)" xfId="4990"/>
    <cellStyle name="_수량산출 구눌하수도_토공(4지구)_토공(4지구)_토공(3지구)_토공(4지구)_토공(4지구)" xfId="4991"/>
    <cellStyle name="_수량산출 구눌하수도_토공(4지구)_토공(4지구)_토공(4지구)" xfId="4992"/>
    <cellStyle name="_수량산출 음지하천" xfId="4993"/>
    <cellStyle name="_수량산출 음지하천_금산제수량(전체최종)" xfId="4994"/>
    <cellStyle name="_수량산출 음지하천_금산제수량(전체최종)_토공(3지구)" xfId="4995"/>
    <cellStyle name="_수량산출 음지하천_금산제수량(전체최종)_토공(3지구)_토공(4지구)" xfId="4996"/>
    <cellStyle name="_수량산출 음지하천_금산제수량(전체최종)_토공(3지구)_토공(4지구)_토공(4지구)" xfId="4997"/>
    <cellStyle name="_수량산출 음지하천_금산제수량(전체최종)_토공(4지구)" xfId="4998"/>
    <cellStyle name="_수량산출 음지하천_금산제수량(전체최종)_토공(4지구)_토공(4지구)" xfId="4999"/>
    <cellStyle name="_수량산출 음지하천_금산제수량(전체최종)_토공(4지구)_토공(4지구)_토공(3지구)" xfId="5000"/>
    <cellStyle name="_수량산출 음지하천_금산제수량(전체최종)_토공(4지구)_토공(4지구)_토공(3지구)_토공(4지구)" xfId="5001"/>
    <cellStyle name="_수량산출 음지하천_금산제수량(전체최종)_토공(4지구)_토공(4지구)_토공(3지구)_토공(4지구)_토공(4지구)" xfId="5002"/>
    <cellStyle name="_수량산출 음지하천_금산제수량(전체최종)_토공(4지구)_토공(4지구)_토공(4지구)" xfId="5003"/>
    <cellStyle name="_수량산출 음지하천_토공(3지구)" xfId="5004"/>
    <cellStyle name="_수량산출 음지하천_토공(3지구)_토공(4지구)" xfId="5005"/>
    <cellStyle name="_수량산출 음지하천_토공(3지구)_토공(4지구)_토공(4지구)" xfId="5006"/>
    <cellStyle name="_수량산출 음지하천_토공(4지구)" xfId="5007"/>
    <cellStyle name="_수량산출 음지하천_토공(4지구)_토공(4지구)" xfId="5008"/>
    <cellStyle name="_수량산출 음지하천_토공(4지구)_토공(4지구)_토공(3지구)" xfId="5009"/>
    <cellStyle name="_수량산출 음지하천_토공(4지구)_토공(4지구)_토공(3지구)_토공(4지구)" xfId="5010"/>
    <cellStyle name="_수량산출 음지하천_토공(4지구)_토공(4지구)_토공(3지구)_토공(4지구)_토공(4지구)" xfId="5011"/>
    <cellStyle name="_수량산출 음지하천_토공(4지구)_토공(4지구)_토공(4지구)" xfId="5012"/>
    <cellStyle name="_수량제목" xfId="5013"/>
    <cellStyle name="_수량제목_내역서" xfId="5014"/>
    <cellStyle name="_수로BOX  (version 3)" xfId="5015"/>
    <cellStyle name="_수로암거" xfId="5016"/>
    <cellStyle name="_수영내역서(변경11.21)" xfId="5017"/>
    <cellStyle name="_수원시_장기미집행관리프록그램_설계내역_v1" xfId="5018"/>
    <cellStyle name="_수원시_장기미집행관리프록그램_설계내역_v1 2" xfId="5019"/>
    <cellStyle name="_수원시_장기미집행관리프록그램_설계내역_v1_02._서울시_위례신도시_차집관거_설계예산서(전체)_0217" xfId="5020"/>
    <cellStyle name="_수정갑지" xfId="5021"/>
    <cellStyle name="_순천jct교교량공총괄" xfId="5022"/>
    <cellStyle name="_순천jct교교량공총괄_(구조물)깨기" xfId="5023"/>
    <cellStyle name="_순천jct교교량공총괄_(구조물)깨기_01 콘크리트(구조물)깨기" xfId="5024"/>
    <cellStyle name="_순천jct교교량공총괄_0.토공수량(영동)" xfId="5025"/>
    <cellStyle name="_순천jct교교량공총괄_0.토공수량(영동)_00.토공" xfId="5026"/>
    <cellStyle name="_순천jct교교량공총괄_0.토공수량(영동)_Book1" xfId="5027"/>
    <cellStyle name="_순천jct교교량공총괄_00.토공" xfId="5028"/>
    <cellStyle name="_순천jct교교량공총괄_00.토공_00.토공" xfId="5029"/>
    <cellStyle name="_순천jct교교량공총괄_00.토공_Book1" xfId="5030"/>
    <cellStyle name="_순천jct교교량공총괄_02.포장깨기(남해선)" xfId="5031"/>
    <cellStyle name="_순천jct교교량공총괄_02.포장깨기(남해선)_02.포장깨기(남해선)" xfId="5032"/>
    <cellStyle name="_순천jct교교량공총괄_깨기-취합" xfId="5033"/>
    <cellStyle name="_순천jct교교량공총괄_깨기-취합_(구조물)깨기" xfId="5034"/>
    <cellStyle name="_순천jct교교량공총괄_깨기-취합_(구조물)깨기_01 콘크리트(구조물)깨기" xfId="5035"/>
    <cellStyle name="_순천jct교교량공총괄_깨기-취합_02.포장깨기(남해선)" xfId="5036"/>
    <cellStyle name="_순천jct교교량공총괄_깨기-취합_02.포장깨기(남해선)_02.포장깨기(남해선)" xfId="5037"/>
    <cellStyle name="_순천jct교교량공총괄_깨기-취합_영동깨기최종(세준)" xfId="5038"/>
    <cellStyle name="_순천jct교교량공총괄_깨기-취합_영동깨기최종(세준)_(구조물)깨기" xfId="5039"/>
    <cellStyle name="_순천jct교교량공총괄_깨기-취합_영동깨기최종(세준)_(구조물)깨기_01 콘크리트(구조물)깨기" xfId="5040"/>
    <cellStyle name="_순천jct교교량공총괄_깨기-취합_영동깨기최종(세준)_02.포장깨기(남해선)" xfId="5041"/>
    <cellStyle name="_순천jct교교량공총괄_깨기-취합_영동깨기최종(세준)_02.포장깨기(남해선)_02.포장깨기(남해선)" xfId="5042"/>
    <cellStyle name="_순천jct교교량공총괄_깨기-취합_영동깨기최종(세준)_포장깨기" xfId="5043"/>
    <cellStyle name="_순천jct교교량공총괄_깨기-취합_포장깨기" xfId="5044"/>
    <cellStyle name="_순천jct교교량공총괄_순천JCT2교교량공총괄" xfId="5045"/>
    <cellStyle name="_순천jct교교량공총괄_순천JCT2교교량공총괄_(구조물)깨기" xfId="5046"/>
    <cellStyle name="_순천jct교교량공총괄_순천JCT2교교량공총괄_(구조물)깨기_01 콘크리트(구조물)깨기" xfId="5047"/>
    <cellStyle name="_순천jct교교량공총괄_순천JCT2교교량공총괄_0.토공수량(영동)" xfId="5048"/>
    <cellStyle name="_순천jct교교량공총괄_순천JCT2교교량공총괄_0.토공수량(영동)_00.토공" xfId="5049"/>
    <cellStyle name="_순천jct교교량공총괄_순천JCT2교교량공총괄_0.토공수량(영동)_Book1" xfId="5050"/>
    <cellStyle name="_순천jct교교량공총괄_순천JCT2교교량공총괄_00.토공" xfId="5051"/>
    <cellStyle name="_순천jct교교량공총괄_순천JCT2교교량공총괄_00.토공_00.토공" xfId="5052"/>
    <cellStyle name="_순천jct교교량공총괄_순천JCT2교교량공총괄_00.토공_Book1" xfId="5053"/>
    <cellStyle name="_순천jct교교량공총괄_순천JCT2교교량공총괄_02.포장깨기(남해선)" xfId="5054"/>
    <cellStyle name="_순천jct교교량공총괄_순천JCT2교교량공총괄_02.포장깨기(남해선)_02.포장깨기(남해선)" xfId="5055"/>
    <cellStyle name="_순천jct교교량공총괄_순천JCT2교교량공총괄_깨기-취합" xfId="5056"/>
    <cellStyle name="_순천jct교교량공총괄_순천JCT2교교량공총괄_깨기-취합_(구조물)깨기" xfId="5057"/>
    <cellStyle name="_순천jct교교량공총괄_순천JCT2교교량공총괄_깨기-취합_(구조물)깨기_01 콘크리트(구조물)깨기" xfId="5058"/>
    <cellStyle name="_순천jct교교량공총괄_순천JCT2교교량공총괄_깨기-취합_02.포장깨기(남해선)" xfId="5059"/>
    <cellStyle name="_순천jct교교량공총괄_순천JCT2교교량공총괄_깨기-취합_02.포장깨기(남해선)_02.포장깨기(남해선)" xfId="5060"/>
    <cellStyle name="_순천jct교교량공총괄_순천JCT2교교량공총괄_깨기-취합_영동깨기최종(세준)" xfId="5061"/>
    <cellStyle name="_순천jct교교량공총괄_순천JCT2교교량공총괄_깨기-취합_영동깨기최종(세준)_(구조물)깨기" xfId="5062"/>
    <cellStyle name="_순천jct교교량공총괄_순천JCT2교교량공총괄_깨기-취합_영동깨기최종(세준)_(구조물)깨기_01 콘크리트(구조물)깨기" xfId="5063"/>
    <cellStyle name="_순천jct교교량공총괄_순천JCT2교교량공총괄_깨기-취합_영동깨기최종(세준)_02.포장깨기(남해선)" xfId="5064"/>
    <cellStyle name="_순천jct교교량공총괄_순천JCT2교교량공총괄_깨기-취합_영동깨기최종(세준)_02.포장깨기(남해선)_02.포장깨기(남해선)" xfId="5065"/>
    <cellStyle name="_순천jct교교량공총괄_순천JCT2교교량공총괄_깨기-취합_영동깨기최종(세준)_포장깨기" xfId="5066"/>
    <cellStyle name="_순천jct교교량공총괄_순천JCT2교교량공총괄_깨기-취합_포장깨기" xfId="5067"/>
    <cellStyle name="_순천jct교교량공총괄_순천JCT2교교량공총괄_포장깨기" xfId="5068"/>
    <cellStyle name="_순천jct교교량공총괄_순천JCT3교교량공총괄" xfId="5069"/>
    <cellStyle name="_순천jct교교량공총괄_순천JCT3교교량공총괄_(구조물)깨기" xfId="5070"/>
    <cellStyle name="_순천jct교교량공총괄_순천JCT3교교량공총괄_(구조물)깨기_01 콘크리트(구조물)깨기" xfId="5071"/>
    <cellStyle name="_순천jct교교량공총괄_순천JCT3교교량공총괄_0.토공수량(영동)" xfId="5072"/>
    <cellStyle name="_순천jct교교량공총괄_순천JCT3교교량공총괄_0.토공수량(영동)_00.토공" xfId="5073"/>
    <cellStyle name="_순천jct교교량공총괄_순천JCT3교교량공총괄_0.토공수량(영동)_Book1" xfId="5074"/>
    <cellStyle name="_순천jct교교량공총괄_순천JCT3교교량공총괄_00.토공" xfId="5075"/>
    <cellStyle name="_순천jct교교량공총괄_순천JCT3교교량공총괄_00.토공_00.토공" xfId="5076"/>
    <cellStyle name="_순천jct교교량공총괄_순천JCT3교교량공총괄_00.토공_Book1" xfId="5077"/>
    <cellStyle name="_순천jct교교량공총괄_순천JCT3교교량공총괄_02.포장깨기(남해선)" xfId="5078"/>
    <cellStyle name="_순천jct교교량공총괄_순천JCT3교교량공총괄_02.포장깨기(남해선)_02.포장깨기(남해선)" xfId="5079"/>
    <cellStyle name="_순천jct교교량공총괄_순천JCT3교교량공총괄_깨기-취합" xfId="5080"/>
    <cellStyle name="_순천jct교교량공총괄_순천JCT3교교량공총괄_깨기-취합_(구조물)깨기" xfId="5081"/>
    <cellStyle name="_순천jct교교량공총괄_순천JCT3교교량공총괄_깨기-취합_(구조물)깨기_01 콘크리트(구조물)깨기" xfId="5082"/>
    <cellStyle name="_순천jct교교량공총괄_순천JCT3교교량공총괄_깨기-취합_02.포장깨기(남해선)" xfId="5083"/>
    <cellStyle name="_순천jct교교량공총괄_순천JCT3교교량공총괄_깨기-취합_02.포장깨기(남해선)_02.포장깨기(남해선)" xfId="5084"/>
    <cellStyle name="_순천jct교교량공총괄_순천JCT3교교량공총괄_깨기-취합_영동깨기최종(세준)" xfId="5085"/>
    <cellStyle name="_순천jct교교량공총괄_순천JCT3교교량공총괄_깨기-취합_영동깨기최종(세준)_(구조물)깨기" xfId="5086"/>
    <cellStyle name="_순천jct교교량공총괄_순천JCT3교교량공총괄_깨기-취합_영동깨기최종(세준)_(구조물)깨기_01 콘크리트(구조물)깨기" xfId="5087"/>
    <cellStyle name="_순천jct교교량공총괄_순천JCT3교교량공총괄_깨기-취합_영동깨기최종(세준)_02.포장깨기(남해선)" xfId="5088"/>
    <cellStyle name="_순천jct교교량공총괄_순천JCT3교교량공총괄_깨기-취합_영동깨기최종(세준)_02.포장깨기(남해선)_02.포장깨기(남해선)" xfId="5089"/>
    <cellStyle name="_순천jct교교량공총괄_순천JCT3교교량공총괄_깨기-취합_영동깨기최종(세준)_포장깨기" xfId="5090"/>
    <cellStyle name="_순천jct교교량공총괄_순천JCT3교교량공총괄_깨기-취합_포장깨기" xfId="5091"/>
    <cellStyle name="_순천jct교교량공총괄_순천JCT3교교량공총괄_포장깨기" xfId="5092"/>
    <cellStyle name="_순천jct교교량공총괄_포장깨기" xfId="5093"/>
    <cellStyle name="_승본도로수량(금회분)" xfId="5094"/>
    <cellStyle name="_승본도로수량(금회분)_토공(3지구)" xfId="5095"/>
    <cellStyle name="_승본도로수량(금회분)_토공(3지구)_토공(4지구)" xfId="5096"/>
    <cellStyle name="_승본도로수량(금회분)_토공(3지구)_토공(4지구)_토공(4지구)" xfId="5097"/>
    <cellStyle name="_승본도로수량(금회분)_토공(4지구)" xfId="5098"/>
    <cellStyle name="_승본도로수량(금회분)_토공(4지구)_토공(4지구)" xfId="5099"/>
    <cellStyle name="_승본도로수량(금회분)_토공(4지구)_토공(4지구)_토공(3지구)" xfId="5100"/>
    <cellStyle name="_승본도로수량(금회분)_토공(4지구)_토공(4지구)_토공(3지구)_토공(4지구)" xfId="5101"/>
    <cellStyle name="_승본도로수량(금회분)_토공(4지구)_토공(4지구)_토공(3지구)_토공(4지구)_토공(4지구)" xfId="5102"/>
    <cellStyle name="_승본도로수량(금회분)_토공(4지구)_토공(4지구)_토공(4지구)" xfId="5103"/>
    <cellStyle name="_승본도로수량산출" xfId="5104"/>
    <cellStyle name="_승본도로수량산출_토공(3지구)" xfId="5105"/>
    <cellStyle name="_승본도로수량산출_토공(3지구)_토공(4지구)" xfId="5106"/>
    <cellStyle name="_승본도로수량산출_토공(3지구)_토공(4지구)_토공(4지구)" xfId="5107"/>
    <cellStyle name="_승본도로수량산출_토공(4지구)" xfId="5108"/>
    <cellStyle name="_승본도로수량산출_토공(4지구)_토공(4지구)" xfId="5109"/>
    <cellStyle name="_승본도로수량산출_토공(4지구)_토공(4지구)_토공(3지구)" xfId="5110"/>
    <cellStyle name="_승본도로수량산출_토공(4지구)_토공(4지구)_토공(3지구)_토공(4지구)" xfId="5111"/>
    <cellStyle name="_승본도로수량산출_토공(4지구)_토공(4지구)_토공(3지구)_토공(4지구)_토공(4지구)" xfId="5112"/>
    <cellStyle name="_승본도로수량산출_토공(4지구)_토공(4지구)_토공(4지구)" xfId="5113"/>
    <cellStyle name="_시방서" xfId="5114"/>
    <cellStyle name="_시선유도" xfId="5115"/>
    <cellStyle name="_시스템" xfId="5116"/>
    <cellStyle name="_시스템개발산출양식_2003" xfId="5117"/>
    <cellStyle name="_시스템설계서(7_26)." xfId="5118"/>
    <cellStyle name="_시흥시견적" xfId="5119"/>
    <cellStyle name="_신당천수량 변경(전체)" xfId="5120"/>
    <cellStyle name="_신당천수량 변경(전체)_토공(3지구)" xfId="5121"/>
    <cellStyle name="_신당천수량 변경(전체)_토공(3지구)_토공(4지구)" xfId="5122"/>
    <cellStyle name="_신당천수량 변경(전체)_토공(3지구)_토공(4지구)_토공(4지구)" xfId="5123"/>
    <cellStyle name="_신당천수량 변경(전체)_토공(4지구)" xfId="5124"/>
    <cellStyle name="_신당천수량 변경(전체)_토공(4지구)_토공(4지구)" xfId="5125"/>
    <cellStyle name="_신당천수량 변경(전체)_토공(4지구)_토공(4지구)_토공(3지구)" xfId="5126"/>
    <cellStyle name="_신당천수량 변경(전체)_토공(4지구)_토공(4지구)_토공(3지구)_토공(4지구)" xfId="5127"/>
    <cellStyle name="_신당천수량 변경(전체)_토공(4지구)_토공(4지구)_토공(3지구)_토공(4지구)_토공(4지구)" xfId="5128"/>
    <cellStyle name="_신당천수량 변경(전체)_토공(4지구)_토공(4지구)_토공(4지구)" xfId="5129"/>
    <cellStyle name="_신대농로" xfId="5130"/>
    <cellStyle name="_신언1공구수량산출" xfId="5131"/>
    <cellStyle name="_신영소하천" xfId="5132"/>
    <cellStyle name="_신철원2교" xfId="5133"/>
    <cellStyle name="_실시계획내역서(최종안)-원내역" xfId="5134"/>
    <cellStyle name="_실적공사비-최종" xfId="5135"/>
    <cellStyle name="_실행내역2001년1월변경" xfId="5136"/>
    <cellStyle name="_실행내역2001년1월변경_2003년실행양식" xfId="5137"/>
    <cellStyle name="_실행내역2001년1월변경_2003년실행양식_4.추진공(공암)" xfId="5138"/>
    <cellStyle name="_실행내역2001년1월변경_2003년실행양식_4.추진공(공암SAMPLE" xfId="5139"/>
    <cellStyle name="_실행내역2001년1월변경_2003년실행양식_4.추진공(서산)" xfId="5140"/>
    <cellStyle name="_실행내역2001년1월변경_2003년실행양식_4.추진공(읍내)" xfId="5141"/>
    <cellStyle name="_실행내역2001년1월변경_2003년실행양식_4.추진공(황간)" xfId="5142"/>
    <cellStyle name="_실행내역2001년1월변경_2003년실행양식_영동군추진가시설수량" xfId="5143"/>
    <cellStyle name="_실행내역2001년1월변경_2003년실행양식0" xfId="5144"/>
    <cellStyle name="_실행내역2001년1월변경_2003년실행양식0_4.추진공(공암)" xfId="5145"/>
    <cellStyle name="_실행내역2001년1월변경_2003년실행양식0_4.추진공(공암SAMPLE" xfId="5146"/>
    <cellStyle name="_실행내역2001년1월변경_2003년실행양식0_4.추진공(서산)" xfId="5147"/>
    <cellStyle name="_실행내역2001년1월변경_2003년실행양식0_4.추진공(읍내)" xfId="5148"/>
    <cellStyle name="_실행내역2001년1월변경_2003년실행양식0_4.추진공(황간)" xfId="5149"/>
    <cellStyle name="_실행내역2001년1월변경_2003년실행양식0_영동군추진가시설수량" xfId="5150"/>
    <cellStyle name="_실행내역2001년1월변경_2003년실행양식-1" xfId="5151"/>
    <cellStyle name="_실행내역2001년1월변경_2003년실행양식-1_4.추진공(공암)" xfId="5152"/>
    <cellStyle name="_실행내역2001년1월변경_2003년실행양식-1_4.추진공(공암SAMPLE" xfId="5153"/>
    <cellStyle name="_실행내역2001년1월변경_2003년실행양식-1_4.추진공(서산)" xfId="5154"/>
    <cellStyle name="_실행내역2001년1월변경_2003년실행양식-1_4.추진공(읍내)" xfId="5155"/>
    <cellStyle name="_실행내역2001년1월변경_2003년실행양식-1_4.추진공(황간)" xfId="5156"/>
    <cellStyle name="_실행내역2001년1월변경_2003년실행양식-1_영동군추진가시설수량" xfId="5157"/>
    <cellStyle name="_실행내역2001년1월변경_4.추진공(공암)" xfId="5158"/>
    <cellStyle name="_실행내역2001년1월변경_4.추진공(공암SAMPLE" xfId="5159"/>
    <cellStyle name="_실행내역2001년1월변경_4.추진공(서산)" xfId="5160"/>
    <cellStyle name="_실행내역2001년1월변경_4.추진공(읍내)" xfId="5161"/>
    <cellStyle name="_실행내역2001년1월변경_4.추진공(황간)" xfId="5162"/>
    <cellStyle name="_실행내역2001년1월변경_영동군추진가시설수량" xfId="5163"/>
    <cellStyle name="_아산설계" xfId="5164"/>
    <cellStyle name="_아산설계_설계2임시" xfId="5165"/>
    <cellStyle name="_아산설계_설계2임시_설계서(장)" xfId="5166"/>
    <cellStyle name="_아산설계_설계2임시_설계최종" xfId="5167"/>
    <cellStyle name="_아산설계_설계서(보령,전주,부안)" xfId="5168"/>
    <cellStyle name="_아산설계_설계서(보령,전주,부안)_설계2임시" xfId="5169"/>
    <cellStyle name="_아산설계_설계서(보령,전주,부안)_설계2임시_설계서(장)" xfId="5170"/>
    <cellStyle name="_아산설계_설계서(보령,전주,부안)_설계2임시_설계최종" xfId="5171"/>
    <cellStyle name="_안계실시계측제어내역서" xfId="5172"/>
    <cellStyle name="_안성시 GIS 총괄 설계내역서_1.0" xfId="5173"/>
    <cellStyle name="_암  거" xfId="5174"/>
    <cellStyle name="_암  거_토공(3지구)" xfId="5175"/>
    <cellStyle name="_암  거_토공(3지구)_토공(4지구)" xfId="5176"/>
    <cellStyle name="_암  거_토공(3지구)_토공(4지구)_토공(4지구)" xfId="5177"/>
    <cellStyle name="_암  거_토공(4지구)" xfId="5178"/>
    <cellStyle name="_암  거_토공(4지구)_토공(4지구)" xfId="5179"/>
    <cellStyle name="_암  거_토공(4지구)_토공(4지구)_토공(3지구)" xfId="5180"/>
    <cellStyle name="_암  거_토공(4지구)_토공(4지구)_토공(3지구)_토공(4지구)" xfId="5181"/>
    <cellStyle name="_암  거_토공(4지구)_토공(4지구)_토공(3지구)_토공(4지구)_토공(4지구)" xfId="5182"/>
    <cellStyle name="_암  거_토공(4지구)_토공(4지구)_토공(4지구)" xfId="5183"/>
    <cellStyle name="_암  거04" xfId="5184"/>
    <cellStyle name="_암  거04_토공(3지구)" xfId="5185"/>
    <cellStyle name="_암  거04_토공(3지구)_토공(4지구)" xfId="5186"/>
    <cellStyle name="_암  거04_토공(3지구)_토공(4지구)_토공(4지구)" xfId="5187"/>
    <cellStyle name="_암  거04_토공(4지구)" xfId="5188"/>
    <cellStyle name="_암  거04_토공(4지구)_토공(4지구)" xfId="5189"/>
    <cellStyle name="_암  거04_토공(4지구)_토공(4지구)_토공(3지구)" xfId="5190"/>
    <cellStyle name="_암  거04_토공(4지구)_토공(4지구)_토공(3지구)_토공(4지구)" xfId="5191"/>
    <cellStyle name="_암  거04_토공(4지구)_토공(4지구)_토공(3지구)_토공(4지구)_토공(4지구)" xfId="5192"/>
    <cellStyle name="_암  거04_토공(4지구)_토공(4지구)_토공(4지구)" xfId="5193"/>
    <cellStyle name="_앙성수량총괄(관수정)" xfId="5194"/>
    <cellStyle name="_앙성수량총괄(관수정)_1" xfId="5195"/>
    <cellStyle name="_앙성수량총괄(관수정)_2" xfId="5196"/>
    <cellStyle name="_앙성수량총괄(관수정)_2_대부리총괄수량집계표" xfId="5197"/>
    <cellStyle name="_앙성수량총괄(관수정)_대부리총괄수량집계표" xfId="5198"/>
    <cellStyle name="_양산시 가격설계내역서_1" xfId="5199"/>
    <cellStyle name="_양산시 가격설계내역서_1_02._서울시_위례신도시_차집관거_설계예산서(전체)_0217" xfId="5200"/>
    <cellStyle name="_양식" xfId="5201"/>
    <cellStyle name="_양식_1" xfId="5202"/>
    <cellStyle name="_양식_2" xfId="5203"/>
    <cellStyle name="_엑사큐브- 건기원납품업체" xfId="5204"/>
    <cellStyle name="_엑사큐브한국건설기술협회" xfId="5205"/>
    <cellStyle name="_연구시설단지설계용역" xfId="5206"/>
    <cellStyle name="_연습" xfId="5207"/>
    <cellStyle name="_연풍방향" xfId="5208"/>
    <cellStyle name="_연화지제(3공구) 수량" xfId="5209"/>
    <cellStyle name="_연화지제(3공구) 수량_토공(3지구)" xfId="5210"/>
    <cellStyle name="_연화지제(3공구) 수량_토공(3지구)_토공(4지구)" xfId="5211"/>
    <cellStyle name="_연화지제(3공구) 수량_토공(3지구)_토공(4지구)_토공(4지구)" xfId="5212"/>
    <cellStyle name="_연화지제(3공구) 수량_토공(4지구)" xfId="5213"/>
    <cellStyle name="_연화지제(3공구) 수량_토공(4지구)_토공(4지구)" xfId="5214"/>
    <cellStyle name="_연화지제(3공구) 수량_토공(4지구)_토공(4지구)_토공(3지구)" xfId="5215"/>
    <cellStyle name="_연화지제(3공구) 수량_토공(4지구)_토공(4지구)_토공(3지구)_토공(4지구)" xfId="5216"/>
    <cellStyle name="_연화지제(3공구) 수량_토공(4지구)_토공(4지구)_토공(3지구)_토공(4지구)_토공(4지구)" xfId="5217"/>
    <cellStyle name="_연화지제(3공구) 수량_토공(4지구)_토공(4지구)_토공(4지구)" xfId="5218"/>
    <cellStyle name="_영상산출내역서" xfId="5219"/>
    <cellStyle name="_영주시-계약용_설계내역서" xfId="5220"/>
    <cellStyle name="_예정공정표" xfId="5221"/>
    <cellStyle name="_오송생명과학단지 항공사진측량용역" xfId="5222"/>
    <cellStyle name="_옥동천변경내역(최종)" xfId="5223"/>
    <cellStyle name="_옥련고총괄(100%)" xfId="5224"/>
    <cellStyle name="_와핑(연속지적편집)" xfId="5225"/>
    <cellStyle name="_왕가봉정비공사" xfId="5226"/>
    <cellStyle name="_외동하수(계측제어)예산서-R" xfId="5227"/>
    <cellStyle name="_용수교-일반수량(하부)" xfId="5228"/>
    <cellStyle name="_용수교하부일반수량" xfId="5229"/>
    <cellStyle name="_용정2p3(아포)" xfId="5230"/>
    <cellStyle name="_용정2p3(아포)_08부대공" xfId="5231"/>
    <cellStyle name="_용정2p3(아포)_08부대공_02토공" xfId="5232"/>
    <cellStyle name="_용정2p3(아포)_1토공(배수지만)" xfId="5233"/>
    <cellStyle name="_용정2p3(아포)_가곡계산서" xfId="5234"/>
    <cellStyle name="_용정2p3(아포)_가압장계산서" xfId="5235"/>
    <cellStyle name="_용정2p3(아포)_가압장계산서_가곡계산서" xfId="5236"/>
    <cellStyle name="_용정2p3(아포)_가압장계산서_계산서" xfId="5237"/>
    <cellStyle name="_용정2p3(아포)_가압장계산서_계산서_가곡계산서" xfId="5238"/>
    <cellStyle name="_용정2p3(아포)_가압장계산서_무이2리계산서" xfId="5239"/>
    <cellStyle name="_용정2p3(아포)_가압장계산서_무이2리계산서_가곡계산서" xfId="5240"/>
    <cellStyle name="_용정2p3(아포)_가압장계산서_봉양계산서" xfId="5241"/>
    <cellStyle name="_용정2p3(아포)_가압장계산서_봉양계산서_가곡계산서" xfId="5242"/>
    <cellStyle name="_용정2p3(아포)_가압장계산서_삼가처리장" xfId="5243"/>
    <cellStyle name="_용정2p3(아포)_가압장계산서_삼가처리장_가곡계산서" xfId="5244"/>
    <cellStyle name="_용정2p3(아포)_가압장계산서_신기계산서(최종)" xfId="5245"/>
    <cellStyle name="_용정2p3(아포)_가압장계산서_신기계산서(최종)_가곡계산서" xfId="5246"/>
    <cellStyle name="_용정2p3(아포)_가압장계산서_영월배수지" xfId="5247"/>
    <cellStyle name="_용정2p3(아포)_가압장계산서_영월배수지_가곡계산서" xfId="5248"/>
    <cellStyle name="_용정2p3(아포)_가압장계산서_우곡계산서" xfId="5249"/>
    <cellStyle name="_용정2p3(아포)_가압장계산서_우곡계산서_가곡계산서" xfId="5250"/>
    <cellStyle name="_용정2p3(아포)_가압장계산서_유입부(최종)" xfId="5251"/>
    <cellStyle name="_용정2p3(아포)_가압장계산서_유입부(최종)_가곡계산서" xfId="5252"/>
    <cellStyle name="_용정2p3(아포)_가압장계산서_유입부(최종)_삼가처리장" xfId="5253"/>
    <cellStyle name="_용정2p3(아포)_가압장계산서_유입부(최종)_삼가처리장_가곡계산서" xfId="5254"/>
    <cellStyle name="_용정2p3(아포)_가압장계산서_유입부(최종)_하수처리장" xfId="5255"/>
    <cellStyle name="_용정2p3(아포)_가압장계산서_유입부(최종)_하수처리장_가곡계산서" xfId="5256"/>
    <cellStyle name="_용정2p3(아포)_가압장계산서_유입부(최종)_하수처리장_오음리하수처리장" xfId="5257"/>
    <cellStyle name="_용정2p3(아포)_가압장계산서_유입부(최종)_하수처리장_오음리하수처리장_가곡계산서" xfId="5258"/>
    <cellStyle name="_용정2p3(아포)_가압장계산서_유입부(최종)_화천봉오리" xfId="5259"/>
    <cellStyle name="_용정2p3(아포)_가압장계산서_유입부(최종)_화천봉오리_가곡계산서" xfId="5260"/>
    <cellStyle name="_용정2p3(아포)_가압장계산서_하수처리장" xfId="5261"/>
    <cellStyle name="_용정2p3(아포)_가압장계산서_하수처리장_가곡계산서" xfId="5262"/>
    <cellStyle name="_용정2p3(아포)_가압장계산서_하수처리장_오음리하수처리장" xfId="5263"/>
    <cellStyle name="_용정2p3(아포)_가압장계산서_하수처리장_오음리하수처리장_가곡계산서" xfId="5264"/>
    <cellStyle name="_용정2p3(아포)_가압장계산서_화천봉오리" xfId="5265"/>
    <cellStyle name="_용정2p3(아포)_가압장계산서_화천봉오리_가곡계산서" xfId="5266"/>
    <cellStyle name="_용정2p3(아포)_계산서" xfId="5267"/>
    <cellStyle name="_용정2p3(아포)_계산서_가곡계산서" xfId="5268"/>
    <cellStyle name="_용정2p3(아포)_구조물공(A-LINE)" xfId="5269"/>
    <cellStyle name="_용정2p3(아포)_구조물공(A-LINE)_02토공" xfId="5270"/>
    <cellStyle name="_용정2p3(아포)_구조물공(A-LINE)_1토공(배수지만)" xfId="5271"/>
    <cellStyle name="_용정2p3(아포)_구조물공(A-LINE)_A-LINE" xfId="5272"/>
    <cellStyle name="_용정2p3(아포)_구조물공(A-LINE)_A-LINE_02토공" xfId="5273"/>
    <cellStyle name="_용정2p3(아포)_구조물공(A-LINE)_A-LINE_1토공(배수지만)" xfId="5274"/>
    <cellStyle name="_용정2p3(아포)_구조물공(A-LINE)_B-LINE" xfId="5275"/>
    <cellStyle name="_용정2p3(아포)_구조물공(A-LINE)_B-LINE_02토공" xfId="5276"/>
    <cellStyle name="_용정2p3(아포)_구조물공(A-LINE)_B-LINE_1토공(배수지만)" xfId="5277"/>
    <cellStyle name="_용정2p3(아포)_구조물공(도수1)" xfId="5278"/>
    <cellStyle name="_용정2p3(아포)_구조물공(도수1)_02토공" xfId="5279"/>
    <cellStyle name="_용정2p3(아포)_구조물공(도수1)_1토공(배수지만)" xfId="5280"/>
    <cellStyle name="_용정2p3(아포)_구조물공(도수1)_구조물공(A-LINE)" xfId="5281"/>
    <cellStyle name="_용정2p3(아포)_구조물공(도수1)_구조물공(A-LINE)_02토공" xfId="5282"/>
    <cellStyle name="_용정2p3(아포)_구조물공(도수1)_구조물공(A-LINE)_1토공(배수지만)" xfId="5283"/>
    <cellStyle name="_용정2p3(아포)_구조물공(도수1)_구조물공(A-LINE)_A-LINE" xfId="5284"/>
    <cellStyle name="_용정2p3(아포)_구조물공(도수1)_구조물공(A-LINE)_A-LINE_02토공" xfId="5285"/>
    <cellStyle name="_용정2p3(아포)_구조물공(도수1)_구조물공(A-LINE)_A-LINE_1토공(배수지만)" xfId="5286"/>
    <cellStyle name="_용정2p3(아포)_구조물공(도수1)_구조물공(A-LINE)_B-LINE" xfId="5287"/>
    <cellStyle name="_용정2p3(아포)_구조물공(도수1)_구조물공(A-LINE)_B-LINE_02토공" xfId="5288"/>
    <cellStyle name="_용정2p3(아포)_구조물공(도수1)_구조물공(A-LINE)_B-LINE_1토공(배수지만)" xfId="5289"/>
    <cellStyle name="_용정2p3(아포)_무이2리계산서" xfId="5290"/>
    <cellStyle name="_용정2p3(아포)_무이2리계산서_가곡계산서" xfId="5291"/>
    <cellStyle name="_용정2p3(아포)_반응조1" xfId="5292"/>
    <cellStyle name="_용정2p3(아포)_반응조1_가곡계산서" xfId="5293"/>
    <cellStyle name="_용정2p3(아포)_반응조1_추부계산서" xfId="5294"/>
    <cellStyle name="_용정2p3(아포)_반응조1_추부계산서_가곡계산서" xfId="5295"/>
    <cellStyle name="_용정2p3(아포)_반응조1_추부계산서_계산서" xfId="5296"/>
    <cellStyle name="_용정2p3(아포)_반응조1_추부계산서_계산서_가곡계산서" xfId="5297"/>
    <cellStyle name="_용정2p3(아포)_반응조1_추부계산서_무이2리계산서" xfId="5298"/>
    <cellStyle name="_용정2p3(아포)_반응조1_추부계산서_무이2리계산서_가곡계산서" xfId="5299"/>
    <cellStyle name="_용정2p3(아포)_반응조1_추부계산서_봉양계산서" xfId="5300"/>
    <cellStyle name="_용정2p3(아포)_반응조1_추부계산서_봉양계산서_가곡계산서" xfId="5301"/>
    <cellStyle name="_용정2p3(아포)_봉양계산서" xfId="5302"/>
    <cellStyle name="_용정2p3(아포)_봉양계산서_가곡계산서" xfId="5303"/>
    <cellStyle name="_용정2p3(아포)_삼가처리장" xfId="5304"/>
    <cellStyle name="_용정2p3(아포)_삼가처리장_가곡계산서" xfId="5305"/>
    <cellStyle name="_용정2p3(아포)_상수도급수난지역개선공사 일위대가표" xfId="5306"/>
    <cellStyle name="_용정2p3(아포)_설비동" xfId="5307"/>
    <cellStyle name="_용정2p3(아포)_설비동_가곡계산서" xfId="5308"/>
    <cellStyle name="_용정2p3(아포)_설비동_반응조" xfId="5309"/>
    <cellStyle name="_용정2p3(아포)_설비동_반응조_가곡계산서" xfId="5310"/>
    <cellStyle name="_용정2p3(아포)_설비동_반응조_계산서" xfId="5311"/>
    <cellStyle name="_용정2p3(아포)_설비동_반응조_계산서_가곡계산서" xfId="5312"/>
    <cellStyle name="_용정2p3(아포)_설비동_반응조_무이2리계산서" xfId="5313"/>
    <cellStyle name="_용정2p3(아포)_설비동_반응조_무이2리계산서_가곡계산서" xfId="5314"/>
    <cellStyle name="_용정2p3(아포)_설비동_반응조_반응조1" xfId="5315"/>
    <cellStyle name="_용정2p3(아포)_설비동_반응조_반응조1_가곡계산서" xfId="5316"/>
    <cellStyle name="_용정2p3(아포)_설비동_반응조_반응조1_추부계산서" xfId="5317"/>
    <cellStyle name="_용정2p3(아포)_설비동_반응조_반응조1_추부계산서_가곡계산서" xfId="5318"/>
    <cellStyle name="_용정2p3(아포)_설비동_반응조_반응조1_추부계산서_계산서" xfId="5319"/>
    <cellStyle name="_용정2p3(아포)_설비동_반응조_반응조1_추부계산서_계산서_가곡계산서" xfId="5320"/>
    <cellStyle name="_용정2p3(아포)_설비동_반응조_반응조1_추부계산서_무이2리계산서" xfId="5321"/>
    <cellStyle name="_용정2p3(아포)_설비동_반응조_반응조1_추부계산서_무이2리계산서_가곡계산서" xfId="5322"/>
    <cellStyle name="_용정2p3(아포)_설비동_반응조_반응조1_추부계산서_봉양계산서" xfId="5323"/>
    <cellStyle name="_용정2p3(아포)_설비동_반응조_반응조1_추부계산서_봉양계산서_가곡계산서" xfId="5324"/>
    <cellStyle name="_용정2p3(아포)_설비동_반응조_봉양계산서" xfId="5325"/>
    <cellStyle name="_용정2p3(아포)_설비동_반응조_봉양계산서_가곡계산서" xfId="5326"/>
    <cellStyle name="_용정2p3(아포)_설비동_반응조_영월배수지" xfId="5327"/>
    <cellStyle name="_용정2p3(아포)_설비동_반응조_영월배수지_가곡계산서" xfId="5328"/>
    <cellStyle name="_용정2p3(아포)_설비동_반응조_우곡계산서" xfId="5329"/>
    <cellStyle name="_용정2p3(아포)_설비동_반응조_우곡계산서_가곡계산서" xfId="5330"/>
    <cellStyle name="_용정2p3(아포)_설비동_반응조_지진" xfId="5331"/>
    <cellStyle name="_용정2p3(아포)_설비동_반응조_지진_가곡계산서" xfId="5332"/>
    <cellStyle name="_용정2p3(아포)_설비동_반응조_지진_추부계산서" xfId="5333"/>
    <cellStyle name="_용정2p3(아포)_설비동_반응조_지진_추부계산서_가곡계산서" xfId="5334"/>
    <cellStyle name="_용정2p3(아포)_설비동_반응조_지진_추부계산서_계산서" xfId="5335"/>
    <cellStyle name="_용정2p3(아포)_설비동_반응조_지진_추부계산서_계산서_가곡계산서" xfId="5336"/>
    <cellStyle name="_용정2p3(아포)_설비동_반응조_지진_추부계산서_무이2리계산서" xfId="5337"/>
    <cellStyle name="_용정2p3(아포)_설비동_반응조_지진_추부계산서_무이2리계산서_가곡계산서" xfId="5338"/>
    <cellStyle name="_용정2p3(아포)_설비동_반응조_지진_추부계산서_봉양계산서" xfId="5339"/>
    <cellStyle name="_용정2p3(아포)_설비동_반응조_지진_추부계산서_봉양계산서_가곡계산서" xfId="5340"/>
    <cellStyle name="_용정2p3(아포)_설비동_삼가처리장" xfId="5341"/>
    <cellStyle name="_용정2p3(아포)_설비동_삼가처리장_가곡계산서" xfId="5342"/>
    <cellStyle name="_용정2p3(아포)_설비동_소양강" xfId="5343"/>
    <cellStyle name="_용정2p3(아포)_설비동_소양강_가곡계산서" xfId="5344"/>
    <cellStyle name="_용정2p3(아포)_설비동_스크린실" xfId="5345"/>
    <cellStyle name="_용정2p3(아포)_설비동_스크린실_가곡계산서" xfId="5346"/>
    <cellStyle name="_용정2p3(아포)_설비동_스크린실_오음리하수처리장" xfId="5347"/>
    <cellStyle name="_용정2p3(아포)_설비동_스크린실_오음리하수처리장_가곡계산서" xfId="5348"/>
    <cellStyle name="_용정2p3(아포)_설비동_스크린실_화천봉오리" xfId="5349"/>
    <cellStyle name="_용정2p3(아포)_설비동_스크린실_화천봉오리_가곡계산서" xfId="5350"/>
    <cellStyle name="_용정2p3(아포)_설비동_오음리하수처리장" xfId="5351"/>
    <cellStyle name="_용정2p3(아포)_설비동_오음리하수처리장_가곡계산서" xfId="5352"/>
    <cellStyle name="_용정2p3(아포)_설비동_추부계산서" xfId="5353"/>
    <cellStyle name="_용정2p3(아포)_설비동_추부계산서_가곡계산서" xfId="5354"/>
    <cellStyle name="_용정2p3(아포)_설비동_추부계산서_계산서" xfId="5355"/>
    <cellStyle name="_용정2p3(아포)_설비동_추부계산서_계산서_가곡계산서" xfId="5356"/>
    <cellStyle name="_용정2p3(아포)_설비동_추부계산서_무이2리계산서" xfId="5357"/>
    <cellStyle name="_용정2p3(아포)_설비동_추부계산서_무이2리계산서_가곡계산서" xfId="5358"/>
    <cellStyle name="_용정2p3(아포)_설비동_추부계산서_봉양계산서" xfId="5359"/>
    <cellStyle name="_용정2p3(아포)_설비동_추부계산서_봉양계산서_가곡계산서" xfId="5360"/>
    <cellStyle name="_용정2p3(아포)_설비동_화천봉오리" xfId="5361"/>
    <cellStyle name="_용정2p3(아포)_설비동_화천봉오리_가곡계산서" xfId="5362"/>
    <cellStyle name="_용정2p3(아포)_송절2구(토공)" xfId="5363"/>
    <cellStyle name="_용정2p3(아포)_송절2구(토공)_시설관리사업소-급수난지역 2005-10" xfId="5364"/>
    <cellStyle name="_용정2p3(아포)_시설관리사업소-급수난지역 2005-10" xfId="5365"/>
    <cellStyle name="_용정2p3(아포)_신기계산서(최종)" xfId="5366"/>
    <cellStyle name="_용정2p3(아포)_신기계산서(최종)_가곡계산서" xfId="5367"/>
    <cellStyle name="_용정2p3(아포)_영월배수지" xfId="5368"/>
    <cellStyle name="_용정2p3(아포)_영월배수지_가곡계산서" xfId="5369"/>
    <cellStyle name="_용정2p3(아포)_완도중계펌프장" xfId="5370"/>
    <cellStyle name="_용정2p3(아포)_완도중계펌프장_가곡계산서" xfId="5371"/>
    <cellStyle name="_용정2p3(아포)_완도중계펌프장_계산서" xfId="5372"/>
    <cellStyle name="_용정2p3(아포)_완도중계펌프장_계산서_가곡계산서" xfId="5373"/>
    <cellStyle name="_용정2p3(아포)_완도중계펌프장_무이2리계산서" xfId="5374"/>
    <cellStyle name="_용정2p3(아포)_완도중계펌프장_무이2리계산서_가곡계산서" xfId="5375"/>
    <cellStyle name="_용정2p3(아포)_완도중계펌프장_봉양계산서" xfId="5376"/>
    <cellStyle name="_용정2p3(아포)_완도중계펌프장_봉양계산서_가곡계산서" xfId="5377"/>
    <cellStyle name="_용정2p3(아포)_완도중계펌프장_삼가처리장" xfId="5378"/>
    <cellStyle name="_용정2p3(아포)_완도중계펌프장_삼가처리장_가곡계산서" xfId="5379"/>
    <cellStyle name="_용정2p3(아포)_완도중계펌프장_신기계산서(최종)" xfId="5380"/>
    <cellStyle name="_용정2p3(아포)_완도중계펌프장_신기계산서(최종)_가곡계산서" xfId="5381"/>
    <cellStyle name="_용정2p3(아포)_완도중계펌프장_영월배수지" xfId="5382"/>
    <cellStyle name="_용정2p3(아포)_완도중계펌프장_영월배수지_가곡계산서" xfId="5383"/>
    <cellStyle name="_용정2p3(아포)_완도중계펌프장_우곡계산서" xfId="5384"/>
    <cellStyle name="_용정2p3(아포)_완도중계펌프장_우곡계산서_가곡계산서" xfId="5385"/>
    <cellStyle name="_용정2p3(아포)_완도중계펌프장_유입부(최종)" xfId="5386"/>
    <cellStyle name="_용정2p3(아포)_완도중계펌프장_유입부(최종)_가곡계산서" xfId="5387"/>
    <cellStyle name="_용정2p3(아포)_완도중계펌프장_유입부(최종)_삼가처리장" xfId="5388"/>
    <cellStyle name="_용정2p3(아포)_완도중계펌프장_유입부(최종)_삼가처리장_가곡계산서" xfId="5389"/>
    <cellStyle name="_용정2p3(아포)_완도중계펌프장_유입부(최종)_하수처리장" xfId="5390"/>
    <cellStyle name="_용정2p3(아포)_완도중계펌프장_유입부(최종)_하수처리장_가곡계산서" xfId="5391"/>
    <cellStyle name="_용정2p3(아포)_완도중계펌프장_유입부(최종)_하수처리장_오음리하수처리장" xfId="5392"/>
    <cellStyle name="_용정2p3(아포)_완도중계펌프장_유입부(최종)_하수처리장_오음리하수처리장_가곡계산서" xfId="5393"/>
    <cellStyle name="_용정2p3(아포)_완도중계펌프장_유입부(최종)_화천봉오리" xfId="5394"/>
    <cellStyle name="_용정2p3(아포)_완도중계펌프장_유입부(최종)_화천봉오리_가곡계산서" xfId="5395"/>
    <cellStyle name="_용정2p3(아포)_완도중계펌프장_하수처리장" xfId="5396"/>
    <cellStyle name="_용정2p3(아포)_완도중계펌프장_하수처리장_가곡계산서" xfId="5397"/>
    <cellStyle name="_용정2p3(아포)_완도중계펌프장_하수처리장_오음리하수처리장" xfId="5398"/>
    <cellStyle name="_용정2p3(아포)_완도중계펌프장_하수처리장_오음리하수처리장_가곡계산서" xfId="5399"/>
    <cellStyle name="_용정2p3(아포)_완도중계펌프장_화천봉오리" xfId="5400"/>
    <cellStyle name="_용정2p3(아포)_완도중계펌프장_화천봉오리_가곡계산서" xfId="5401"/>
    <cellStyle name="_용정2p3(아포)_완도중계펌프장-2" xfId="5402"/>
    <cellStyle name="_용정2p3(아포)_완도중계펌프장-2_가곡계산서" xfId="5403"/>
    <cellStyle name="_용정2p3(아포)_완도중계펌프장-2_계산서" xfId="5404"/>
    <cellStyle name="_용정2p3(아포)_완도중계펌프장-2_계산서_가곡계산서" xfId="5405"/>
    <cellStyle name="_용정2p3(아포)_완도중계펌프장-2_무이2리계산서" xfId="5406"/>
    <cellStyle name="_용정2p3(아포)_완도중계펌프장-2_무이2리계산서_가곡계산서" xfId="5407"/>
    <cellStyle name="_용정2p3(아포)_완도중계펌프장-2_봉양계산서" xfId="5408"/>
    <cellStyle name="_용정2p3(아포)_완도중계펌프장-2_봉양계산서_가곡계산서" xfId="5409"/>
    <cellStyle name="_용정2p3(아포)_완도중계펌프장-2_삼가처리장" xfId="5410"/>
    <cellStyle name="_용정2p3(아포)_완도중계펌프장-2_삼가처리장_가곡계산서" xfId="5411"/>
    <cellStyle name="_용정2p3(아포)_완도중계펌프장-2_신기계산서(최종)" xfId="5412"/>
    <cellStyle name="_용정2p3(아포)_완도중계펌프장-2_신기계산서(최종)_가곡계산서" xfId="5413"/>
    <cellStyle name="_용정2p3(아포)_완도중계펌프장-2_영월배수지" xfId="5414"/>
    <cellStyle name="_용정2p3(아포)_완도중계펌프장-2_영월배수지_가곡계산서" xfId="5415"/>
    <cellStyle name="_용정2p3(아포)_완도중계펌프장-2_우곡계산서" xfId="5416"/>
    <cellStyle name="_용정2p3(아포)_완도중계펌프장-2_우곡계산서_가곡계산서" xfId="5417"/>
    <cellStyle name="_용정2p3(아포)_완도중계펌프장-2_유입부(최종)" xfId="5418"/>
    <cellStyle name="_용정2p3(아포)_완도중계펌프장-2_유입부(최종)_가곡계산서" xfId="5419"/>
    <cellStyle name="_용정2p3(아포)_완도중계펌프장-2_유입부(최종)_삼가처리장" xfId="5420"/>
    <cellStyle name="_용정2p3(아포)_완도중계펌프장-2_유입부(최종)_삼가처리장_가곡계산서" xfId="5421"/>
    <cellStyle name="_용정2p3(아포)_완도중계펌프장-2_유입부(최종)_하수처리장" xfId="5422"/>
    <cellStyle name="_용정2p3(아포)_완도중계펌프장-2_유입부(최종)_하수처리장_가곡계산서" xfId="5423"/>
    <cellStyle name="_용정2p3(아포)_완도중계펌프장-2_유입부(최종)_하수처리장_오음리하수처리장" xfId="5424"/>
    <cellStyle name="_용정2p3(아포)_완도중계펌프장-2_유입부(최종)_하수처리장_오음리하수처리장_가곡계산서" xfId="5425"/>
    <cellStyle name="_용정2p3(아포)_완도중계펌프장-2_유입부(최종)_화천봉오리" xfId="5426"/>
    <cellStyle name="_용정2p3(아포)_완도중계펌프장-2_유입부(최종)_화천봉오리_가곡계산서" xfId="5427"/>
    <cellStyle name="_용정2p3(아포)_완도중계펌프장-2_하수처리장" xfId="5428"/>
    <cellStyle name="_용정2p3(아포)_완도중계펌프장-2_하수처리장_가곡계산서" xfId="5429"/>
    <cellStyle name="_용정2p3(아포)_완도중계펌프장-2_하수처리장_오음리하수처리장" xfId="5430"/>
    <cellStyle name="_용정2p3(아포)_완도중계펌프장-2_하수처리장_오음리하수처리장_가곡계산서" xfId="5431"/>
    <cellStyle name="_용정2p3(아포)_완도중계펌프장-2_화천봉오리" xfId="5432"/>
    <cellStyle name="_용정2p3(아포)_완도중계펌프장-2_화천봉오리_가곡계산서" xfId="5433"/>
    <cellStyle name="_용정2p3(아포)_우곡계산서" xfId="5434"/>
    <cellStyle name="_용정2p3(아포)_우곡계산서_가곡계산서" xfId="5435"/>
    <cellStyle name="_용정2p3(아포)_우수C-line(1.5x1.5)" xfId="5436"/>
    <cellStyle name="_용정2p3(아포)_우수C-line(1.5x1.5)_가곡계산서" xfId="5437"/>
    <cellStyle name="_용정2p3(아포)_우수C-line(1.5x1.5)_계산서" xfId="5438"/>
    <cellStyle name="_용정2p3(아포)_우수C-line(1.5x1.5)_계산서_가곡계산서" xfId="5439"/>
    <cellStyle name="_용정2p3(아포)_우수C-line(1.5x1.5)_무이2리계산서" xfId="5440"/>
    <cellStyle name="_용정2p3(아포)_우수C-line(1.5x1.5)_무이2리계산서_가곡계산서" xfId="5441"/>
    <cellStyle name="_용정2p3(아포)_우수C-line(1.5x1.5)_봉양계산서" xfId="5442"/>
    <cellStyle name="_용정2p3(아포)_우수C-line(1.5x1.5)_봉양계산서_가곡계산서" xfId="5443"/>
    <cellStyle name="_용정2p3(아포)_우수C-line(1.5x1.5)_삼가처리장" xfId="5444"/>
    <cellStyle name="_용정2p3(아포)_우수C-line(1.5x1.5)_삼가처리장_가곡계산서" xfId="5445"/>
    <cellStyle name="_용정2p3(아포)_우수C-line(1.5x1.5)_신기계산서(최종)" xfId="5446"/>
    <cellStyle name="_용정2p3(아포)_우수C-line(1.5x1.5)_신기계산서(최종)_가곡계산서" xfId="5447"/>
    <cellStyle name="_용정2p3(아포)_우수C-line(1.5x1.5)_영월배수지" xfId="5448"/>
    <cellStyle name="_용정2p3(아포)_우수C-line(1.5x1.5)_영월배수지_가곡계산서" xfId="5449"/>
    <cellStyle name="_용정2p3(아포)_우수C-line(1.5x1.5)_우곡계산서" xfId="5450"/>
    <cellStyle name="_용정2p3(아포)_우수C-line(1.5x1.5)_우곡계산서_가곡계산서" xfId="5451"/>
    <cellStyle name="_용정2p3(아포)_우수C-line(1.5x1.5)_유입부(최종)" xfId="5452"/>
    <cellStyle name="_용정2p3(아포)_우수C-line(1.5x1.5)_유입부(최종)_가곡계산서" xfId="5453"/>
    <cellStyle name="_용정2p3(아포)_우수C-line(1.5x1.5)_유입부(최종)_삼가처리장" xfId="5454"/>
    <cellStyle name="_용정2p3(아포)_우수C-line(1.5x1.5)_유입부(최종)_삼가처리장_가곡계산서" xfId="5455"/>
    <cellStyle name="_용정2p3(아포)_우수C-line(1.5x1.5)_유입부(최종)_하수처리장" xfId="5456"/>
    <cellStyle name="_용정2p3(아포)_우수C-line(1.5x1.5)_유입부(최종)_하수처리장_가곡계산서" xfId="5457"/>
    <cellStyle name="_용정2p3(아포)_우수C-line(1.5x1.5)_유입부(최종)_하수처리장_오음리하수처리장" xfId="5458"/>
    <cellStyle name="_용정2p3(아포)_우수C-line(1.5x1.5)_유입부(최종)_하수처리장_오음리하수처리장_가곡계산서" xfId="5459"/>
    <cellStyle name="_용정2p3(아포)_우수C-line(1.5x1.5)_유입부(최종)_화천봉오리" xfId="5460"/>
    <cellStyle name="_용정2p3(아포)_우수C-line(1.5x1.5)_유입부(최종)_화천봉오리_가곡계산서" xfId="5461"/>
    <cellStyle name="_용정2p3(아포)_우수C-line(1.5x1.5)_하수처리장" xfId="5462"/>
    <cellStyle name="_용정2p3(아포)_우수C-line(1.5x1.5)_하수처리장_가곡계산서" xfId="5463"/>
    <cellStyle name="_용정2p3(아포)_우수C-line(1.5x1.5)_하수처리장_오음리하수처리장" xfId="5464"/>
    <cellStyle name="_용정2p3(아포)_우수C-line(1.5x1.5)_하수처리장_오음리하수처리장_가곡계산서" xfId="5465"/>
    <cellStyle name="_용정2p3(아포)_우수C-line(1.5x1.5)_화천봉오리" xfId="5466"/>
    <cellStyle name="_용정2p3(아포)_우수C-line(1.5x1.5)_화천봉오리_가곡계산서" xfId="5467"/>
    <cellStyle name="_용정2p3(아포)_유입부(최종)" xfId="5468"/>
    <cellStyle name="_용정2p3(아포)_유입부(최종)_가곡계산서" xfId="5469"/>
    <cellStyle name="_용정2p3(아포)_유입부(최종)_삼가처리장" xfId="5470"/>
    <cellStyle name="_용정2p3(아포)_유입부(최종)_삼가처리장_가곡계산서" xfId="5471"/>
    <cellStyle name="_용정2p3(아포)_유입부(최종)_하수처리장" xfId="5472"/>
    <cellStyle name="_용정2p3(아포)_유입부(최종)_하수처리장_가곡계산서" xfId="5473"/>
    <cellStyle name="_용정2p3(아포)_유입부(최종)_하수처리장_오음리하수처리장" xfId="5474"/>
    <cellStyle name="_용정2p3(아포)_유입부(최종)_하수처리장_오음리하수처리장_가곡계산서" xfId="5475"/>
    <cellStyle name="_용정2p3(아포)_유입부(최종)_화천봉오리" xfId="5476"/>
    <cellStyle name="_용정2p3(아포)_유입부(최종)_화천봉오리_가곡계산서" xfId="5477"/>
    <cellStyle name="_용정2p3(아포)_자연휴양림가압장" xfId="5478"/>
    <cellStyle name="_용정2p3(아포)_자연휴양림가압장_가곡계산서" xfId="5479"/>
    <cellStyle name="_용정2p3(아포)_자연휴양림가압장_계산서" xfId="5480"/>
    <cellStyle name="_용정2p3(아포)_자연휴양림가압장_계산서_가곡계산서" xfId="5481"/>
    <cellStyle name="_용정2p3(아포)_자연휴양림가압장_무이2리계산서" xfId="5482"/>
    <cellStyle name="_용정2p3(아포)_자연휴양림가압장_무이2리계산서_가곡계산서" xfId="5483"/>
    <cellStyle name="_용정2p3(아포)_자연휴양림가압장_봉양계산서" xfId="5484"/>
    <cellStyle name="_용정2p3(아포)_자연휴양림가압장_봉양계산서_가곡계산서" xfId="5485"/>
    <cellStyle name="_용정2p3(아포)_자연휴양림가압장_삼가처리장" xfId="5486"/>
    <cellStyle name="_용정2p3(아포)_자연휴양림가압장_삼가처리장_가곡계산서" xfId="5487"/>
    <cellStyle name="_용정2p3(아포)_자연휴양림가압장_신기계산서(최종)" xfId="5488"/>
    <cellStyle name="_용정2p3(아포)_자연휴양림가압장_신기계산서(최종)_가곡계산서" xfId="5489"/>
    <cellStyle name="_용정2p3(아포)_자연휴양림가압장_영월배수지" xfId="5490"/>
    <cellStyle name="_용정2p3(아포)_자연휴양림가압장_영월배수지_가곡계산서" xfId="5491"/>
    <cellStyle name="_용정2p3(아포)_자연휴양림가압장_우곡계산서" xfId="5492"/>
    <cellStyle name="_용정2p3(아포)_자연휴양림가압장_우곡계산서_가곡계산서" xfId="5493"/>
    <cellStyle name="_용정2p3(아포)_자연휴양림가압장_유입부(최종)" xfId="5494"/>
    <cellStyle name="_용정2p3(아포)_자연휴양림가압장_유입부(최종)_가곡계산서" xfId="5495"/>
    <cellStyle name="_용정2p3(아포)_자연휴양림가압장_유입부(최종)_삼가처리장" xfId="5496"/>
    <cellStyle name="_용정2p3(아포)_자연휴양림가압장_유입부(최종)_삼가처리장_가곡계산서" xfId="5497"/>
    <cellStyle name="_용정2p3(아포)_자연휴양림가압장_유입부(최종)_하수처리장" xfId="5498"/>
    <cellStyle name="_용정2p3(아포)_자연휴양림가압장_유입부(최종)_하수처리장_가곡계산서" xfId="5499"/>
    <cellStyle name="_용정2p3(아포)_자연휴양림가압장_유입부(최종)_하수처리장_오음리하수처리장" xfId="5500"/>
    <cellStyle name="_용정2p3(아포)_자연휴양림가압장_유입부(최종)_하수처리장_오음리하수처리장_가곡계산서" xfId="5501"/>
    <cellStyle name="_용정2p3(아포)_자연휴양림가압장_유입부(최종)_화천봉오리" xfId="5502"/>
    <cellStyle name="_용정2p3(아포)_자연휴양림가압장_유입부(최종)_화천봉오리_가곡계산서" xfId="5503"/>
    <cellStyle name="_용정2p3(아포)_자연휴양림가압장_하수처리장" xfId="5504"/>
    <cellStyle name="_용정2p3(아포)_자연휴양림가압장_하수처리장_가곡계산서" xfId="5505"/>
    <cellStyle name="_용정2p3(아포)_자연휴양림가압장_하수처리장_오음리하수처리장" xfId="5506"/>
    <cellStyle name="_용정2p3(아포)_자연휴양림가압장_하수처리장_오음리하수처리장_가곡계산서" xfId="5507"/>
    <cellStyle name="_용정2p3(아포)_자연휴양림가압장_화천봉오리" xfId="5508"/>
    <cellStyle name="_용정2p3(아포)_자연휴양림가압장_화천봉오리_가곡계산서" xfId="5509"/>
    <cellStyle name="_용정2p3(아포)_지진" xfId="5510"/>
    <cellStyle name="_용정2p3(아포)_지진_가곡계산서" xfId="5511"/>
    <cellStyle name="_용정2p3(아포)_지진_추부계산서" xfId="5512"/>
    <cellStyle name="_용정2p3(아포)_지진_추부계산서_가곡계산서" xfId="5513"/>
    <cellStyle name="_용정2p3(아포)_지진_추부계산서_계산서" xfId="5514"/>
    <cellStyle name="_용정2p3(아포)_지진_추부계산서_계산서_가곡계산서" xfId="5515"/>
    <cellStyle name="_용정2p3(아포)_지진_추부계산서_무이2리계산서" xfId="5516"/>
    <cellStyle name="_용정2p3(아포)_지진_추부계산서_무이2리계산서_가곡계산서" xfId="5517"/>
    <cellStyle name="_용정2p3(아포)_지진_추부계산서_봉양계산서" xfId="5518"/>
    <cellStyle name="_용정2p3(아포)_지진_추부계산서_봉양계산서_가곡계산서" xfId="5519"/>
    <cellStyle name="_용정2p3(아포)_처리장" xfId="5520"/>
    <cellStyle name="_용정2p3(아포)_처리장_가곡계산서" xfId="5521"/>
    <cellStyle name="_용정2p3(아포)_처리장_계산서" xfId="5522"/>
    <cellStyle name="_용정2p3(아포)_처리장_계산서_가곡계산서" xfId="5523"/>
    <cellStyle name="_용정2p3(아포)_처리장_무이2리계산서" xfId="5524"/>
    <cellStyle name="_용정2p3(아포)_처리장_무이2리계산서_가곡계산서" xfId="5525"/>
    <cellStyle name="_용정2p3(아포)_처리장_봉양계산서" xfId="5526"/>
    <cellStyle name="_용정2p3(아포)_처리장_봉양계산서_가곡계산서" xfId="5527"/>
    <cellStyle name="_용정2p3(아포)_처리장_삼가처리장" xfId="5528"/>
    <cellStyle name="_용정2p3(아포)_처리장_삼가처리장_가곡계산서" xfId="5529"/>
    <cellStyle name="_용정2p3(아포)_처리장_신기계산서(최종)" xfId="5530"/>
    <cellStyle name="_용정2p3(아포)_처리장_신기계산서(최종)_가곡계산서" xfId="5531"/>
    <cellStyle name="_용정2p3(아포)_처리장_영월배수지" xfId="5532"/>
    <cellStyle name="_용정2p3(아포)_처리장_영월배수지_가곡계산서" xfId="5533"/>
    <cellStyle name="_용정2p3(아포)_처리장_우곡계산서" xfId="5534"/>
    <cellStyle name="_용정2p3(아포)_처리장_우곡계산서_가곡계산서" xfId="5535"/>
    <cellStyle name="_용정2p3(아포)_처리장_유입부(최종)" xfId="5536"/>
    <cellStyle name="_용정2p3(아포)_처리장_유입부(최종)_가곡계산서" xfId="5537"/>
    <cellStyle name="_용정2p3(아포)_처리장_유입부(최종)_삼가처리장" xfId="5538"/>
    <cellStyle name="_용정2p3(아포)_처리장_유입부(최종)_삼가처리장_가곡계산서" xfId="5539"/>
    <cellStyle name="_용정2p3(아포)_처리장_유입부(최종)_하수처리장" xfId="5540"/>
    <cellStyle name="_용정2p3(아포)_처리장_유입부(최종)_하수처리장_가곡계산서" xfId="5541"/>
    <cellStyle name="_용정2p3(아포)_처리장_유입부(최종)_하수처리장_오음리하수처리장" xfId="5542"/>
    <cellStyle name="_용정2p3(아포)_처리장_유입부(최종)_하수처리장_오음리하수처리장_가곡계산서" xfId="5543"/>
    <cellStyle name="_용정2p3(아포)_처리장_유입부(최종)_화천봉오리" xfId="5544"/>
    <cellStyle name="_용정2p3(아포)_처리장_유입부(최종)_화천봉오리_가곡계산서" xfId="5545"/>
    <cellStyle name="_용정2p3(아포)_처리장_하수처리장" xfId="5546"/>
    <cellStyle name="_용정2p3(아포)_처리장_하수처리장_가곡계산서" xfId="5547"/>
    <cellStyle name="_용정2p3(아포)_처리장_하수처리장_오음리하수처리장" xfId="5548"/>
    <cellStyle name="_용정2p3(아포)_처리장_하수처리장_오음리하수처리장_가곡계산서" xfId="5549"/>
    <cellStyle name="_용정2p3(아포)_처리장_화천봉오리" xfId="5550"/>
    <cellStyle name="_용정2p3(아포)_처리장_화천봉오리_가곡계산서" xfId="5551"/>
    <cellStyle name="_용정2p3(아포)_토공" xfId="5552"/>
    <cellStyle name="_용정2p3(아포)_토공(오근장동)" xfId="5553"/>
    <cellStyle name="_용정2p3(아포)_토공(오근장동)_시설관리사업소-급수난지역 2005-10" xfId="5554"/>
    <cellStyle name="_용정2p3(아포)_토공_02토공" xfId="5555"/>
    <cellStyle name="_용정2p3(아포)_판교1교(광양-p1,6직접)" xfId="5556"/>
    <cellStyle name="_용정2p3(아포)_판교1교(광양-p1,6직접)_가곡계산서" xfId="5557"/>
    <cellStyle name="_용정2p3(아포)_판교1교(광양-p1,6직접)_계산서" xfId="5558"/>
    <cellStyle name="_용정2p3(아포)_판교1교(광양-p1,6직접)_계산서_가곡계산서" xfId="5559"/>
    <cellStyle name="_용정2p3(아포)_판교1교(광양-p1,6직접)_무이2리계산서" xfId="5560"/>
    <cellStyle name="_용정2p3(아포)_판교1교(광양-p1,6직접)_무이2리계산서_가곡계산서" xfId="5561"/>
    <cellStyle name="_용정2p3(아포)_판교1교(광양-p1,6직접)_반응조1" xfId="5562"/>
    <cellStyle name="_용정2p3(아포)_판교1교(광양-p1,6직접)_반응조1_가곡계산서" xfId="5563"/>
    <cellStyle name="_용정2p3(아포)_판교1교(광양-p1,6직접)_반응조1_추부계산서" xfId="5564"/>
    <cellStyle name="_용정2p3(아포)_판교1교(광양-p1,6직접)_반응조1_추부계산서_가곡계산서" xfId="5565"/>
    <cellStyle name="_용정2p3(아포)_판교1교(광양-p1,6직접)_반응조1_추부계산서_계산서" xfId="5566"/>
    <cellStyle name="_용정2p3(아포)_판교1교(광양-p1,6직접)_반응조1_추부계산서_계산서_가곡계산서" xfId="5567"/>
    <cellStyle name="_용정2p3(아포)_판교1교(광양-p1,6직접)_반응조1_추부계산서_무이2리계산서" xfId="5568"/>
    <cellStyle name="_용정2p3(아포)_판교1교(광양-p1,6직접)_반응조1_추부계산서_무이2리계산서_가곡계산서" xfId="5569"/>
    <cellStyle name="_용정2p3(아포)_판교1교(광양-p1,6직접)_반응조1_추부계산서_봉양계산서" xfId="5570"/>
    <cellStyle name="_용정2p3(아포)_판교1교(광양-p1,6직접)_반응조1_추부계산서_봉양계산서_가곡계산서" xfId="5571"/>
    <cellStyle name="_용정2p3(아포)_판교1교(광양-p1,6직접)_봉양계산서" xfId="5572"/>
    <cellStyle name="_용정2p3(아포)_판교1교(광양-p1,6직접)_봉양계산서_가곡계산서" xfId="5573"/>
    <cellStyle name="_용정2p3(아포)_판교1교(광양-p1,6직접)_삼가처리장" xfId="5574"/>
    <cellStyle name="_용정2p3(아포)_판교1교(광양-p1,6직접)_삼가처리장_가곡계산서" xfId="5575"/>
    <cellStyle name="_용정2p3(아포)_판교1교(광양-p1,6직접)_설비동" xfId="5576"/>
    <cellStyle name="_용정2p3(아포)_판교1교(광양-p1,6직접)_설비동_가곡계산서" xfId="5577"/>
    <cellStyle name="_용정2p3(아포)_판교1교(광양-p1,6직접)_설비동_반응조" xfId="5578"/>
    <cellStyle name="_용정2p3(아포)_판교1교(광양-p1,6직접)_설비동_반응조_가곡계산서" xfId="5579"/>
    <cellStyle name="_용정2p3(아포)_판교1교(광양-p1,6직접)_설비동_반응조_계산서" xfId="5580"/>
    <cellStyle name="_용정2p3(아포)_판교1교(광양-p1,6직접)_설비동_반응조_계산서_가곡계산서" xfId="5581"/>
    <cellStyle name="_용정2p3(아포)_판교1교(광양-p1,6직접)_설비동_반응조_무이2리계산서" xfId="5582"/>
    <cellStyle name="_용정2p3(아포)_판교1교(광양-p1,6직접)_설비동_반응조_무이2리계산서_가곡계산서" xfId="5583"/>
    <cellStyle name="_용정2p3(아포)_판교1교(광양-p1,6직접)_설비동_반응조_반응조1" xfId="5584"/>
    <cellStyle name="_용정2p3(아포)_판교1교(광양-p1,6직접)_설비동_반응조_반응조1_가곡계산서" xfId="5585"/>
    <cellStyle name="_용정2p3(아포)_판교1교(광양-p1,6직접)_설비동_반응조_반응조1_추부계산서" xfId="5586"/>
    <cellStyle name="_용정2p3(아포)_판교1교(광양-p1,6직접)_설비동_반응조_반응조1_추부계산서_가곡계산서" xfId="5587"/>
    <cellStyle name="_용정2p3(아포)_판교1교(광양-p1,6직접)_설비동_반응조_반응조1_추부계산서_계산서" xfId="5588"/>
    <cellStyle name="_용정2p3(아포)_판교1교(광양-p1,6직접)_설비동_반응조_반응조1_추부계산서_계산서_가곡계산서" xfId="5589"/>
    <cellStyle name="_용정2p3(아포)_판교1교(광양-p1,6직접)_설비동_반응조_반응조1_추부계산서_무이2리계산서" xfId="5590"/>
    <cellStyle name="_용정2p3(아포)_판교1교(광양-p1,6직접)_설비동_반응조_반응조1_추부계산서_무이2리계산서_가곡계산서" xfId="5591"/>
    <cellStyle name="_용정2p3(아포)_판교1교(광양-p1,6직접)_설비동_반응조_반응조1_추부계산서_봉양계산서" xfId="5592"/>
    <cellStyle name="_용정2p3(아포)_판교1교(광양-p1,6직접)_설비동_반응조_반응조1_추부계산서_봉양계산서_가곡계산서" xfId="5593"/>
    <cellStyle name="_용정2p3(아포)_판교1교(광양-p1,6직접)_설비동_반응조_봉양계산서" xfId="5594"/>
    <cellStyle name="_용정2p3(아포)_판교1교(광양-p1,6직접)_설비동_반응조_봉양계산서_가곡계산서" xfId="5595"/>
    <cellStyle name="_용정2p3(아포)_판교1교(광양-p1,6직접)_설비동_반응조_영월배수지" xfId="5596"/>
    <cellStyle name="_용정2p3(아포)_판교1교(광양-p1,6직접)_설비동_반응조_영월배수지_가곡계산서" xfId="5597"/>
    <cellStyle name="_용정2p3(아포)_판교1교(광양-p1,6직접)_설비동_반응조_우곡계산서" xfId="5598"/>
    <cellStyle name="_용정2p3(아포)_판교1교(광양-p1,6직접)_설비동_반응조_우곡계산서_가곡계산서" xfId="5599"/>
    <cellStyle name="_용정2p3(아포)_판교1교(광양-p1,6직접)_설비동_반응조_지진" xfId="5600"/>
    <cellStyle name="_용정2p3(아포)_판교1교(광양-p1,6직접)_설비동_반응조_지진_가곡계산서" xfId="5601"/>
    <cellStyle name="_용정2p3(아포)_판교1교(광양-p1,6직접)_설비동_반응조_지진_추부계산서" xfId="5602"/>
    <cellStyle name="_용정2p3(아포)_판교1교(광양-p1,6직접)_설비동_반응조_지진_추부계산서_가곡계산서" xfId="5603"/>
    <cellStyle name="_용정2p3(아포)_판교1교(광양-p1,6직접)_설비동_반응조_지진_추부계산서_계산서" xfId="5604"/>
    <cellStyle name="_용정2p3(아포)_판교1교(광양-p1,6직접)_설비동_반응조_지진_추부계산서_계산서_가곡계산서" xfId="5605"/>
    <cellStyle name="_용정2p3(아포)_판교1교(광양-p1,6직접)_설비동_반응조_지진_추부계산서_무이2리계산서" xfId="5606"/>
    <cellStyle name="_용정2p3(아포)_판교1교(광양-p1,6직접)_설비동_반응조_지진_추부계산서_무이2리계산서_가곡계산서" xfId="5607"/>
    <cellStyle name="_용정2p3(아포)_판교1교(광양-p1,6직접)_설비동_반응조_지진_추부계산서_봉양계산서" xfId="5608"/>
    <cellStyle name="_용정2p3(아포)_판교1교(광양-p1,6직접)_설비동_반응조_지진_추부계산서_봉양계산서_가곡계산서" xfId="5609"/>
    <cellStyle name="_용정2p3(아포)_판교1교(광양-p1,6직접)_설비동_삼가처리장" xfId="5610"/>
    <cellStyle name="_용정2p3(아포)_판교1교(광양-p1,6직접)_설비동_삼가처리장_가곡계산서" xfId="5611"/>
    <cellStyle name="_용정2p3(아포)_판교1교(광양-p1,6직접)_설비동_소양강" xfId="5612"/>
    <cellStyle name="_용정2p3(아포)_판교1교(광양-p1,6직접)_설비동_소양강_가곡계산서" xfId="5613"/>
    <cellStyle name="_용정2p3(아포)_판교1교(광양-p1,6직접)_설비동_스크린실" xfId="5614"/>
    <cellStyle name="_용정2p3(아포)_판교1교(광양-p1,6직접)_설비동_스크린실_가곡계산서" xfId="5615"/>
    <cellStyle name="_용정2p3(아포)_판교1교(광양-p1,6직접)_설비동_스크린실_오음리하수처리장" xfId="5616"/>
    <cellStyle name="_용정2p3(아포)_판교1교(광양-p1,6직접)_설비동_스크린실_오음리하수처리장_가곡계산서" xfId="5617"/>
    <cellStyle name="_용정2p3(아포)_판교1교(광양-p1,6직접)_설비동_스크린실_화천봉오리" xfId="5618"/>
    <cellStyle name="_용정2p3(아포)_판교1교(광양-p1,6직접)_설비동_스크린실_화천봉오리_가곡계산서" xfId="5619"/>
    <cellStyle name="_용정2p3(아포)_판교1교(광양-p1,6직접)_설비동_오음리하수처리장" xfId="5620"/>
    <cellStyle name="_용정2p3(아포)_판교1교(광양-p1,6직접)_설비동_오음리하수처리장_가곡계산서" xfId="5621"/>
    <cellStyle name="_용정2p3(아포)_판교1교(광양-p1,6직접)_설비동_추부계산서" xfId="5622"/>
    <cellStyle name="_용정2p3(아포)_판교1교(광양-p1,6직접)_설비동_추부계산서_가곡계산서" xfId="5623"/>
    <cellStyle name="_용정2p3(아포)_판교1교(광양-p1,6직접)_설비동_추부계산서_계산서" xfId="5624"/>
    <cellStyle name="_용정2p3(아포)_판교1교(광양-p1,6직접)_설비동_추부계산서_계산서_가곡계산서" xfId="5625"/>
    <cellStyle name="_용정2p3(아포)_판교1교(광양-p1,6직접)_설비동_추부계산서_무이2리계산서" xfId="5626"/>
    <cellStyle name="_용정2p3(아포)_판교1교(광양-p1,6직접)_설비동_추부계산서_무이2리계산서_가곡계산서" xfId="5627"/>
    <cellStyle name="_용정2p3(아포)_판교1교(광양-p1,6직접)_설비동_추부계산서_봉양계산서" xfId="5628"/>
    <cellStyle name="_용정2p3(아포)_판교1교(광양-p1,6직접)_설비동_추부계산서_봉양계산서_가곡계산서" xfId="5629"/>
    <cellStyle name="_용정2p3(아포)_판교1교(광양-p1,6직접)_설비동_화천봉오리" xfId="5630"/>
    <cellStyle name="_용정2p3(아포)_판교1교(광양-p1,6직접)_설비동_화천봉오리_가곡계산서" xfId="5631"/>
    <cellStyle name="_용정2p3(아포)_판교1교(광양-p1,6직접)_영월배수지" xfId="5632"/>
    <cellStyle name="_용정2p3(아포)_판교1교(광양-p1,6직접)_영월배수지_가곡계산서" xfId="5633"/>
    <cellStyle name="_용정2p3(아포)_판교1교(광양-p1,6직접)_오음리하수처리장" xfId="5634"/>
    <cellStyle name="_용정2p3(아포)_판교1교(광양-p1,6직접)_오음리하수처리장_가곡계산서" xfId="5635"/>
    <cellStyle name="_용정2p3(아포)_판교1교(광양-p1,6직접)_우곡계산서" xfId="5636"/>
    <cellStyle name="_용정2p3(아포)_판교1교(광양-p1,6직접)_우곡계산서_가곡계산서" xfId="5637"/>
    <cellStyle name="_용정2p3(아포)_판교1교(광양-p1,6직접)_지진" xfId="5638"/>
    <cellStyle name="_용정2p3(아포)_판교1교(광양-p1,6직접)_지진_가곡계산서" xfId="5639"/>
    <cellStyle name="_용정2p3(아포)_판교1교(광양-p1,6직접)_지진_추부계산서" xfId="5640"/>
    <cellStyle name="_용정2p3(아포)_판교1교(광양-p1,6직접)_지진_추부계산서_가곡계산서" xfId="5641"/>
    <cellStyle name="_용정2p3(아포)_판교1교(광양-p1,6직접)_지진_추부계산서_계산서" xfId="5642"/>
    <cellStyle name="_용정2p3(아포)_판교1교(광양-p1,6직접)_지진_추부계산서_계산서_가곡계산서" xfId="5643"/>
    <cellStyle name="_용정2p3(아포)_판교1교(광양-p1,6직접)_지진_추부계산서_무이2리계산서" xfId="5644"/>
    <cellStyle name="_용정2p3(아포)_판교1교(광양-p1,6직접)_지진_추부계산서_무이2리계산서_가곡계산서" xfId="5645"/>
    <cellStyle name="_용정2p3(아포)_판교1교(광양-p1,6직접)_지진_추부계산서_봉양계산서" xfId="5646"/>
    <cellStyle name="_용정2p3(아포)_판교1교(광양-p1,6직접)_지진_추부계산서_봉양계산서_가곡계산서" xfId="5647"/>
    <cellStyle name="_용정2p3(아포)_판교1교(광양-p1,6직접)_화천봉오리" xfId="5648"/>
    <cellStyle name="_용정2p3(아포)_판교1교(광양-p1,6직접)_화천봉오리_가곡계산서" xfId="5649"/>
    <cellStyle name="_용정2p3(아포)_하수처리장" xfId="5650"/>
    <cellStyle name="_용정2p3(아포)_하수처리장_가곡계산서" xfId="5651"/>
    <cellStyle name="_용정2p3(아포)_하수처리장_오음리하수처리장" xfId="5652"/>
    <cellStyle name="_용정2p3(아포)_하수처리장_오음리하수처리장_가곡계산서" xfId="5653"/>
    <cellStyle name="_용정2p3(아포)_화천봉오리" xfId="5654"/>
    <cellStyle name="_용정2p3(아포)_화천봉오리_가곡계산서" xfId="5655"/>
    <cellStyle name="_용정2p3(아포)_효포가압장" xfId="5656"/>
    <cellStyle name="_용정2p3(아포)_효포가압장_가곡계산서" xfId="5657"/>
    <cellStyle name="_용정2p3(아포)_효포가압장_계산서" xfId="5658"/>
    <cellStyle name="_용정2p3(아포)_효포가압장_계산서_가곡계산서" xfId="5659"/>
    <cellStyle name="_용정2p3(아포)_효포가압장_무이2리계산서" xfId="5660"/>
    <cellStyle name="_용정2p3(아포)_효포가압장_무이2리계산서_가곡계산서" xfId="5661"/>
    <cellStyle name="_용정2p3(아포)_효포가압장_봉양계산서" xfId="5662"/>
    <cellStyle name="_용정2p3(아포)_효포가압장_봉양계산서_가곡계산서" xfId="5663"/>
    <cellStyle name="_용정2p3(아포)_효포가압장_삼가처리장" xfId="5664"/>
    <cellStyle name="_용정2p3(아포)_효포가압장_삼가처리장_가곡계산서" xfId="5665"/>
    <cellStyle name="_용정2p3(아포)_효포가압장_신기계산서(최종)" xfId="5666"/>
    <cellStyle name="_용정2p3(아포)_효포가압장_신기계산서(최종)_가곡계산서" xfId="5667"/>
    <cellStyle name="_용정2p3(아포)_효포가압장_영월배수지" xfId="5668"/>
    <cellStyle name="_용정2p3(아포)_효포가압장_영월배수지_가곡계산서" xfId="5669"/>
    <cellStyle name="_용정2p3(아포)_효포가압장_우곡계산서" xfId="5670"/>
    <cellStyle name="_용정2p3(아포)_효포가압장_우곡계산서_가곡계산서" xfId="5671"/>
    <cellStyle name="_용정2p3(아포)_효포가압장_유입부(최종)" xfId="5672"/>
    <cellStyle name="_용정2p3(아포)_효포가압장_유입부(최종)_가곡계산서" xfId="5673"/>
    <cellStyle name="_용정2p3(아포)_효포가압장_유입부(최종)_삼가처리장" xfId="5674"/>
    <cellStyle name="_용정2p3(아포)_효포가압장_유입부(최종)_삼가처리장_가곡계산서" xfId="5675"/>
    <cellStyle name="_용정2p3(아포)_효포가압장_유입부(최종)_하수처리장" xfId="5676"/>
    <cellStyle name="_용정2p3(아포)_효포가압장_유입부(최종)_하수처리장_가곡계산서" xfId="5677"/>
    <cellStyle name="_용정2p3(아포)_효포가압장_유입부(최종)_하수처리장_오음리하수처리장" xfId="5678"/>
    <cellStyle name="_용정2p3(아포)_효포가압장_유입부(최종)_하수처리장_오음리하수처리장_가곡계산서" xfId="5679"/>
    <cellStyle name="_용정2p3(아포)_효포가압장_유입부(최종)_화천봉오리" xfId="5680"/>
    <cellStyle name="_용정2p3(아포)_효포가압장_유입부(최종)_화천봉오리_가곡계산서" xfId="5681"/>
    <cellStyle name="_용정2p3(아포)_효포가압장_하수처리장" xfId="5682"/>
    <cellStyle name="_용정2p3(아포)_효포가압장_하수처리장_가곡계산서" xfId="5683"/>
    <cellStyle name="_용정2p3(아포)_효포가압장_하수처리장_오음리하수처리장" xfId="5684"/>
    <cellStyle name="_용정2p3(아포)_효포가압장_하수처리장_오음리하수처리장_가곡계산서" xfId="5685"/>
    <cellStyle name="_용정2p3(아포)_효포가압장_화천봉오리" xfId="5686"/>
    <cellStyle name="_용정2p3(아포)_효포가압장_화천봉오리_가곡계산서" xfId="5687"/>
    <cellStyle name="_우수토실폐쇄" xfId="5688"/>
    <cellStyle name="_울산시_현장관리시스템_설계내역서_v1" xfId="5689"/>
    <cellStyle name="_울산시총괄안-20030509v1" xfId="5690"/>
    <cellStyle name="_울산시총괄안-20030509v1 2" xfId="5691"/>
    <cellStyle name="_울산시총괄안-20030509v1_0.무심천 및 율량처리분구 분류식화 관거정비계획 용역내역서-20억" xfId="5692"/>
    <cellStyle name="_울산시총괄안-20030509v1_02._서울시_위례신도시_차집관거_설계예산서(전체)_0217" xfId="5693"/>
    <cellStyle name="_울진군폐기물처리시설" xfId="5694"/>
    <cellStyle name="_원가계산" xfId="5695"/>
    <cellStyle name="_원가계산서" xfId="5696"/>
    <cellStyle name="_원가분석(1217)" xfId="5697"/>
    <cellStyle name="_원가분석(아이0208)" xfId="5698"/>
    <cellStyle name="_원형1호맨홀평균H" xfId="5699"/>
    <cellStyle name="_원형1호맨홀평균H_01-02.맨홀토공(OPEN-0.3)D-LINE" xfId="5700"/>
    <cellStyle name="_원형1호맨홀평균H_01-02.맨홀토공(OPEN-0.3)D-LINE_01-02.맨홀토공(OPEN-0.3)C-LINE" xfId="5701"/>
    <cellStyle name="_원형1호맨홀평균H_01-02.맨홀토공(OPEN-0.3)D-LINE_01-02.맨홀토공(OPEN-0.3)C-LINE_02.구조물및추진,도달기지토공(D구간)" xfId="5702"/>
    <cellStyle name="_원형1호맨홀평균H_01-02.맨홀토공(OPEN-0.3)D-LINE_01-02.맨홀토공(OPEN-0.3)D-LINE" xfId="5703"/>
    <cellStyle name="_원형1호맨홀평균H_01-02.맨홀토공(OPEN-0.3)D-LINE_01-02.맨홀토공(OPEN-0.3)D-LINE_02.구조물및추진,도달기지토공(D구간)" xfId="5704"/>
    <cellStyle name="_원형1호맨홀평균H_01-02.맨홀토공(OPEN-0.3)D-LINE_02.구조물및추진,도달기지토공(D구간)" xfId="5705"/>
    <cellStyle name="_원형1호맨홀평균H_01-3.옥구오수신설  맨홀토공(OPEN-0.3)" xfId="5706"/>
    <cellStyle name="_원형1호맨홀평균H_01-3.옥구오수신설  맨홀토공(OPEN-0.3)_01-02.맨홀토공(OPEN-0.3)C-LINE" xfId="5707"/>
    <cellStyle name="_원형1호맨홀평균H_01-3.옥구오수신설  맨홀토공(OPEN-0.3)_01-02.맨홀토공(OPEN-0.3)C-LINE_02.구조물및추진,도달기지토공(D구간)" xfId="5708"/>
    <cellStyle name="_원형1호맨홀평균H_01-3.옥구오수신설  맨홀토공(OPEN-0.3)_01-02.맨홀토공(OPEN-0.3)D-LINE" xfId="5709"/>
    <cellStyle name="_원형1호맨홀평균H_01-3.옥구오수신설  맨홀토공(OPEN-0.3)_01-02.맨홀토공(OPEN-0.3)D-LINE_02.구조물및추진,도달기지토공(D구간)" xfId="5710"/>
    <cellStyle name="_원형1호맨홀평균H_01-3.옥구오수신설  맨홀토공(OPEN-0.3)_02.구조물및추진,도달기지토공(D구간)" xfId="5711"/>
    <cellStyle name="_원형1호맨홀평균H_01-3.옥서오수신설  맨홀토공(OPEN-0.3)" xfId="5712"/>
    <cellStyle name="_원형1호맨홀평균H_01-3.옥서오수신설  맨홀토공(OPEN-0.3)_01-02.맨홀토공(OPEN-0.3)C-LINE" xfId="5713"/>
    <cellStyle name="_원형1호맨홀평균H_01-3.옥서오수신설  맨홀토공(OPEN-0.3)_01-02.맨홀토공(OPEN-0.3)C-LINE_02.구조물및추진,도달기지토공(D구간)" xfId="5714"/>
    <cellStyle name="_원형1호맨홀평균H_01-3.옥서오수신설  맨홀토공(OPEN-0.3)_01-02.맨홀토공(OPEN-0.3)D-LINE" xfId="5715"/>
    <cellStyle name="_원형1호맨홀평균H_01-3.옥서오수신설  맨홀토공(OPEN-0.3)_01-02.맨홀토공(OPEN-0.3)D-LINE_02.구조물및추진,도달기지토공(D구간)" xfId="5716"/>
    <cellStyle name="_원형1호맨홀평균H_01-3.옥서오수신설  맨홀토공(OPEN-0.3)_02.구조물및추진,도달기지토공(D구간)" xfId="5717"/>
    <cellStyle name="_원형1호맨홀평균H_02.구조물및추진,도달기지토공(D구간)" xfId="5718"/>
    <cellStyle name="_웹기반 범용프로그램 기본설계용역 예산설계서_050322" xfId="5719"/>
    <cellStyle name="_웹기반 범용프로그램 기본설계용역 예산설계서_051006" xfId="5720"/>
    <cellStyle name="_웹기반 수치지도 관리시스템 개발 용역 산출내역서_1.2" xfId="5721"/>
    <cellStyle name="_웹기반 수치지도 활용시스템 도입 설계서_1.1" xfId="5722"/>
    <cellStyle name="_웹기반 수치지도 활용시스템 도입 설계서_1.1 2" xfId="5723"/>
    <cellStyle name="_웹기반 수치지도 활용시스템 도입 설계서_1.1_0.무심천 및 율량처리분구 분류식화 관거정비계획 용역내역서-20억" xfId="5724"/>
    <cellStyle name="_웹기반 수치지도 활용시스템 도입 설계서_1.1_02._서울시_위례신도시_차집관거_설계예산서(전체)_0217" xfId="5725"/>
    <cellStyle name="_웹기반 수치지도 활용시스템 도입 설계서_2.0" xfId="5726"/>
    <cellStyle name="_웹기반 수치지도 활용시스템 도입 설계서_2.0 2" xfId="5727"/>
    <cellStyle name="_웹기반 수치지도 활용시스템 도입 설계서_2.0_02._서울시_위례신도시_차집관거_설계예산서(전체)_0217" xfId="5728"/>
    <cellStyle name="_유량계실" xfId="5729"/>
    <cellStyle name="_유량계실(여천)" xfId="5730"/>
    <cellStyle name="_유량계실(여천)_01.부대공(동판교3단계(본이설))" xfId="5731"/>
    <cellStyle name="_유량계실(여천)_02.구조물및추진,도달기지토공(D구간)" xfId="5732"/>
    <cellStyle name="_유량계실_01.부대공(동판교3단계(본이설))" xfId="5733"/>
    <cellStyle name="_유량계실_02.구조물및추진,도달기지토공(D구간)" xfId="5734"/>
    <cellStyle name="_유재복차장(CP10,17,HP5100_mail)" xfId="5735"/>
    <cellStyle name="_유첨3(서식)" xfId="5736"/>
    <cellStyle name="_유첨3(서식)_1" xfId="5737"/>
    <cellStyle name="_은평공원테니스장정비공사" xfId="5738"/>
    <cellStyle name="_음성방향-p1" xfId="5739"/>
    <cellStyle name="_의왕시공정표(기존-최종)" xfId="5740"/>
    <cellStyle name="_의왕시공정표(최종)" xfId="5741"/>
    <cellStyle name="_의왕시공정표(최종)_변경내역서" xfId="5742"/>
    <cellStyle name="_의왕시공정표(최종)_변경내역서_변경내역서(의왕수도정비)-07.12.10(보할수정)-김후호수정" xfId="5743"/>
    <cellStyle name="_의왕시공정표(최종)_변경내역서_변경예정공정표(최종)" xfId="5744"/>
    <cellStyle name="_의정부  상하수도 설계내역서_1.2" xfId="5745"/>
    <cellStyle name="_의정부  상하수도 설계내역서_1.2_02._서울시_위례신도시_차집관거_설계예산서(전체)_0217" xfId="5746"/>
    <cellStyle name="_의정부_설계내역서" xfId="5747"/>
    <cellStyle name="_의정부_설계내역서(제출용)" xfId="5748"/>
    <cellStyle name="_의정부계약내역서" xfId="5749"/>
    <cellStyle name="_의항리 상수관로 매설 변경(최종)" xfId="5750"/>
    <cellStyle name="_이담지리지 보완확장사업 설계내역서_1.1" xfId="5751"/>
    <cellStyle name="_인원계획표 " xfId="5752"/>
    <cellStyle name="_인원계획표 _(현풍)실시설계내역서(대구광역시)" xfId="5753"/>
    <cellStyle name="_인원계획표 _(현풍)실시설계내역서(대구광역시)_발주내역서(안양박달)" xfId="5754"/>
    <cellStyle name="_인원계획표 _(현풍)실시설계내역서(대구광역시)_사본 - 설계내역서(대구하수) REV3(1188)-견학8박10일로" xfId="5755"/>
    <cellStyle name="_인원계획표 _(현풍)실시설계내역서(대구광역시)_설계내역서(대구수질)" xfId="5756"/>
    <cellStyle name="_인원계획표 _(현풍)실시설계내역서(대구광역시)_설계내역서(대구수질) ver10-최(선진해외)" xfId="5757"/>
    <cellStyle name="_인원계획표 _(현풍)실시설계내역서(대구광역시)_성서공단 설계내역서(0402)" xfId="5758"/>
    <cellStyle name="_인원계획표 _(현풍)실시설계내역서(대구광역시)_용암입찰안내서(보정계수포함)" xfId="5759"/>
    <cellStyle name="_인원계획표 _(현풍)실시설계내역서(대구광역시)_총인처리시설 설계내역서(심사)" xfId="5760"/>
    <cellStyle name="_인원계획표 _0.창원반송정수장 오존공정 도입공사(정수설비)-1" xfId="5761"/>
    <cellStyle name="_인원계획표 _2003년실행양식" xfId="5762"/>
    <cellStyle name="_인원계획표 _2003년실행양식_4.추진공(공암)" xfId="5763"/>
    <cellStyle name="_인원계획표 _2003년실행양식_4.추진공(공암SAMPLE" xfId="5764"/>
    <cellStyle name="_인원계획표 _2003년실행양식_4.추진공(서산)" xfId="5765"/>
    <cellStyle name="_인원계획표 _2003년실행양식_4.추진공(읍내)" xfId="5766"/>
    <cellStyle name="_인원계획표 _2003년실행양식_4.추진공(황간)" xfId="5767"/>
    <cellStyle name="_인원계획표 _2003년실행양식_영동군추진가시설수량" xfId="5768"/>
    <cellStyle name="_인원계획표 _2003년실행양식0" xfId="5769"/>
    <cellStyle name="_인원계획표 _2003년실행양식0_4.추진공(공암)" xfId="5770"/>
    <cellStyle name="_인원계획표 _2003년실행양식0_4.추진공(공암SAMPLE" xfId="5771"/>
    <cellStyle name="_인원계획표 _2003년실행양식0_4.추진공(서산)" xfId="5772"/>
    <cellStyle name="_인원계획표 _2003년실행양식0_4.추진공(읍내)" xfId="5773"/>
    <cellStyle name="_인원계획표 _2003년실행양식0_4.추진공(황간)" xfId="5774"/>
    <cellStyle name="_인원계획표 _2003년실행양식0_영동군추진가시설수량" xfId="5775"/>
    <cellStyle name="_인원계획표 _2003년실행양식-1" xfId="5776"/>
    <cellStyle name="_인원계획표 _2003년실행양식-1_4.추진공(공암)" xfId="5777"/>
    <cellStyle name="_인원계획표 _2003년실행양식-1_4.추진공(공암SAMPLE" xfId="5778"/>
    <cellStyle name="_인원계획표 _2003년실행양식-1_4.추진공(서산)" xfId="5779"/>
    <cellStyle name="_인원계획표 _2003년실행양식-1_4.추진공(읍내)" xfId="5780"/>
    <cellStyle name="_인원계획표 _2003년실행양식-1_4.추진공(황간)" xfId="5781"/>
    <cellStyle name="_인원계획표 _2003년실행양식-1_영동군추진가시설수량" xfId="5782"/>
    <cellStyle name="_인원계획표 _4.추진공(공암)" xfId="5783"/>
    <cellStyle name="_인원계획표 _4.추진공(공암SAMPLE" xfId="5784"/>
    <cellStyle name="_인원계획표 _4.추진공(서산)" xfId="5785"/>
    <cellStyle name="_인원계획표 _4.추진공(읍내)" xfId="5786"/>
    <cellStyle name="_인원계획표 _4.추진공(황간)" xfId="5787"/>
    <cellStyle name="_인원계획표 _대구도시철도3호선실시설계내역서(070206)" xfId="5788"/>
    <cellStyle name="_인원계획표 _대구도시철도3호선실시설계내역서(070207)" xfId="5789"/>
    <cellStyle name="_인원계획표 _발주내역서(안양박달)" xfId="5790"/>
    <cellStyle name="_인원계획표 _사본 - 설계내역서(대구하수) REV3(1188)-견학8박10일로" xfId="5791"/>
    <cellStyle name="_인원계획표 _사본임-창원반송정수장 오존공정 도입공사(도급)-2" xfId="5792"/>
    <cellStyle name="_인원계획표 _산출내역(전기11.21)" xfId="5793"/>
    <cellStyle name="_인원계획표 _산출내역(전기11.21)_0.창원반송정수장 오존공정 도입공사(정수설비)-1" xfId="5794"/>
    <cellStyle name="_인원계획표 _산출내역(전기11.21)_사본임-창원반송정수장 오존공정 도입공사(도급)-2" xfId="5795"/>
    <cellStyle name="_인원계획표 _산출내역(전기11.21)_순공사비(전체분)_20070504_PAC 회수금삭제" xfId="5796"/>
    <cellStyle name="_인원계획표 _산출내역(전기11.21)_순공사비(전체분)_20070504_PAC 회수금삭제_0.창원반송정수장 오존공정 도입공사(정수설비)-1" xfId="5797"/>
    <cellStyle name="_인원계획표 _산출내역(전기11.21)_순공사비(전체분)_20070504_PAC 회수금삭제_사본임-창원반송정수장 오존공정 도입공사(도급)-2" xfId="5798"/>
    <cellStyle name="_인원계획표 _산출내역(전기11.21)_순공사비(전체분)_20070504_PAC 회수금삭제_순공사비(전체분)_20070504_PAC 회수금삭제" xfId="5799"/>
    <cellStyle name="_인원계획표 _산출내역(전기11.21)_순공사비(전체분)_20070504_PAC 회수금삭제_순공사비(전체분)_20070504_PAC 회수금삭제_0.창원반송정수장 오존공정 도입공사(정수설비)-1" xfId="5800"/>
    <cellStyle name="_인원계획표 _산출내역(전기11.21)_순공사비(전체분)_20070504_PAC 회수금삭제_순공사비(전체분)_20070504_PAC 회수금삭제_사본임-창원반송정수장 오존공정 도입공사(도급)-2" xfId="5801"/>
    <cellStyle name="_인원계획표 _산출내역(전기11.21)_순공사비(전체분)_20070504_PAC 회수금삭제_순공사비(전체분)_20070504_PAC 회수금삭제_창원반송정수장 오존공정 도입공사(도급)-2" xfId="5802"/>
    <cellStyle name="_인원계획표 _산출내역(전기11.21)_순공사비(전체분)_20070504_PAC 회수금삭제_창원반송정수장 오존공정 도입공사(도급)-2" xfId="5803"/>
    <cellStyle name="_인원계획표 _산출내역(전기11.21)_창원반송정수장 오존공정 도입공사(도급)-2" xfId="5804"/>
    <cellStyle name="_인원계획표 _산출내역(전기11.21)_총괄집계및영구설비내역12.22" xfId="5805"/>
    <cellStyle name="_인원계획표 _산출내역(전기11.21)_총괄집계및영구설비내역12.22_0.창원반송정수장 오존공정 도입공사(정수설비)-1" xfId="5806"/>
    <cellStyle name="_인원계획표 _산출내역(전기11.21)_총괄집계및영구설비내역12.22_사본임-창원반송정수장 오존공정 도입공사(도급)-2" xfId="5807"/>
    <cellStyle name="_인원계획표 _산출내역(전기11.21)_총괄집계및영구설비내역12.22_순공사비(전체분)_20070504_PAC 회수금삭제" xfId="5808"/>
    <cellStyle name="_인원계획표 _산출내역(전기11.21)_총괄집계및영구설비내역12.22_순공사비(전체분)_20070504_PAC 회수금삭제_0.창원반송정수장 오존공정 도입공사(정수설비)-1" xfId="5809"/>
    <cellStyle name="_인원계획표 _산출내역(전기11.21)_총괄집계및영구설비내역12.22_순공사비(전체분)_20070504_PAC 회수금삭제_사본임-창원반송정수장 오존공정 도입공사(도급)-2" xfId="5810"/>
    <cellStyle name="_인원계획표 _산출내역(전기11.21)_총괄집계및영구설비내역12.22_순공사비(전체분)_20070504_PAC 회수금삭제_순공사비(전체분)_20070504_PAC 회수금삭제" xfId="5811"/>
    <cellStyle name="_인원계획표 _산출내역(전기11.21)_총괄집계및영구설비내역12.22_순공사비(전체분)_20070504_PAC 회수금삭제_순공사비(전체분)_20070504_PAC 회수금삭제_0.창원반송정수장 오존공정 도입공사(정수설비)-1" xfId="5812"/>
    <cellStyle name="_인원계획표 _산출내역(전기11.21)_총괄집계및영구설비내역12.22_순공사비(전체분)_20070504_PAC 회수금삭제_순공사비(전체분)_20070504_PAC 회수금삭제_사본임-창원반송정수장 오존공정 도입공사(도급)-2" xfId="5813"/>
    <cellStyle name="_인원계획표 _산출내역(전기11.21)_총괄집계및영구설비내역12.22_순공사비(전체분)_20070504_PAC 회수금삭제_순공사비(전체분)_20070504_PAC 회수금삭제_창원반송정수장 오존공정 도입공사(도급)-2" xfId="5814"/>
    <cellStyle name="_인원계획표 _산출내역(전기11.21)_총괄집계및영구설비내역12.22_순공사비(전체분)_20070504_PAC 회수금삭제_창원반송정수장 오존공정 도입공사(도급)-2" xfId="5815"/>
    <cellStyle name="_인원계획표 _산출내역(전기11.21)_총괄집계및영구설비내역12.22_창원반송정수장 오존공정 도입공사(도급)-2" xfId="5816"/>
    <cellStyle name="_인원계획표 _산출내역서(양식검토)" xfId="5817"/>
    <cellStyle name="_인원계획표 _산출내역서(양식검토)_0.창원반송정수장 오존공정 도입공사(정수설비)-1" xfId="5818"/>
    <cellStyle name="_인원계획표 _산출내역서(양식검토)_사본임-창원반송정수장 오존공정 도입공사(도급)-2" xfId="5819"/>
    <cellStyle name="_인원계획표 _산출내역서(양식검토)_순공사비(전체분)_20070504_PAC 회수금삭제" xfId="5820"/>
    <cellStyle name="_인원계획표 _산출내역서(양식검토)_순공사비(전체분)_20070504_PAC 회수금삭제_0.창원반송정수장 오존공정 도입공사(정수설비)-1" xfId="5821"/>
    <cellStyle name="_인원계획표 _산출내역서(양식검토)_순공사비(전체분)_20070504_PAC 회수금삭제_사본임-창원반송정수장 오존공정 도입공사(도급)-2" xfId="5822"/>
    <cellStyle name="_인원계획표 _산출내역서(양식검토)_순공사비(전체분)_20070504_PAC 회수금삭제_순공사비(전체분)_20070504_PAC 회수금삭제" xfId="5823"/>
    <cellStyle name="_인원계획표 _산출내역서(양식검토)_순공사비(전체분)_20070504_PAC 회수금삭제_순공사비(전체분)_20070504_PAC 회수금삭제_0.창원반송정수장 오존공정 도입공사(정수설비)-1" xfId="5824"/>
    <cellStyle name="_인원계획표 _산출내역서(양식검토)_순공사비(전체분)_20070504_PAC 회수금삭제_순공사비(전체분)_20070504_PAC 회수금삭제_사본임-창원반송정수장 오존공정 도입공사(도급)-2" xfId="5825"/>
    <cellStyle name="_인원계획표 _산출내역서(양식검토)_순공사비(전체분)_20070504_PAC 회수금삭제_순공사비(전체분)_20070504_PAC 회수금삭제_창원반송정수장 오존공정 도입공사(도급)-2" xfId="5826"/>
    <cellStyle name="_인원계획표 _산출내역서(양식검토)_순공사비(전체분)_20070504_PAC 회수금삭제_창원반송정수장 오존공정 도입공사(도급)-2" xfId="5827"/>
    <cellStyle name="_인원계획표 _산출내역서(양식검토)_창원반송정수장 오존공정 도입공사(도급)-2" xfId="5828"/>
    <cellStyle name="_인원계획표 _설계내역서(대구수질)" xfId="5829"/>
    <cellStyle name="_인원계획표 _설계내역서(대구수질) ver10-최(선진해외)" xfId="5830"/>
    <cellStyle name="_인원계획표 _성서공단 설계내역서(0402)" xfId="5831"/>
    <cellStyle name="_인원계획표 _순공사비(전체분)_20070504_PAC 회수금삭제" xfId="5832"/>
    <cellStyle name="_인원계획표 _순공사비(전체분)_20070504_PAC 회수금삭제_0.창원반송정수장 오존공정 도입공사(정수설비)-1" xfId="5833"/>
    <cellStyle name="_인원계획표 _순공사비(전체분)_20070504_PAC 회수금삭제_사본임-창원반송정수장 오존공정 도입공사(도급)-2" xfId="5834"/>
    <cellStyle name="_인원계획표 _순공사비(전체분)_20070504_PAC 회수금삭제_순공사비(전체분)_20070504_PAC 회수금삭제" xfId="5835"/>
    <cellStyle name="_인원계획표 _순공사비(전체분)_20070504_PAC 회수금삭제_순공사비(전체분)_20070504_PAC 회수금삭제_0.창원반송정수장 오존공정 도입공사(정수설비)-1" xfId="5836"/>
    <cellStyle name="_인원계획표 _순공사비(전체분)_20070504_PAC 회수금삭제_순공사비(전체분)_20070504_PAC 회수금삭제_사본임-창원반송정수장 오존공정 도입공사(도급)-2" xfId="5837"/>
    <cellStyle name="_인원계획표 _순공사비(전체분)_20070504_PAC 회수금삭제_순공사비(전체분)_20070504_PAC 회수금삭제_창원반송정수장 오존공정 도입공사(도급)-2" xfId="5838"/>
    <cellStyle name="_인원계획표 _순공사비(전체분)_20070504_PAC 회수금삭제_창원반송정수장 오존공정 도입공사(도급)-2" xfId="5839"/>
    <cellStyle name="_인원계획표 _실행내역2001년1월변경" xfId="5840"/>
    <cellStyle name="_인원계획표 _실행내역2001년1월변경_2003년실행양식" xfId="5841"/>
    <cellStyle name="_인원계획표 _실행내역2001년1월변경_2003년실행양식_4.추진공(공암)" xfId="5842"/>
    <cellStyle name="_인원계획표 _실행내역2001년1월변경_2003년실행양식_4.추진공(공암SAMPLE" xfId="5843"/>
    <cellStyle name="_인원계획표 _실행내역2001년1월변경_2003년실행양식_4.추진공(서산)" xfId="5844"/>
    <cellStyle name="_인원계획표 _실행내역2001년1월변경_2003년실행양식_4.추진공(읍내)" xfId="5845"/>
    <cellStyle name="_인원계획표 _실행내역2001년1월변경_2003년실행양식_4.추진공(황간)" xfId="5846"/>
    <cellStyle name="_인원계획표 _실행내역2001년1월변경_2003년실행양식_영동군추진가시설수량" xfId="5847"/>
    <cellStyle name="_인원계획표 _실행내역2001년1월변경_2003년실행양식0" xfId="5848"/>
    <cellStyle name="_인원계획표 _실행내역2001년1월변경_2003년실행양식0_4.추진공(공암)" xfId="5849"/>
    <cellStyle name="_인원계획표 _실행내역2001년1월변경_2003년실행양식0_4.추진공(공암SAMPLE" xfId="5850"/>
    <cellStyle name="_인원계획표 _실행내역2001년1월변경_2003년실행양식0_4.추진공(서산)" xfId="5851"/>
    <cellStyle name="_인원계획표 _실행내역2001년1월변경_2003년실행양식0_4.추진공(읍내)" xfId="5852"/>
    <cellStyle name="_인원계획표 _실행내역2001년1월변경_2003년실행양식0_4.추진공(황간)" xfId="5853"/>
    <cellStyle name="_인원계획표 _실행내역2001년1월변경_2003년실행양식0_영동군추진가시설수량" xfId="5854"/>
    <cellStyle name="_인원계획표 _실행내역2001년1월변경_2003년실행양식-1" xfId="5855"/>
    <cellStyle name="_인원계획표 _실행내역2001년1월변경_2003년실행양식-1_4.추진공(공암)" xfId="5856"/>
    <cellStyle name="_인원계획표 _실행내역2001년1월변경_2003년실행양식-1_4.추진공(공암SAMPLE" xfId="5857"/>
    <cellStyle name="_인원계획표 _실행내역2001년1월변경_2003년실행양식-1_4.추진공(서산)" xfId="5858"/>
    <cellStyle name="_인원계획표 _실행내역2001년1월변경_2003년실행양식-1_4.추진공(읍내)" xfId="5859"/>
    <cellStyle name="_인원계획표 _실행내역2001년1월변경_2003년실행양식-1_4.추진공(황간)" xfId="5860"/>
    <cellStyle name="_인원계획표 _실행내역2001년1월변경_2003년실행양식-1_영동군추진가시설수량" xfId="5861"/>
    <cellStyle name="_인원계획표 _실행내역2001년1월변경_4.추진공(공암)" xfId="5862"/>
    <cellStyle name="_인원계획표 _실행내역2001년1월변경_4.추진공(공암SAMPLE" xfId="5863"/>
    <cellStyle name="_인원계획표 _실행내역2001년1월변경_4.추진공(서산)" xfId="5864"/>
    <cellStyle name="_인원계획표 _실행내역2001년1월변경_4.추진공(읍내)" xfId="5865"/>
    <cellStyle name="_인원계획표 _실행내역2001년1월변경_4.추진공(황간)" xfId="5866"/>
    <cellStyle name="_인원계획표 _실행내역2001년1월변경_영동군추진가시설수량" xfId="5867"/>
    <cellStyle name="_인원계획표 _영동군추진가시설수량" xfId="5868"/>
    <cellStyle name="_인원계획표 _용암입찰안내서(보정계수포함)" xfId="5869"/>
    <cellStyle name="_인원계획표 _원가계산서" xfId="5870"/>
    <cellStyle name="_인원계획표 _원가계산서,총괄산출내역서-2005" xfId="5871"/>
    <cellStyle name="_인원계획표 _원가계산서,총괄산출내역서-2005_0.창원반송정수장 오존공정 도입공사(정수설비)-1" xfId="5872"/>
    <cellStyle name="_인원계획표 _원가계산서,총괄산출내역서-2005_사본임-창원반송정수장 오존공정 도입공사(도급)-2" xfId="5873"/>
    <cellStyle name="_인원계획표 _원가계산서,총괄산출내역서-2005_순공사비(전체분)_20070504_PAC 회수금삭제" xfId="5874"/>
    <cellStyle name="_인원계획표 _원가계산서,총괄산출내역서-2005_순공사비(전체분)_20070504_PAC 회수금삭제_0.창원반송정수장 오존공정 도입공사(정수설비)-1" xfId="5875"/>
    <cellStyle name="_인원계획표 _원가계산서,총괄산출내역서-2005_순공사비(전체분)_20070504_PAC 회수금삭제_사본임-창원반송정수장 오존공정 도입공사(도급)-2" xfId="5876"/>
    <cellStyle name="_인원계획표 _원가계산서,총괄산출내역서-2005_순공사비(전체분)_20070504_PAC 회수금삭제_순공사비(전체분)_20070504_PAC 회수금삭제" xfId="5877"/>
    <cellStyle name="_인원계획표 _원가계산서,총괄산출내역서-2005_순공사비(전체분)_20070504_PAC 회수금삭제_순공사비(전체분)_20070504_PAC 회수금삭제_0.창원반송정수장 오존공정 도입공사(정수설비)-1" xfId="5878"/>
    <cellStyle name="_인원계획표 _원가계산서,총괄산출내역서-2005_순공사비(전체분)_20070504_PAC 회수금삭제_순공사비(전체분)_20070504_PAC 회수금삭제_사본임-창원반송정수장 오존공정 도입공사(도급)-2" xfId="5879"/>
    <cellStyle name="_인원계획표 _원가계산서,총괄산출내역서-2005_순공사비(전체분)_20070504_PAC 회수금삭제_순공사비(전체분)_20070504_PAC 회수금삭제_창원반송정수장 오존공정 도입공사(도급)-2" xfId="5880"/>
    <cellStyle name="_인원계획표 _원가계산서,총괄산출내역서-2005_순공사비(전체분)_20070504_PAC 회수금삭제_창원반송정수장 오존공정 도입공사(도급)-2" xfId="5881"/>
    <cellStyle name="_인원계획표 _원가계산서,총괄산출내역서-2005_창원반송정수장 오존공정 도입공사(도급)-2" xfId="5882"/>
    <cellStyle name="_인원계획표 _원가계산서_0.창원반송정수장 오존공정 도입공사(정수설비)-1" xfId="5883"/>
    <cellStyle name="_인원계획표 _원가계산서_사본임-창원반송정수장 오존공정 도입공사(도급)-2" xfId="5884"/>
    <cellStyle name="_인원계획표 _원가계산서_순공사비(전체분)_20070504_PAC 회수금삭제" xfId="5885"/>
    <cellStyle name="_인원계획표 _원가계산서_순공사비(전체분)_20070504_PAC 회수금삭제_0.창원반송정수장 오존공정 도입공사(정수설비)-1" xfId="5886"/>
    <cellStyle name="_인원계획표 _원가계산서_순공사비(전체분)_20070504_PAC 회수금삭제_사본임-창원반송정수장 오존공정 도입공사(도급)-2" xfId="5887"/>
    <cellStyle name="_인원계획표 _원가계산서_순공사비(전체분)_20070504_PAC 회수금삭제_순공사비(전체분)_20070504_PAC 회수금삭제" xfId="5888"/>
    <cellStyle name="_인원계획표 _원가계산서_순공사비(전체분)_20070504_PAC 회수금삭제_순공사비(전체분)_20070504_PAC 회수금삭제_0.창원반송정수장 오존공정 도입공사(정수설비)-1" xfId="5889"/>
    <cellStyle name="_인원계획표 _원가계산서_순공사비(전체분)_20070504_PAC 회수금삭제_순공사비(전체분)_20070504_PAC 회수금삭제_사본임-창원반송정수장 오존공정 도입공사(도급)-2" xfId="5890"/>
    <cellStyle name="_인원계획표 _원가계산서_순공사비(전체분)_20070504_PAC 회수금삭제_순공사비(전체분)_20070504_PAC 회수금삭제_창원반송정수장 오존공정 도입공사(도급)-2" xfId="5891"/>
    <cellStyle name="_인원계획표 _원가계산서_순공사비(전체분)_20070504_PAC 회수금삭제_창원반송정수장 오존공정 도입공사(도급)-2" xfId="5892"/>
    <cellStyle name="_인원계획표 _원가계산서_창원반송정수장 오존공정 도입공사(도급)-2" xfId="5893"/>
    <cellStyle name="_인원계획표 _적격 " xfId="5894"/>
    <cellStyle name="_인원계획표 _적격 _0.창원반송정수장 오존공정 도입공사(정수설비)-1" xfId="5895"/>
    <cellStyle name="_인원계획표 _적격 _2003년실행양식" xfId="5896"/>
    <cellStyle name="_인원계획표 _적격 _2003년실행양식_4.추진공(공암)" xfId="5897"/>
    <cellStyle name="_인원계획표 _적격 _2003년실행양식_4.추진공(공암SAMPLE" xfId="5898"/>
    <cellStyle name="_인원계획표 _적격 _2003년실행양식_4.추진공(서산)" xfId="5899"/>
    <cellStyle name="_인원계획표 _적격 _2003년실행양식_4.추진공(읍내)" xfId="5900"/>
    <cellStyle name="_인원계획표 _적격 _2003년실행양식_4.추진공(황간)" xfId="5901"/>
    <cellStyle name="_인원계획표 _적격 _2003년실행양식_영동군추진가시설수량" xfId="5902"/>
    <cellStyle name="_인원계획표 _적격 _2003년실행양식0" xfId="5903"/>
    <cellStyle name="_인원계획표 _적격 _2003년실행양식0_4.추진공(공암)" xfId="5904"/>
    <cellStyle name="_인원계획표 _적격 _2003년실행양식0_4.추진공(공암SAMPLE" xfId="5905"/>
    <cellStyle name="_인원계획표 _적격 _2003년실행양식0_4.추진공(서산)" xfId="5906"/>
    <cellStyle name="_인원계획표 _적격 _2003년실행양식0_4.추진공(읍내)" xfId="5907"/>
    <cellStyle name="_인원계획표 _적격 _2003년실행양식0_4.추진공(황간)" xfId="5908"/>
    <cellStyle name="_인원계획표 _적격 _2003년실행양식0_영동군추진가시설수량" xfId="5909"/>
    <cellStyle name="_인원계획표 _적격 _2003년실행양식-1" xfId="5910"/>
    <cellStyle name="_인원계획표 _적격 _2003년실행양식-1_4.추진공(공암)" xfId="5911"/>
    <cellStyle name="_인원계획표 _적격 _2003년실행양식-1_4.추진공(공암SAMPLE" xfId="5912"/>
    <cellStyle name="_인원계획표 _적격 _2003년실행양식-1_4.추진공(서산)" xfId="5913"/>
    <cellStyle name="_인원계획표 _적격 _2003년실행양식-1_4.추진공(읍내)" xfId="5914"/>
    <cellStyle name="_인원계획표 _적격 _2003년실행양식-1_4.추진공(황간)" xfId="5915"/>
    <cellStyle name="_인원계획표 _적격 _2003년실행양식-1_영동군추진가시설수량" xfId="5916"/>
    <cellStyle name="_인원계획표 _적격 _4.추진공(공암)" xfId="5917"/>
    <cellStyle name="_인원계획표 _적격 _4.추진공(공암SAMPLE" xfId="5918"/>
    <cellStyle name="_인원계획표 _적격 _4.추진공(서산)" xfId="5919"/>
    <cellStyle name="_인원계획표 _적격 _4.추진공(읍내)" xfId="5920"/>
    <cellStyle name="_인원계획표 _적격 _4.추진공(황간)" xfId="5921"/>
    <cellStyle name="_인원계획표 _적격 _대구도시철도3호선실시설계내역서(070206)" xfId="5922"/>
    <cellStyle name="_인원계획표 _적격 _대구도시철도3호선실시설계내역서(070207)" xfId="5923"/>
    <cellStyle name="_인원계획표 _적격 _사본임-창원반송정수장 오존공정 도입공사(도급)-2" xfId="5924"/>
    <cellStyle name="_인원계획표 _적격 _산출내역(전기11.21)" xfId="5925"/>
    <cellStyle name="_인원계획표 _적격 _산출내역(전기11.21)_0.창원반송정수장 오존공정 도입공사(정수설비)-1" xfId="5926"/>
    <cellStyle name="_인원계획표 _적격 _산출내역(전기11.21)_사본임-창원반송정수장 오존공정 도입공사(도급)-2" xfId="5927"/>
    <cellStyle name="_인원계획표 _적격 _산출내역(전기11.21)_순공사비(전체분)_20070504_PAC 회수금삭제" xfId="5928"/>
    <cellStyle name="_인원계획표 _적격 _산출내역(전기11.21)_순공사비(전체분)_20070504_PAC 회수금삭제_0.창원반송정수장 오존공정 도입공사(정수설비)-1" xfId="5929"/>
    <cellStyle name="_인원계획표 _적격 _산출내역(전기11.21)_순공사비(전체분)_20070504_PAC 회수금삭제_사본임-창원반송정수장 오존공정 도입공사(도급)-2" xfId="5930"/>
    <cellStyle name="_인원계획표 _적격 _산출내역(전기11.21)_순공사비(전체분)_20070504_PAC 회수금삭제_순공사비(전체분)_20070504_PAC 회수금삭제" xfId="5931"/>
    <cellStyle name="_인원계획표 _적격 _산출내역(전기11.21)_순공사비(전체분)_20070504_PAC 회수금삭제_순공사비(전체분)_20070504_PAC 회수금삭제_0.창원반송정수장 오존공정 도입공사(정수설비)-1" xfId="5932"/>
    <cellStyle name="_인원계획표 _적격 _산출내역(전기11.21)_순공사비(전체분)_20070504_PAC 회수금삭제_순공사비(전체분)_20070504_PAC 회수금삭제_사본임-창원반송정수장 오존공정 도입공사(도급)-2" xfId="5933"/>
    <cellStyle name="_인원계획표 _적격 _산출내역(전기11.21)_순공사비(전체분)_20070504_PAC 회수금삭제_순공사비(전체분)_20070504_PAC 회수금삭제_창원반송정수장 오존공정 도입공사(도급)-2" xfId="5934"/>
    <cellStyle name="_인원계획표 _적격 _산출내역(전기11.21)_순공사비(전체분)_20070504_PAC 회수금삭제_창원반송정수장 오존공정 도입공사(도급)-2" xfId="5935"/>
    <cellStyle name="_인원계획표 _적격 _산출내역(전기11.21)_창원반송정수장 오존공정 도입공사(도급)-2" xfId="5936"/>
    <cellStyle name="_인원계획표 _적격 _산출내역(전기11.21)_총괄집계및영구설비내역12.22" xfId="5937"/>
    <cellStyle name="_인원계획표 _적격 _산출내역(전기11.21)_총괄집계및영구설비내역12.22_0.창원반송정수장 오존공정 도입공사(정수설비)-1" xfId="5938"/>
    <cellStyle name="_인원계획표 _적격 _산출내역(전기11.21)_총괄집계및영구설비내역12.22_사본임-창원반송정수장 오존공정 도입공사(도급)-2" xfId="5939"/>
    <cellStyle name="_인원계획표 _적격 _산출내역(전기11.21)_총괄집계및영구설비내역12.22_순공사비(전체분)_20070504_PAC 회수금삭제" xfId="5940"/>
    <cellStyle name="_인원계획표 _적격 _산출내역(전기11.21)_총괄집계및영구설비내역12.22_순공사비(전체분)_20070504_PAC 회수금삭제_0.창원반송정수장 오존공정 도입공사(정수설비)-1" xfId="5941"/>
    <cellStyle name="_인원계획표 _적격 _산출내역(전기11.21)_총괄집계및영구설비내역12.22_순공사비(전체분)_20070504_PAC 회수금삭제_사본임-창원반송정수장 오존공정 도입공사(도급)-2" xfId="5942"/>
    <cellStyle name="_인원계획표 _적격 _산출내역(전기11.21)_총괄집계및영구설비내역12.22_순공사비(전체분)_20070504_PAC 회수금삭제_순공사비(전체분)_20070504_PAC 회수금삭제" xfId="5943"/>
    <cellStyle name="_인원계획표 _적격 _산출내역(전기11.21)_총괄집계및영구설비내역12.22_순공사비(전체분)_20070504_PAC 회수금삭제_순공사비(전체분)_20070504_PAC 회수금삭제_0.창원반송정수장 오존공정 도입공사(정수설비)-1" xfId="5944"/>
    <cellStyle name="_인원계획표 _적격 _산출내역(전기11.21)_총괄집계및영구설비내역12.22_순공사비(전체분)_20070504_PAC 회수금삭제_순공사비(전체분)_20070504_PAC 회수금삭제_사본임-창원반송정수장 오존공정 도입공사(도급)-2" xfId="5945"/>
    <cellStyle name="_인원계획표 _적격 _산출내역(전기11.21)_총괄집계및영구설비내역12.22_순공사비(전체분)_20070504_PAC 회수금삭제_순공사비(전체분)_20070504_PAC 회수금삭제_창원반송정수장 오존공정 도입공사(도급)-2" xfId="5946"/>
    <cellStyle name="_인원계획표 _적격 _산출내역(전기11.21)_총괄집계및영구설비내역12.22_순공사비(전체분)_20070504_PAC 회수금삭제_창원반송정수장 오존공정 도입공사(도급)-2" xfId="5947"/>
    <cellStyle name="_인원계획표 _적격 _산출내역(전기11.21)_총괄집계및영구설비내역12.22_창원반송정수장 오존공정 도입공사(도급)-2" xfId="5948"/>
    <cellStyle name="_인원계획표 _적격 _산출내역서(양식검토)" xfId="5949"/>
    <cellStyle name="_인원계획표 _적격 _산출내역서(양식검토)_0.창원반송정수장 오존공정 도입공사(정수설비)-1" xfId="5950"/>
    <cellStyle name="_인원계획표 _적격 _산출내역서(양식검토)_사본임-창원반송정수장 오존공정 도입공사(도급)-2" xfId="5951"/>
    <cellStyle name="_인원계획표 _적격 _산출내역서(양식검토)_순공사비(전체분)_20070504_PAC 회수금삭제" xfId="5952"/>
    <cellStyle name="_인원계획표 _적격 _산출내역서(양식검토)_순공사비(전체분)_20070504_PAC 회수금삭제_0.창원반송정수장 오존공정 도입공사(정수설비)-1" xfId="5953"/>
    <cellStyle name="_인원계획표 _적격 _산출내역서(양식검토)_순공사비(전체분)_20070504_PAC 회수금삭제_사본임-창원반송정수장 오존공정 도입공사(도급)-2" xfId="5954"/>
    <cellStyle name="_인원계획표 _적격 _산출내역서(양식검토)_순공사비(전체분)_20070504_PAC 회수금삭제_순공사비(전체분)_20070504_PAC 회수금삭제" xfId="5955"/>
    <cellStyle name="_인원계획표 _적격 _산출내역서(양식검토)_순공사비(전체분)_20070504_PAC 회수금삭제_순공사비(전체분)_20070504_PAC 회수금삭제_0.창원반송정수장 오존공정 도입공사(정수설비)-1" xfId="5956"/>
    <cellStyle name="_인원계획표 _적격 _산출내역서(양식검토)_순공사비(전체분)_20070504_PAC 회수금삭제_순공사비(전체분)_20070504_PAC 회수금삭제_사본임-창원반송정수장 오존공정 도입공사(도급)-2" xfId="5957"/>
    <cellStyle name="_인원계획표 _적격 _산출내역서(양식검토)_순공사비(전체분)_20070504_PAC 회수금삭제_순공사비(전체분)_20070504_PAC 회수금삭제_창원반송정수장 오존공정 도입공사(도급)-2" xfId="5958"/>
    <cellStyle name="_인원계획표 _적격 _산출내역서(양식검토)_순공사비(전체분)_20070504_PAC 회수금삭제_창원반송정수장 오존공정 도입공사(도급)-2" xfId="5959"/>
    <cellStyle name="_인원계획표 _적격 _산출내역서(양식검토)_창원반송정수장 오존공정 도입공사(도급)-2" xfId="5960"/>
    <cellStyle name="_인원계획표 _적격 _순공사비(전체분)_20070504_PAC 회수금삭제" xfId="5961"/>
    <cellStyle name="_인원계획표 _적격 _순공사비(전체분)_20070504_PAC 회수금삭제_0.창원반송정수장 오존공정 도입공사(정수설비)-1" xfId="5962"/>
    <cellStyle name="_인원계획표 _적격 _순공사비(전체분)_20070504_PAC 회수금삭제_사본임-창원반송정수장 오존공정 도입공사(도급)-2" xfId="5963"/>
    <cellStyle name="_인원계획표 _적격 _순공사비(전체분)_20070504_PAC 회수금삭제_순공사비(전체분)_20070504_PAC 회수금삭제" xfId="5964"/>
    <cellStyle name="_인원계획표 _적격 _순공사비(전체분)_20070504_PAC 회수금삭제_순공사비(전체분)_20070504_PAC 회수금삭제_0.창원반송정수장 오존공정 도입공사(정수설비)-1" xfId="5965"/>
    <cellStyle name="_인원계획표 _적격 _순공사비(전체분)_20070504_PAC 회수금삭제_순공사비(전체분)_20070504_PAC 회수금삭제_사본임-창원반송정수장 오존공정 도입공사(도급)-2" xfId="5966"/>
    <cellStyle name="_인원계획표 _적격 _순공사비(전체분)_20070504_PAC 회수금삭제_순공사비(전체분)_20070504_PAC 회수금삭제_창원반송정수장 오존공정 도입공사(도급)-2" xfId="5967"/>
    <cellStyle name="_인원계획표 _적격 _순공사비(전체분)_20070504_PAC 회수금삭제_창원반송정수장 오존공정 도입공사(도급)-2" xfId="5968"/>
    <cellStyle name="_인원계획표 _적격 _실행내역2001년1월변경" xfId="5969"/>
    <cellStyle name="_인원계획표 _적격 _실행내역2001년1월변경_2003년실행양식" xfId="5970"/>
    <cellStyle name="_인원계획표 _적격 _실행내역2001년1월변경_2003년실행양식_4.추진공(공암)" xfId="5971"/>
    <cellStyle name="_인원계획표 _적격 _실행내역2001년1월변경_2003년실행양식_4.추진공(공암SAMPLE" xfId="5972"/>
    <cellStyle name="_인원계획표 _적격 _실행내역2001년1월변경_2003년실행양식_4.추진공(서산)" xfId="5973"/>
    <cellStyle name="_인원계획표 _적격 _실행내역2001년1월변경_2003년실행양식_4.추진공(읍내)" xfId="5974"/>
    <cellStyle name="_인원계획표 _적격 _실행내역2001년1월변경_2003년실행양식_4.추진공(황간)" xfId="5975"/>
    <cellStyle name="_인원계획표 _적격 _실행내역2001년1월변경_2003년실행양식_영동군추진가시설수량" xfId="5976"/>
    <cellStyle name="_인원계획표 _적격 _실행내역2001년1월변경_2003년실행양식0" xfId="5977"/>
    <cellStyle name="_인원계획표 _적격 _실행내역2001년1월변경_2003년실행양식0_4.추진공(공암)" xfId="5978"/>
    <cellStyle name="_인원계획표 _적격 _실행내역2001년1월변경_2003년실행양식0_4.추진공(공암SAMPLE" xfId="5979"/>
    <cellStyle name="_인원계획표 _적격 _실행내역2001년1월변경_2003년실행양식0_4.추진공(서산)" xfId="5980"/>
    <cellStyle name="_인원계획표 _적격 _실행내역2001년1월변경_2003년실행양식0_4.추진공(읍내)" xfId="5981"/>
    <cellStyle name="_인원계획표 _적격 _실행내역2001년1월변경_2003년실행양식0_4.추진공(황간)" xfId="5982"/>
    <cellStyle name="_인원계획표 _적격 _실행내역2001년1월변경_2003년실행양식0_영동군추진가시설수량" xfId="5983"/>
    <cellStyle name="_인원계획표 _적격 _실행내역2001년1월변경_2003년실행양식-1" xfId="5984"/>
    <cellStyle name="_인원계획표 _적격 _실행내역2001년1월변경_2003년실행양식-1_4.추진공(공암)" xfId="5985"/>
    <cellStyle name="_인원계획표 _적격 _실행내역2001년1월변경_2003년실행양식-1_4.추진공(공암SAMPLE" xfId="5986"/>
    <cellStyle name="_인원계획표 _적격 _실행내역2001년1월변경_2003년실행양식-1_4.추진공(서산)" xfId="5987"/>
    <cellStyle name="_인원계획표 _적격 _실행내역2001년1월변경_2003년실행양식-1_4.추진공(읍내)" xfId="5988"/>
    <cellStyle name="_인원계획표 _적격 _실행내역2001년1월변경_2003년실행양식-1_4.추진공(황간)" xfId="5989"/>
    <cellStyle name="_인원계획표 _적격 _실행내역2001년1월변경_2003년실행양식-1_영동군추진가시설수량" xfId="5990"/>
    <cellStyle name="_인원계획표 _적격 _실행내역2001년1월변경_4.추진공(공암)" xfId="5991"/>
    <cellStyle name="_인원계획표 _적격 _실행내역2001년1월변경_4.추진공(공암SAMPLE" xfId="5992"/>
    <cellStyle name="_인원계획표 _적격 _실행내역2001년1월변경_4.추진공(서산)" xfId="5993"/>
    <cellStyle name="_인원계획표 _적격 _실행내역2001년1월변경_4.추진공(읍내)" xfId="5994"/>
    <cellStyle name="_인원계획표 _적격 _실행내역2001년1월변경_4.추진공(황간)" xfId="5995"/>
    <cellStyle name="_인원계획표 _적격 _실행내역2001년1월변경_영동군추진가시설수량" xfId="5996"/>
    <cellStyle name="_인원계획표 _적격 _영동군추진가시설수량" xfId="5997"/>
    <cellStyle name="_인원계획표 _적격 _원가계산서" xfId="5998"/>
    <cellStyle name="_인원계획표 _적격 _원가계산서,총괄산출내역서-2005" xfId="5999"/>
    <cellStyle name="_인원계획표 _적격 _원가계산서,총괄산출내역서-2005_0.창원반송정수장 오존공정 도입공사(정수설비)-1" xfId="6000"/>
    <cellStyle name="_인원계획표 _적격 _원가계산서,총괄산출내역서-2005_사본임-창원반송정수장 오존공정 도입공사(도급)-2" xfId="6001"/>
    <cellStyle name="_인원계획표 _적격 _원가계산서,총괄산출내역서-2005_순공사비(전체분)_20070504_PAC 회수금삭제" xfId="6002"/>
    <cellStyle name="_인원계획표 _적격 _원가계산서,총괄산출내역서-2005_순공사비(전체분)_20070504_PAC 회수금삭제_0.창원반송정수장 오존공정 도입공사(정수설비)-1" xfId="6003"/>
    <cellStyle name="_인원계획표 _적격 _원가계산서,총괄산출내역서-2005_순공사비(전체분)_20070504_PAC 회수금삭제_사본임-창원반송정수장 오존공정 도입공사(도급)-2" xfId="6004"/>
    <cellStyle name="_인원계획표 _적격 _원가계산서,총괄산출내역서-2005_순공사비(전체분)_20070504_PAC 회수금삭제_순공사비(전체분)_20070504_PAC 회수금삭제" xfId="6005"/>
    <cellStyle name="_인원계획표 _적격 _원가계산서,총괄산출내역서-2005_순공사비(전체분)_20070504_PAC 회수금삭제_순공사비(전체분)_20070504_PAC 회수금삭제_0.창원반송정수장 오존공정 도입공사(정수설비)-1" xfId="6006"/>
    <cellStyle name="_인원계획표 _적격 _원가계산서,총괄산출내역서-2005_순공사비(전체분)_20070504_PAC 회수금삭제_순공사비(전체분)_20070504_PAC 회수금삭제_사본임-창원반송정수장 오존공정 도입공사(도급)-2" xfId="6007"/>
    <cellStyle name="_인원계획표 _적격 _원가계산서,총괄산출내역서-2005_순공사비(전체분)_20070504_PAC 회수금삭제_순공사비(전체분)_20070504_PAC 회수금삭제_창원반송정수장 오존공정 도입공사(도급)-2" xfId="6008"/>
    <cellStyle name="_인원계획표 _적격 _원가계산서,총괄산출내역서-2005_순공사비(전체분)_20070504_PAC 회수금삭제_창원반송정수장 오존공정 도입공사(도급)-2" xfId="6009"/>
    <cellStyle name="_인원계획표 _적격 _원가계산서,총괄산출내역서-2005_창원반송정수장 오존공정 도입공사(도급)-2" xfId="6010"/>
    <cellStyle name="_인원계획표 _적격 _원가계산서_0.창원반송정수장 오존공정 도입공사(정수설비)-1" xfId="6011"/>
    <cellStyle name="_인원계획표 _적격 _원가계산서_사본임-창원반송정수장 오존공정 도입공사(도급)-2" xfId="6012"/>
    <cellStyle name="_인원계획표 _적격 _원가계산서_순공사비(전체분)_20070504_PAC 회수금삭제" xfId="6013"/>
    <cellStyle name="_인원계획표 _적격 _원가계산서_순공사비(전체분)_20070504_PAC 회수금삭제_0.창원반송정수장 오존공정 도입공사(정수설비)-1" xfId="6014"/>
    <cellStyle name="_인원계획표 _적격 _원가계산서_순공사비(전체분)_20070504_PAC 회수금삭제_사본임-창원반송정수장 오존공정 도입공사(도급)-2" xfId="6015"/>
    <cellStyle name="_인원계획표 _적격 _원가계산서_순공사비(전체분)_20070504_PAC 회수금삭제_순공사비(전체분)_20070504_PAC 회수금삭제" xfId="6016"/>
    <cellStyle name="_인원계획표 _적격 _원가계산서_순공사비(전체분)_20070504_PAC 회수금삭제_순공사비(전체분)_20070504_PAC 회수금삭제_0.창원반송정수장 오존공정 도입공사(정수설비)-1" xfId="6017"/>
    <cellStyle name="_인원계획표 _적격 _원가계산서_순공사비(전체분)_20070504_PAC 회수금삭제_순공사비(전체분)_20070504_PAC 회수금삭제_사본임-창원반송정수장 오존공정 도입공사(도급)-2" xfId="6018"/>
    <cellStyle name="_인원계획표 _적격 _원가계산서_순공사비(전체분)_20070504_PAC 회수금삭제_순공사비(전체분)_20070504_PAC 회수금삭제_창원반송정수장 오존공정 도입공사(도급)-2" xfId="6019"/>
    <cellStyle name="_인원계획표 _적격 _원가계산서_순공사비(전체분)_20070504_PAC 회수금삭제_창원반송정수장 오존공정 도입공사(도급)-2" xfId="6020"/>
    <cellStyle name="_인원계획표 _적격 _원가계산서_창원반송정수장 오존공정 도입공사(도급)-2" xfId="6021"/>
    <cellStyle name="_인원계획표 _적격 _창원반송정수장 오존공정 도입공사(도급)-2" xfId="6022"/>
    <cellStyle name="_인원계획표 _적격 _총괄집계및영구설비내역12.22" xfId="6023"/>
    <cellStyle name="_인원계획표 _적격 _총괄집계및영구설비내역12.22_0.창원반송정수장 오존공정 도입공사(정수설비)-1" xfId="6024"/>
    <cellStyle name="_인원계획표 _적격 _총괄집계및영구설비내역12.22_사본임-창원반송정수장 오존공정 도입공사(도급)-2" xfId="6025"/>
    <cellStyle name="_인원계획표 _적격 _총괄집계및영구설비내역12.22_순공사비(전체분)_20070504_PAC 회수금삭제" xfId="6026"/>
    <cellStyle name="_인원계획표 _적격 _총괄집계및영구설비내역12.22_순공사비(전체분)_20070504_PAC 회수금삭제_0.창원반송정수장 오존공정 도입공사(정수설비)-1" xfId="6027"/>
    <cellStyle name="_인원계획표 _적격 _총괄집계및영구설비내역12.22_순공사비(전체분)_20070504_PAC 회수금삭제_사본임-창원반송정수장 오존공정 도입공사(도급)-2" xfId="6028"/>
    <cellStyle name="_인원계획표 _적격 _총괄집계및영구설비내역12.22_순공사비(전체분)_20070504_PAC 회수금삭제_순공사비(전체분)_20070504_PAC 회수금삭제" xfId="6029"/>
    <cellStyle name="_인원계획표 _적격 _총괄집계및영구설비내역12.22_순공사비(전체분)_20070504_PAC 회수금삭제_순공사비(전체분)_20070504_PAC 회수금삭제_0.창원반송정수장 오존공정 도입공사(정수설비)-1" xfId="6030"/>
    <cellStyle name="_인원계획표 _적격 _총괄집계및영구설비내역12.22_순공사비(전체분)_20070504_PAC 회수금삭제_순공사비(전체분)_20070504_PAC 회수금삭제_사본임-창원반송정수장 오존공정 도입공사(도급)-2" xfId="6031"/>
    <cellStyle name="_인원계획표 _적격 _총괄집계및영구설비내역12.22_순공사비(전체분)_20070504_PAC 회수금삭제_순공사비(전체분)_20070504_PAC 회수금삭제_창원반송정수장 오존공정 도입공사(도급)-2" xfId="6032"/>
    <cellStyle name="_인원계획표 _적격 _총괄집계및영구설비내역12.22_순공사비(전체분)_20070504_PAC 회수금삭제_창원반송정수장 오존공정 도입공사(도급)-2" xfId="6033"/>
    <cellStyle name="_인원계획표 _적격 _총괄집계및영구설비내역12.22_창원반송정수장 오존공정 도입공사(도급)-2" xfId="6034"/>
    <cellStyle name="_인원계획표 _적격 _총괄집계및영구설비내역12.22_총괄집계및영구설비내역12.22" xfId="6035"/>
    <cellStyle name="_인원계획표 _적격 _총괄집계및영구설비내역12.22_총괄집계및영구설비내역12.22_0.창원반송정수장 오존공정 도입공사(정수설비)-1" xfId="6036"/>
    <cellStyle name="_인원계획표 _적격 _총괄집계및영구설비내역12.22_총괄집계및영구설비내역12.22_사본임-창원반송정수장 오존공정 도입공사(도급)-2" xfId="6037"/>
    <cellStyle name="_인원계획표 _적격 _총괄집계및영구설비내역12.22_총괄집계및영구설비내역12.22_순공사비(전체분)_20070504_PAC 회수금삭제" xfId="6038"/>
    <cellStyle name="_인원계획표 _적격 _총괄집계및영구설비내역12.22_총괄집계및영구설비내역12.22_순공사비(전체분)_20070504_PAC 회수금삭제_0.창원반송정수장 오존공정 도입공사(정수설비)-1" xfId="6039"/>
    <cellStyle name="_인원계획표 _적격 _총괄집계및영구설비내역12.22_총괄집계및영구설비내역12.22_순공사비(전체분)_20070504_PAC 회수금삭제_사본임-창원반송정수장 오존공정 도입공사(도급)-2" xfId="6040"/>
    <cellStyle name="_인원계획표 _적격 _총괄집계및영구설비내역12.22_총괄집계및영구설비내역12.22_순공사비(전체분)_20070504_PAC 회수금삭제_순공사비(전체분)_20070504_PAC 회수금삭제" xfId="6041"/>
    <cellStyle name="_인원계획표 _적격 _총괄집계및영구설비내역12.22_총괄집계및영구설비내역12.22_순공사비(전체분)_20070504_PAC 회수금삭제_순공사비(전체분)_20070504_PAC 회수금삭제_0.창원반송정수장 오존공정 도입공사(정수설비)-1" xfId="6042"/>
    <cellStyle name="_인원계획표 _적격 _총괄집계및영구설비내역12.22_총괄집계및영구설비내역12.22_순공사비(전체분)_20070504_PAC 회수금삭제_순공사비(전체분)_20070504_PAC 회수금삭제_사본임-창원반송정수장 오존공정 도입공사(도급)-2" xfId="6043"/>
    <cellStyle name="_인원계획표 _적격 _총괄집계및영구설비내역12.22_총괄집계및영구설비내역12.22_순공사비(전체분)_20070504_PAC 회수금삭제_순공사비(전체분)_20070504_PAC 회수금삭제_창원반송정수장 오존공정 도입공사(도급)-2" xfId="6044"/>
    <cellStyle name="_인원계획표 _적격 _총괄집계및영구설비내역12.22_총괄집계및영구설비내역12.22_순공사비(전체분)_20070504_PAC 회수금삭제_창원반송정수장 오존공정 도입공사(도급)-2" xfId="6045"/>
    <cellStyle name="_인원계획표 _적격 _총괄집계및영구설비내역12.22_총괄집계및영구설비내역12.22_창원반송정수장 오존공정 도입공사(도급)-2" xfId="6046"/>
    <cellStyle name="_인원계획표 _적격 _투찰서(시화)" xfId="6047"/>
    <cellStyle name="_인원계획표 _적격 _투찰서(시화)_0.창원반송정수장 오존공정 도입공사(정수설비)-1" xfId="6048"/>
    <cellStyle name="_인원계획표 _적격 _투찰서(시화)_사본임-창원반송정수장 오존공정 도입공사(도급)-2" xfId="6049"/>
    <cellStyle name="_인원계획표 _적격 _투찰서(시화)_순공사비(전체분)_20070504_PAC 회수금삭제" xfId="6050"/>
    <cellStyle name="_인원계획표 _적격 _투찰서(시화)_순공사비(전체분)_20070504_PAC 회수금삭제_0.창원반송정수장 오존공정 도입공사(정수설비)-1" xfId="6051"/>
    <cellStyle name="_인원계획표 _적격 _투찰서(시화)_순공사비(전체분)_20070504_PAC 회수금삭제_사본임-창원반송정수장 오존공정 도입공사(도급)-2" xfId="6052"/>
    <cellStyle name="_인원계획표 _적격 _투찰서(시화)_순공사비(전체분)_20070504_PAC 회수금삭제_순공사비(전체분)_20070504_PAC 회수금삭제" xfId="6053"/>
    <cellStyle name="_인원계획표 _적격 _투찰서(시화)_순공사비(전체분)_20070504_PAC 회수금삭제_순공사비(전체분)_20070504_PAC 회수금삭제_0.창원반송정수장 오존공정 도입공사(정수설비)-1" xfId="6054"/>
    <cellStyle name="_인원계획표 _적격 _투찰서(시화)_순공사비(전체분)_20070504_PAC 회수금삭제_순공사비(전체분)_20070504_PAC 회수금삭제_사본임-창원반송정수장 오존공정 도입공사(도급)-2" xfId="6055"/>
    <cellStyle name="_인원계획표 _적격 _투찰서(시화)_순공사비(전체분)_20070504_PAC 회수금삭제_순공사비(전체분)_20070504_PAC 회수금삭제_창원반송정수장 오존공정 도입공사(도급)-2" xfId="6056"/>
    <cellStyle name="_인원계획표 _적격 _투찰서(시화)_순공사비(전체분)_20070504_PAC 회수금삭제_창원반송정수장 오존공정 도입공사(도급)-2" xfId="6057"/>
    <cellStyle name="_인원계획표 _적격 _투찰서(시화)_창원반송정수장 오존공정 도입공사(도급)-2" xfId="6058"/>
    <cellStyle name="_인원계획표 _적격 _투찰서(시화조력)" xfId="6059"/>
    <cellStyle name="_인원계획표 _적격 _투찰서(시화조력)_0.창원반송정수장 오존공정 도입공사(정수설비)-1" xfId="6060"/>
    <cellStyle name="_인원계획표 _적격 _투찰서(시화조력)_사본임-창원반송정수장 오존공정 도입공사(도급)-2" xfId="6061"/>
    <cellStyle name="_인원계획표 _적격 _투찰서(시화조력)_순공사비(전체분)_20070504_PAC 회수금삭제" xfId="6062"/>
    <cellStyle name="_인원계획표 _적격 _투찰서(시화조력)_순공사비(전체분)_20070504_PAC 회수금삭제_0.창원반송정수장 오존공정 도입공사(정수설비)-1" xfId="6063"/>
    <cellStyle name="_인원계획표 _적격 _투찰서(시화조력)_순공사비(전체분)_20070504_PAC 회수금삭제_사본임-창원반송정수장 오존공정 도입공사(도급)-2" xfId="6064"/>
    <cellStyle name="_인원계획표 _적격 _투찰서(시화조력)_순공사비(전체분)_20070504_PAC 회수금삭제_순공사비(전체분)_20070504_PAC 회수금삭제" xfId="6065"/>
    <cellStyle name="_인원계획표 _적격 _투찰서(시화조력)_순공사비(전체분)_20070504_PAC 회수금삭제_순공사비(전체분)_20070504_PAC 회수금삭제_0.창원반송정수장 오존공정 도입공사(정수설비)-1" xfId="6066"/>
    <cellStyle name="_인원계획표 _적격 _투찰서(시화조력)_순공사비(전체분)_20070504_PAC 회수금삭제_순공사비(전체분)_20070504_PAC 회수금삭제_사본임-창원반송정수장 오존공정 도입공사(도급)-2" xfId="6067"/>
    <cellStyle name="_인원계획표 _적격 _투찰서(시화조력)_순공사비(전체분)_20070504_PAC 회수금삭제_순공사비(전체분)_20070504_PAC 회수금삭제_창원반송정수장 오존공정 도입공사(도급)-2" xfId="6068"/>
    <cellStyle name="_인원계획표 _적격 _투찰서(시화조력)_순공사비(전체분)_20070504_PAC 회수금삭제_창원반송정수장 오존공정 도입공사(도급)-2" xfId="6069"/>
    <cellStyle name="_인원계획표 _적격 _투찰서(시화조력)_창원반송정수장 오존공정 도입공사(도급)-2" xfId="6070"/>
    <cellStyle name="_인원계획표 _창원반송정수장 오존공정 도입공사(도급)-2" xfId="6071"/>
    <cellStyle name="_인원계획표 _총괄집계및영구설비내역12.22" xfId="6072"/>
    <cellStyle name="_인원계획표 _총괄집계및영구설비내역12.22_0.창원반송정수장 오존공정 도입공사(정수설비)-1" xfId="6073"/>
    <cellStyle name="_인원계획표 _총괄집계및영구설비내역12.22_사본임-창원반송정수장 오존공정 도입공사(도급)-2" xfId="6074"/>
    <cellStyle name="_인원계획표 _총괄집계및영구설비내역12.22_순공사비(전체분)_20070504_PAC 회수금삭제" xfId="6075"/>
    <cellStyle name="_인원계획표 _총괄집계및영구설비내역12.22_순공사비(전체분)_20070504_PAC 회수금삭제_0.창원반송정수장 오존공정 도입공사(정수설비)-1" xfId="6076"/>
    <cellStyle name="_인원계획표 _총괄집계및영구설비내역12.22_순공사비(전체분)_20070504_PAC 회수금삭제_사본임-창원반송정수장 오존공정 도입공사(도급)-2" xfId="6077"/>
    <cellStyle name="_인원계획표 _총괄집계및영구설비내역12.22_순공사비(전체분)_20070504_PAC 회수금삭제_순공사비(전체분)_20070504_PAC 회수금삭제" xfId="6078"/>
    <cellStyle name="_인원계획표 _총괄집계및영구설비내역12.22_순공사비(전체분)_20070504_PAC 회수금삭제_순공사비(전체분)_20070504_PAC 회수금삭제_0.창원반송정수장 오존공정 도입공사(정수설비)-1" xfId="6079"/>
    <cellStyle name="_인원계획표 _총괄집계및영구설비내역12.22_순공사비(전체분)_20070504_PAC 회수금삭제_순공사비(전체분)_20070504_PAC 회수금삭제_사본임-창원반송정수장 오존공정 도입공사(도급)-2" xfId="6080"/>
    <cellStyle name="_인원계획표 _총괄집계및영구설비내역12.22_순공사비(전체분)_20070504_PAC 회수금삭제_순공사비(전체분)_20070504_PAC 회수금삭제_창원반송정수장 오존공정 도입공사(도급)-2" xfId="6081"/>
    <cellStyle name="_인원계획표 _총괄집계및영구설비내역12.22_순공사비(전체분)_20070504_PAC 회수금삭제_창원반송정수장 오존공정 도입공사(도급)-2" xfId="6082"/>
    <cellStyle name="_인원계획표 _총괄집계및영구설비내역12.22_창원반송정수장 오존공정 도입공사(도급)-2" xfId="6083"/>
    <cellStyle name="_인원계획표 _총괄집계및영구설비내역12.22_총괄집계및영구설비내역12.22" xfId="6084"/>
    <cellStyle name="_인원계획표 _총괄집계및영구설비내역12.22_총괄집계및영구설비내역12.22_0.창원반송정수장 오존공정 도입공사(정수설비)-1" xfId="6085"/>
    <cellStyle name="_인원계획표 _총괄집계및영구설비내역12.22_총괄집계및영구설비내역12.22_사본임-창원반송정수장 오존공정 도입공사(도급)-2" xfId="6086"/>
    <cellStyle name="_인원계획표 _총괄집계및영구설비내역12.22_총괄집계및영구설비내역12.22_순공사비(전체분)_20070504_PAC 회수금삭제" xfId="6087"/>
    <cellStyle name="_인원계획표 _총괄집계및영구설비내역12.22_총괄집계및영구설비내역12.22_순공사비(전체분)_20070504_PAC 회수금삭제_0.창원반송정수장 오존공정 도입공사(정수설비)-1" xfId="6088"/>
    <cellStyle name="_인원계획표 _총괄집계및영구설비내역12.22_총괄집계및영구설비내역12.22_순공사비(전체분)_20070504_PAC 회수금삭제_사본임-창원반송정수장 오존공정 도입공사(도급)-2" xfId="6089"/>
    <cellStyle name="_인원계획표 _총괄집계및영구설비내역12.22_총괄집계및영구설비내역12.22_순공사비(전체분)_20070504_PAC 회수금삭제_순공사비(전체분)_20070504_PAC 회수금삭제" xfId="6090"/>
    <cellStyle name="_인원계획표 _총괄집계및영구설비내역12.22_총괄집계및영구설비내역12.22_순공사비(전체분)_20070504_PAC 회수금삭제_순공사비(전체분)_20070504_PAC 회수금삭제_0.창원반송정수장 오존공정 도입공사(정수설비)-1" xfId="6091"/>
    <cellStyle name="_인원계획표 _총괄집계및영구설비내역12.22_총괄집계및영구설비내역12.22_순공사비(전체분)_20070504_PAC 회수금삭제_순공사비(전체분)_20070504_PAC 회수금삭제_사본임-창원반송정수장 오존공정 도입공사(도급)-2" xfId="6092"/>
    <cellStyle name="_인원계획표 _총괄집계및영구설비내역12.22_총괄집계및영구설비내역12.22_순공사비(전체분)_20070504_PAC 회수금삭제_순공사비(전체분)_20070504_PAC 회수금삭제_창원반송정수장 오존공정 도입공사(도급)-2" xfId="6093"/>
    <cellStyle name="_인원계획표 _총괄집계및영구설비내역12.22_총괄집계및영구설비내역12.22_순공사비(전체분)_20070504_PAC 회수금삭제_창원반송정수장 오존공정 도입공사(도급)-2" xfId="6094"/>
    <cellStyle name="_인원계획표 _총괄집계및영구설비내역12.22_총괄집계및영구설비내역12.22_창원반송정수장 오존공정 도입공사(도급)-2" xfId="6095"/>
    <cellStyle name="_인원계획표 _총인처리시설 설계내역서(심사)" xfId="6096"/>
    <cellStyle name="_인원계획표 _투찰서(시화)" xfId="6097"/>
    <cellStyle name="_인원계획표 _투찰서(시화)_0.창원반송정수장 오존공정 도입공사(정수설비)-1" xfId="6098"/>
    <cellStyle name="_인원계획표 _투찰서(시화)_사본임-창원반송정수장 오존공정 도입공사(도급)-2" xfId="6099"/>
    <cellStyle name="_인원계획표 _투찰서(시화)_순공사비(전체분)_20070504_PAC 회수금삭제" xfId="6100"/>
    <cellStyle name="_인원계획표 _투찰서(시화)_순공사비(전체분)_20070504_PAC 회수금삭제_0.창원반송정수장 오존공정 도입공사(정수설비)-1" xfId="6101"/>
    <cellStyle name="_인원계획표 _투찰서(시화)_순공사비(전체분)_20070504_PAC 회수금삭제_사본임-창원반송정수장 오존공정 도입공사(도급)-2" xfId="6102"/>
    <cellStyle name="_인원계획표 _투찰서(시화)_순공사비(전체분)_20070504_PAC 회수금삭제_순공사비(전체분)_20070504_PAC 회수금삭제" xfId="6103"/>
    <cellStyle name="_인원계획표 _투찰서(시화)_순공사비(전체분)_20070504_PAC 회수금삭제_순공사비(전체분)_20070504_PAC 회수금삭제_0.창원반송정수장 오존공정 도입공사(정수설비)-1" xfId="6104"/>
    <cellStyle name="_인원계획표 _투찰서(시화)_순공사비(전체분)_20070504_PAC 회수금삭제_순공사비(전체분)_20070504_PAC 회수금삭제_사본임-창원반송정수장 오존공정 도입공사(도급)-2" xfId="6105"/>
    <cellStyle name="_인원계획표 _투찰서(시화)_순공사비(전체분)_20070504_PAC 회수금삭제_순공사비(전체분)_20070504_PAC 회수금삭제_창원반송정수장 오존공정 도입공사(도급)-2" xfId="6106"/>
    <cellStyle name="_인원계획표 _투찰서(시화)_순공사비(전체분)_20070504_PAC 회수금삭제_창원반송정수장 오존공정 도입공사(도급)-2" xfId="6107"/>
    <cellStyle name="_인원계획표 _투찰서(시화)_창원반송정수장 오존공정 도입공사(도급)-2" xfId="6108"/>
    <cellStyle name="_인원계획표 _투찰서(시화조력)" xfId="6109"/>
    <cellStyle name="_인원계획표 _투찰서(시화조력)_0.창원반송정수장 오존공정 도입공사(정수설비)-1" xfId="6110"/>
    <cellStyle name="_인원계획표 _투찰서(시화조력)_사본임-창원반송정수장 오존공정 도입공사(도급)-2" xfId="6111"/>
    <cellStyle name="_인원계획표 _투찰서(시화조력)_순공사비(전체분)_20070504_PAC 회수금삭제" xfId="6112"/>
    <cellStyle name="_인원계획표 _투찰서(시화조력)_순공사비(전체분)_20070504_PAC 회수금삭제_0.창원반송정수장 오존공정 도입공사(정수설비)-1" xfId="6113"/>
    <cellStyle name="_인원계획표 _투찰서(시화조력)_순공사비(전체분)_20070504_PAC 회수금삭제_사본임-창원반송정수장 오존공정 도입공사(도급)-2" xfId="6114"/>
    <cellStyle name="_인원계획표 _투찰서(시화조력)_순공사비(전체분)_20070504_PAC 회수금삭제_순공사비(전체분)_20070504_PAC 회수금삭제" xfId="6115"/>
    <cellStyle name="_인원계획표 _투찰서(시화조력)_순공사비(전체분)_20070504_PAC 회수금삭제_순공사비(전체분)_20070504_PAC 회수금삭제_0.창원반송정수장 오존공정 도입공사(정수설비)-1" xfId="6116"/>
    <cellStyle name="_인원계획표 _투찰서(시화조력)_순공사비(전체분)_20070504_PAC 회수금삭제_순공사비(전체분)_20070504_PAC 회수금삭제_사본임-창원반송정수장 오존공정 도입공사(도급)-2" xfId="6117"/>
    <cellStyle name="_인원계획표 _투찰서(시화조력)_순공사비(전체분)_20070504_PAC 회수금삭제_순공사비(전체분)_20070504_PAC 회수금삭제_창원반송정수장 오존공정 도입공사(도급)-2" xfId="6118"/>
    <cellStyle name="_인원계획표 _투찰서(시화조력)_순공사비(전체분)_20070504_PAC 회수금삭제_창원반송정수장 오존공정 도입공사(도급)-2" xfId="6119"/>
    <cellStyle name="_인원계획표 _투찰서(시화조력)_창원반송정수장 오존공정 도입공사(도급)-2" xfId="6120"/>
    <cellStyle name="_인증견적자료" xfId="6121"/>
    <cellStyle name="_인천북항관공선부두(수정내역)" xfId="6122"/>
    <cellStyle name="_인천시 지하시설물통합정보시스템 구축사업 설계내역서_0514(FP)" xfId="6123"/>
    <cellStyle name="_인천시 지하시설물통합정보시스템 구축사업 설계내역서_0514(FP)_02._서울시_위례신도시_차집관거_설계예산서(전체)_0217" xfId="6124"/>
    <cellStyle name="_인터넷서버 " xfId="6125"/>
    <cellStyle name="_인트라넷개발내역" xfId="6126"/>
    <cellStyle name="_일산지하차도(BOX구간)" xfId="6127"/>
    <cellStyle name="_일위대가표-2" xfId="6128"/>
    <cellStyle name="_입찰표지 " xfId="6129"/>
    <cellStyle name="_입찰표지 _(현풍)실시설계내역서(대구광역시)" xfId="6130"/>
    <cellStyle name="_입찰표지 _(현풍)실시설계내역서(대구광역시)_발주내역서(안양박달)" xfId="6131"/>
    <cellStyle name="_입찰표지 _(현풍)실시설계내역서(대구광역시)_사본 - 설계내역서(대구하수) REV3(1188)-견학8박10일로" xfId="6132"/>
    <cellStyle name="_입찰표지 _(현풍)실시설계내역서(대구광역시)_설계내역서(대구수질)" xfId="6133"/>
    <cellStyle name="_입찰표지 _(현풍)실시설계내역서(대구광역시)_설계내역서(대구수질) ver10-최(선진해외)" xfId="6134"/>
    <cellStyle name="_입찰표지 _(현풍)실시설계내역서(대구광역시)_성서공단 설계내역서(0402)" xfId="6135"/>
    <cellStyle name="_입찰표지 _(현풍)실시설계내역서(대구광역시)_용암입찰안내서(보정계수포함)" xfId="6136"/>
    <cellStyle name="_입찰표지 _(현풍)실시설계내역서(대구광역시)_총인처리시설 설계내역서(심사)" xfId="6137"/>
    <cellStyle name="_입찰표지 _0.창원반송정수장 오존공정 도입공사(정수설비)-1" xfId="6138"/>
    <cellStyle name="_입찰표지 _2003년실행양식" xfId="6139"/>
    <cellStyle name="_입찰표지 _2003년실행양식_4.추진공(공암)" xfId="6140"/>
    <cellStyle name="_입찰표지 _2003년실행양식_4.추진공(공암SAMPLE" xfId="6141"/>
    <cellStyle name="_입찰표지 _2003년실행양식_4.추진공(서산)" xfId="6142"/>
    <cellStyle name="_입찰표지 _2003년실행양식_4.추진공(읍내)" xfId="6143"/>
    <cellStyle name="_입찰표지 _2003년실행양식_4.추진공(황간)" xfId="6144"/>
    <cellStyle name="_입찰표지 _2003년실행양식_영동군추진가시설수량" xfId="6145"/>
    <cellStyle name="_입찰표지 _2003년실행양식0" xfId="6146"/>
    <cellStyle name="_입찰표지 _2003년실행양식0_4.추진공(공암)" xfId="6147"/>
    <cellStyle name="_입찰표지 _2003년실행양식0_4.추진공(공암SAMPLE" xfId="6148"/>
    <cellStyle name="_입찰표지 _2003년실행양식0_4.추진공(서산)" xfId="6149"/>
    <cellStyle name="_입찰표지 _2003년실행양식0_4.추진공(읍내)" xfId="6150"/>
    <cellStyle name="_입찰표지 _2003년실행양식0_4.추진공(황간)" xfId="6151"/>
    <cellStyle name="_입찰표지 _2003년실행양식0_영동군추진가시설수량" xfId="6152"/>
    <cellStyle name="_입찰표지 _2003년실행양식-1" xfId="6153"/>
    <cellStyle name="_입찰표지 _2003년실행양식-1_4.추진공(공암)" xfId="6154"/>
    <cellStyle name="_입찰표지 _2003년실행양식-1_4.추진공(공암SAMPLE" xfId="6155"/>
    <cellStyle name="_입찰표지 _2003년실행양식-1_4.추진공(서산)" xfId="6156"/>
    <cellStyle name="_입찰표지 _2003년실행양식-1_4.추진공(읍내)" xfId="6157"/>
    <cellStyle name="_입찰표지 _2003년실행양식-1_4.추진공(황간)" xfId="6158"/>
    <cellStyle name="_입찰표지 _2003년실행양식-1_영동군추진가시설수량" xfId="6159"/>
    <cellStyle name="_입찰표지 _4.추진공(공암)" xfId="6160"/>
    <cellStyle name="_입찰표지 _4.추진공(공암SAMPLE" xfId="6161"/>
    <cellStyle name="_입찰표지 _4.추진공(서산)" xfId="6162"/>
    <cellStyle name="_입찰표지 _4.추진공(읍내)" xfId="6163"/>
    <cellStyle name="_입찰표지 _4.추진공(황간)" xfId="6164"/>
    <cellStyle name="_입찰표지 _대구도시철도3호선실시설계내역서(070206)" xfId="6165"/>
    <cellStyle name="_입찰표지 _대구도시철도3호선실시설계내역서(070207)" xfId="6166"/>
    <cellStyle name="_입찰표지 _발주내역서(안양박달)" xfId="6167"/>
    <cellStyle name="_입찰표지 _사본 - 설계내역서(대구하수) REV3(1188)-견학8박10일로" xfId="6168"/>
    <cellStyle name="_입찰표지 _사본임-창원반송정수장 오존공정 도입공사(도급)-2" xfId="6169"/>
    <cellStyle name="_입찰표지 _산출내역(전기11.21)" xfId="6170"/>
    <cellStyle name="_입찰표지 _산출내역(전기11.21)_0.창원반송정수장 오존공정 도입공사(정수설비)-1" xfId="6171"/>
    <cellStyle name="_입찰표지 _산출내역(전기11.21)_사본임-창원반송정수장 오존공정 도입공사(도급)-2" xfId="6172"/>
    <cellStyle name="_입찰표지 _산출내역(전기11.21)_순공사비(전체분)_20070504_PAC 회수금삭제" xfId="6173"/>
    <cellStyle name="_입찰표지 _산출내역(전기11.21)_순공사비(전체분)_20070504_PAC 회수금삭제_0.창원반송정수장 오존공정 도입공사(정수설비)-1" xfId="6174"/>
    <cellStyle name="_입찰표지 _산출내역(전기11.21)_순공사비(전체분)_20070504_PAC 회수금삭제_사본임-창원반송정수장 오존공정 도입공사(도급)-2" xfId="6175"/>
    <cellStyle name="_입찰표지 _산출내역(전기11.21)_순공사비(전체분)_20070504_PAC 회수금삭제_순공사비(전체분)_20070504_PAC 회수금삭제" xfId="6176"/>
    <cellStyle name="_입찰표지 _산출내역(전기11.21)_순공사비(전체분)_20070504_PAC 회수금삭제_순공사비(전체분)_20070504_PAC 회수금삭제_0.창원반송정수장 오존공정 도입공사(정수설비)-1" xfId="6177"/>
    <cellStyle name="_입찰표지 _산출내역(전기11.21)_순공사비(전체분)_20070504_PAC 회수금삭제_순공사비(전체분)_20070504_PAC 회수금삭제_사본임-창원반송정수장 오존공정 도입공사(도급)-2" xfId="6178"/>
    <cellStyle name="_입찰표지 _산출내역(전기11.21)_순공사비(전체분)_20070504_PAC 회수금삭제_순공사비(전체분)_20070504_PAC 회수금삭제_창원반송정수장 오존공정 도입공사(도급)-2" xfId="6179"/>
    <cellStyle name="_입찰표지 _산출내역(전기11.21)_순공사비(전체분)_20070504_PAC 회수금삭제_창원반송정수장 오존공정 도입공사(도급)-2" xfId="6180"/>
    <cellStyle name="_입찰표지 _산출내역(전기11.21)_창원반송정수장 오존공정 도입공사(도급)-2" xfId="6181"/>
    <cellStyle name="_입찰표지 _산출내역(전기11.21)_총괄집계및영구설비내역12.22" xfId="6182"/>
    <cellStyle name="_입찰표지 _산출내역(전기11.21)_총괄집계및영구설비내역12.22_0.창원반송정수장 오존공정 도입공사(정수설비)-1" xfId="6183"/>
    <cellStyle name="_입찰표지 _산출내역(전기11.21)_총괄집계및영구설비내역12.22_사본임-창원반송정수장 오존공정 도입공사(도급)-2" xfId="6184"/>
    <cellStyle name="_입찰표지 _산출내역(전기11.21)_총괄집계및영구설비내역12.22_순공사비(전체분)_20070504_PAC 회수금삭제" xfId="6185"/>
    <cellStyle name="_입찰표지 _산출내역(전기11.21)_총괄집계및영구설비내역12.22_순공사비(전체분)_20070504_PAC 회수금삭제_0.창원반송정수장 오존공정 도입공사(정수설비)-1" xfId="6186"/>
    <cellStyle name="_입찰표지 _산출내역(전기11.21)_총괄집계및영구설비내역12.22_순공사비(전체분)_20070504_PAC 회수금삭제_사본임-창원반송정수장 오존공정 도입공사(도급)-2" xfId="6187"/>
    <cellStyle name="_입찰표지 _산출내역(전기11.21)_총괄집계및영구설비내역12.22_순공사비(전체분)_20070504_PAC 회수금삭제_순공사비(전체분)_20070504_PAC 회수금삭제" xfId="6188"/>
    <cellStyle name="_입찰표지 _산출내역(전기11.21)_총괄집계및영구설비내역12.22_순공사비(전체분)_20070504_PAC 회수금삭제_순공사비(전체분)_20070504_PAC 회수금삭제_0.창원반송정수장 오존공정 도입공사(정수설비)-1" xfId="6189"/>
    <cellStyle name="_입찰표지 _산출내역(전기11.21)_총괄집계및영구설비내역12.22_순공사비(전체분)_20070504_PAC 회수금삭제_순공사비(전체분)_20070504_PAC 회수금삭제_사본임-창원반송정수장 오존공정 도입공사(도급)-2" xfId="6190"/>
    <cellStyle name="_입찰표지 _산출내역(전기11.21)_총괄집계및영구설비내역12.22_순공사비(전체분)_20070504_PAC 회수금삭제_순공사비(전체분)_20070504_PAC 회수금삭제_창원반송정수장 오존공정 도입공사(도급)-2" xfId="6191"/>
    <cellStyle name="_입찰표지 _산출내역(전기11.21)_총괄집계및영구설비내역12.22_순공사비(전체분)_20070504_PAC 회수금삭제_창원반송정수장 오존공정 도입공사(도급)-2" xfId="6192"/>
    <cellStyle name="_입찰표지 _산출내역(전기11.21)_총괄집계및영구설비내역12.22_창원반송정수장 오존공정 도입공사(도급)-2" xfId="6193"/>
    <cellStyle name="_입찰표지 _산출내역서(양식검토)" xfId="6194"/>
    <cellStyle name="_입찰표지 _산출내역서(양식검토)_0.창원반송정수장 오존공정 도입공사(정수설비)-1" xfId="6195"/>
    <cellStyle name="_입찰표지 _산출내역서(양식검토)_사본임-창원반송정수장 오존공정 도입공사(도급)-2" xfId="6196"/>
    <cellStyle name="_입찰표지 _산출내역서(양식검토)_순공사비(전체분)_20070504_PAC 회수금삭제" xfId="6197"/>
    <cellStyle name="_입찰표지 _산출내역서(양식검토)_순공사비(전체분)_20070504_PAC 회수금삭제_0.창원반송정수장 오존공정 도입공사(정수설비)-1" xfId="6198"/>
    <cellStyle name="_입찰표지 _산출내역서(양식검토)_순공사비(전체분)_20070504_PAC 회수금삭제_사본임-창원반송정수장 오존공정 도입공사(도급)-2" xfId="6199"/>
    <cellStyle name="_입찰표지 _산출내역서(양식검토)_순공사비(전체분)_20070504_PAC 회수금삭제_순공사비(전체분)_20070504_PAC 회수금삭제" xfId="6200"/>
    <cellStyle name="_입찰표지 _산출내역서(양식검토)_순공사비(전체분)_20070504_PAC 회수금삭제_순공사비(전체분)_20070504_PAC 회수금삭제_0.창원반송정수장 오존공정 도입공사(정수설비)-1" xfId="6201"/>
    <cellStyle name="_입찰표지 _산출내역서(양식검토)_순공사비(전체분)_20070504_PAC 회수금삭제_순공사비(전체분)_20070504_PAC 회수금삭제_사본임-창원반송정수장 오존공정 도입공사(도급)-2" xfId="6202"/>
    <cellStyle name="_입찰표지 _산출내역서(양식검토)_순공사비(전체분)_20070504_PAC 회수금삭제_순공사비(전체분)_20070504_PAC 회수금삭제_창원반송정수장 오존공정 도입공사(도급)-2" xfId="6203"/>
    <cellStyle name="_입찰표지 _산출내역서(양식검토)_순공사비(전체분)_20070504_PAC 회수금삭제_창원반송정수장 오존공정 도입공사(도급)-2" xfId="6204"/>
    <cellStyle name="_입찰표지 _산출내역서(양식검토)_창원반송정수장 오존공정 도입공사(도급)-2" xfId="6205"/>
    <cellStyle name="_입찰표지 _설계내역서(대구수질)" xfId="6206"/>
    <cellStyle name="_입찰표지 _설계내역서(대구수질) ver10-최(선진해외)" xfId="6207"/>
    <cellStyle name="_입찰표지 _성서공단 설계내역서(0402)" xfId="6208"/>
    <cellStyle name="_입찰표지 _순공사비(전체분)_20070504_PAC 회수금삭제" xfId="6209"/>
    <cellStyle name="_입찰표지 _순공사비(전체분)_20070504_PAC 회수금삭제_0.창원반송정수장 오존공정 도입공사(정수설비)-1" xfId="6210"/>
    <cellStyle name="_입찰표지 _순공사비(전체분)_20070504_PAC 회수금삭제_사본임-창원반송정수장 오존공정 도입공사(도급)-2" xfId="6211"/>
    <cellStyle name="_입찰표지 _순공사비(전체분)_20070504_PAC 회수금삭제_순공사비(전체분)_20070504_PAC 회수금삭제" xfId="6212"/>
    <cellStyle name="_입찰표지 _순공사비(전체분)_20070504_PAC 회수금삭제_순공사비(전체분)_20070504_PAC 회수금삭제_0.창원반송정수장 오존공정 도입공사(정수설비)-1" xfId="6213"/>
    <cellStyle name="_입찰표지 _순공사비(전체분)_20070504_PAC 회수금삭제_순공사비(전체분)_20070504_PAC 회수금삭제_사본임-창원반송정수장 오존공정 도입공사(도급)-2" xfId="6214"/>
    <cellStyle name="_입찰표지 _순공사비(전체분)_20070504_PAC 회수금삭제_순공사비(전체분)_20070504_PAC 회수금삭제_창원반송정수장 오존공정 도입공사(도급)-2" xfId="6215"/>
    <cellStyle name="_입찰표지 _순공사비(전체분)_20070504_PAC 회수금삭제_창원반송정수장 오존공정 도입공사(도급)-2" xfId="6216"/>
    <cellStyle name="_입찰표지 _실행내역2001년1월변경" xfId="6217"/>
    <cellStyle name="_입찰표지 _실행내역2001년1월변경_2003년실행양식" xfId="6218"/>
    <cellStyle name="_입찰표지 _실행내역2001년1월변경_2003년실행양식_4.추진공(공암)" xfId="6219"/>
    <cellStyle name="_입찰표지 _실행내역2001년1월변경_2003년실행양식_4.추진공(공암SAMPLE" xfId="6220"/>
    <cellStyle name="_입찰표지 _실행내역2001년1월변경_2003년실행양식_4.추진공(서산)" xfId="6221"/>
    <cellStyle name="_입찰표지 _실행내역2001년1월변경_2003년실행양식_4.추진공(읍내)" xfId="6222"/>
    <cellStyle name="_입찰표지 _실행내역2001년1월변경_2003년실행양식_4.추진공(황간)" xfId="6223"/>
    <cellStyle name="_입찰표지 _실행내역2001년1월변경_2003년실행양식_영동군추진가시설수량" xfId="6224"/>
    <cellStyle name="_입찰표지 _실행내역2001년1월변경_2003년실행양식0" xfId="6225"/>
    <cellStyle name="_입찰표지 _실행내역2001년1월변경_2003년실행양식0_4.추진공(공암)" xfId="6226"/>
    <cellStyle name="_입찰표지 _실행내역2001년1월변경_2003년실행양식0_4.추진공(공암SAMPLE" xfId="6227"/>
    <cellStyle name="_입찰표지 _실행내역2001년1월변경_2003년실행양식0_4.추진공(서산)" xfId="6228"/>
    <cellStyle name="_입찰표지 _실행내역2001년1월변경_2003년실행양식0_4.추진공(읍내)" xfId="6229"/>
    <cellStyle name="_입찰표지 _실행내역2001년1월변경_2003년실행양식0_4.추진공(황간)" xfId="6230"/>
    <cellStyle name="_입찰표지 _실행내역2001년1월변경_2003년실행양식0_영동군추진가시설수량" xfId="6231"/>
    <cellStyle name="_입찰표지 _실행내역2001년1월변경_2003년실행양식-1" xfId="6232"/>
    <cellStyle name="_입찰표지 _실행내역2001년1월변경_2003년실행양식-1_4.추진공(공암)" xfId="6233"/>
    <cellStyle name="_입찰표지 _실행내역2001년1월변경_2003년실행양식-1_4.추진공(공암SAMPLE" xfId="6234"/>
    <cellStyle name="_입찰표지 _실행내역2001년1월변경_2003년실행양식-1_4.추진공(서산)" xfId="6235"/>
    <cellStyle name="_입찰표지 _실행내역2001년1월변경_2003년실행양식-1_4.추진공(읍내)" xfId="6236"/>
    <cellStyle name="_입찰표지 _실행내역2001년1월변경_2003년실행양식-1_4.추진공(황간)" xfId="6237"/>
    <cellStyle name="_입찰표지 _실행내역2001년1월변경_2003년실행양식-1_영동군추진가시설수량" xfId="6238"/>
    <cellStyle name="_입찰표지 _실행내역2001년1월변경_4.추진공(공암)" xfId="6239"/>
    <cellStyle name="_입찰표지 _실행내역2001년1월변경_4.추진공(공암SAMPLE" xfId="6240"/>
    <cellStyle name="_입찰표지 _실행내역2001년1월변경_4.추진공(서산)" xfId="6241"/>
    <cellStyle name="_입찰표지 _실행내역2001년1월변경_4.추진공(읍내)" xfId="6242"/>
    <cellStyle name="_입찰표지 _실행내역2001년1월변경_4.추진공(황간)" xfId="6243"/>
    <cellStyle name="_입찰표지 _실행내역2001년1월변경_영동군추진가시설수량" xfId="6244"/>
    <cellStyle name="_입찰표지 _영동군추진가시설수량" xfId="6245"/>
    <cellStyle name="_입찰표지 _용암입찰안내서(보정계수포함)" xfId="6246"/>
    <cellStyle name="_입찰표지 _원가계산서" xfId="6247"/>
    <cellStyle name="_입찰표지 _원가계산서,총괄산출내역서-2005" xfId="6248"/>
    <cellStyle name="_입찰표지 _원가계산서,총괄산출내역서-2005_0.창원반송정수장 오존공정 도입공사(정수설비)-1" xfId="6249"/>
    <cellStyle name="_입찰표지 _원가계산서,총괄산출내역서-2005_사본임-창원반송정수장 오존공정 도입공사(도급)-2" xfId="6250"/>
    <cellStyle name="_입찰표지 _원가계산서,총괄산출내역서-2005_순공사비(전체분)_20070504_PAC 회수금삭제" xfId="6251"/>
    <cellStyle name="_입찰표지 _원가계산서,총괄산출내역서-2005_순공사비(전체분)_20070504_PAC 회수금삭제_0.창원반송정수장 오존공정 도입공사(정수설비)-1" xfId="6252"/>
    <cellStyle name="_입찰표지 _원가계산서,총괄산출내역서-2005_순공사비(전체분)_20070504_PAC 회수금삭제_사본임-창원반송정수장 오존공정 도입공사(도급)-2" xfId="6253"/>
    <cellStyle name="_입찰표지 _원가계산서,총괄산출내역서-2005_순공사비(전체분)_20070504_PAC 회수금삭제_순공사비(전체분)_20070504_PAC 회수금삭제" xfId="6254"/>
    <cellStyle name="_입찰표지 _원가계산서,총괄산출내역서-2005_순공사비(전체분)_20070504_PAC 회수금삭제_순공사비(전체분)_20070504_PAC 회수금삭제_0.창원반송정수장 오존공정 도입공사(정수설비)-1" xfId="6255"/>
    <cellStyle name="_입찰표지 _원가계산서,총괄산출내역서-2005_순공사비(전체분)_20070504_PAC 회수금삭제_순공사비(전체분)_20070504_PAC 회수금삭제_사본임-창원반송정수장 오존공정 도입공사(도급)-2" xfId="6256"/>
    <cellStyle name="_입찰표지 _원가계산서,총괄산출내역서-2005_순공사비(전체분)_20070504_PAC 회수금삭제_순공사비(전체분)_20070504_PAC 회수금삭제_창원반송정수장 오존공정 도입공사(도급)-2" xfId="6257"/>
    <cellStyle name="_입찰표지 _원가계산서,총괄산출내역서-2005_순공사비(전체분)_20070504_PAC 회수금삭제_창원반송정수장 오존공정 도입공사(도급)-2" xfId="6258"/>
    <cellStyle name="_입찰표지 _원가계산서,총괄산출내역서-2005_창원반송정수장 오존공정 도입공사(도급)-2" xfId="6259"/>
    <cellStyle name="_입찰표지 _원가계산서_0.창원반송정수장 오존공정 도입공사(정수설비)-1" xfId="6260"/>
    <cellStyle name="_입찰표지 _원가계산서_사본임-창원반송정수장 오존공정 도입공사(도급)-2" xfId="6261"/>
    <cellStyle name="_입찰표지 _원가계산서_순공사비(전체분)_20070504_PAC 회수금삭제" xfId="6262"/>
    <cellStyle name="_입찰표지 _원가계산서_순공사비(전체분)_20070504_PAC 회수금삭제_0.창원반송정수장 오존공정 도입공사(정수설비)-1" xfId="6263"/>
    <cellStyle name="_입찰표지 _원가계산서_순공사비(전체분)_20070504_PAC 회수금삭제_사본임-창원반송정수장 오존공정 도입공사(도급)-2" xfId="6264"/>
    <cellStyle name="_입찰표지 _원가계산서_순공사비(전체분)_20070504_PAC 회수금삭제_순공사비(전체분)_20070504_PAC 회수금삭제" xfId="6265"/>
    <cellStyle name="_입찰표지 _원가계산서_순공사비(전체분)_20070504_PAC 회수금삭제_순공사비(전체분)_20070504_PAC 회수금삭제_0.창원반송정수장 오존공정 도입공사(정수설비)-1" xfId="6266"/>
    <cellStyle name="_입찰표지 _원가계산서_순공사비(전체분)_20070504_PAC 회수금삭제_순공사비(전체분)_20070504_PAC 회수금삭제_사본임-창원반송정수장 오존공정 도입공사(도급)-2" xfId="6267"/>
    <cellStyle name="_입찰표지 _원가계산서_순공사비(전체분)_20070504_PAC 회수금삭제_순공사비(전체분)_20070504_PAC 회수금삭제_창원반송정수장 오존공정 도입공사(도급)-2" xfId="6268"/>
    <cellStyle name="_입찰표지 _원가계산서_순공사비(전체분)_20070504_PAC 회수금삭제_창원반송정수장 오존공정 도입공사(도급)-2" xfId="6269"/>
    <cellStyle name="_입찰표지 _원가계산서_창원반송정수장 오존공정 도입공사(도급)-2" xfId="6270"/>
    <cellStyle name="_입찰표지 _창원반송정수장 오존공정 도입공사(도급)-2" xfId="6271"/>
    <cellStyle name="_입찰표지 _총괄집계및영구설비내역12.22" xfId="6272"/>
    <cellStyle name="_입찰표지 _총괄집계및영구설비내역12.22_0.창원반송정수장 오존공정 도입공사(정수설비)-1" xfId="6273"/>
    <cellStyle name="_입찰표지 _총괄집계및영구설비내역12.22_사본임-창원반송정수장 오존공정 도입공사(도급)-2" xfId="6274"/>
    <cellStyle name="_입찰표지 _총괄집계및영구설비내역12.22_순공사비(전체분)_20070504_PAC 회수금삭제" xfId="6275"/>
    <cellStyle name="_입찰표지 _총괄집계및영구설비내역12.22_순공사비(전체분)_20070504_PAC 회수금삭제_0.창원반송정수장 오존공정 도입공사(정수설비)-1" xfId="6276"/>
    <cellStyle name="_입찰표지 _총괄집계및영구설비내역12.22_순공사비(전체분)_20070504_PAC 회수금삭제_사본임-창원반송정수장 오존공정 도입공사(도급)-2" xfId="6277"/>
    <cellStyle name="_입찰표지 _총괄집계및영구설비내역12.22_순공사비(전체분)_20070504_PAC 회수금삭제_순공사비(전체분)_20070504_PAC 회수금삭제" xfId="6278"/>
    <cellStyle name="_입찰표지 _총괄집계및영구설비내역12.22_순공사비(전체분)_20070504_PAC 회수금삭제_순공사비(전체분)_20070504_PAC 회수금삭제_0.창원반송정수장 오존공정 도입공사(정수설비)-1" xfId="6279"/>
    <cellStyle name="_입찰표지 _총괄집계및영구설비내역12.22_순공사비(전체분)_20070504_PAC 회수금삭제_순공사비(전체분)_20070504_PAC 회수금삭제_사본임-창원반송정수장 오존공정 도입공사(도급)-2" xfId="6280"/>
    <cellStyle name="_입찰표지 _총괄집계및영구설비내역12.22_순공사비(전체분)_20070504_PAC 회수금삭제_순공사비(전체분)_20070504_PAC 회수금삭제_창원반송정수장 오존공정 도입공사(도급)-2" xfId="6281"/>
    <cellStyle name="_입찰표지 _총괄집계및영구설비내역12.22_순공사비(전체분)_20070504_PAC 회수금삭제_창원반송정수장 오존공정 도입공사(도급)-2" xfId="6282"/>
    <cellStyle name="_입찰표지 _총괄집계및영구설비내역12.22_창원반송정수장 오존공정 도입공사(도급)-2" xfId="6283"/>
    <cellStyle name="_입찰표지 _총괄집계및영구설비내역12.22_총괄집계및영구설비내역12.22" xfId="6284"/>
    <cellStyle name="_입찰표지 _총괄집계및영구설비내역12.22_총괄집계및영구설비내역12.22_0.창원반송정수장 오존공정 도입공사(정수설비)-1" xfId="6285"/>
    <cellStyle name="_입찰표지 _총괄집계및영구설비내역12.22_총괄집계및영구설비내역12.22_사본임-창원반송정수장 오존공정 도입공사(도급)-2" xfId="6286"/>
    <cellStyle name="_입찰표지 _총괄집계및영구설비내역12.22_총괄집계및영구설비내역12.22_순공사비(전체분)_20070504_PAC 회수금삭제" xfId="6287"/>
    <cellStyle name="_입찰표지 _총괄집계및영구설비내역12.22_총괄집계및영구설비내역12.22_순공사비(전체분)_20070504_PAC 회수금삭제_0.창원반송정수장 오존공정 도입공사(정수설비)-1" xfId="6288"/>
    <cellStyle name="_입찰표지 _총괄집계및영구설비내역12.22_총괄집계및영구설비내역12.22_순공사비(전체분)_20070504_PAC 회수금삭제_사본임-창원반송정수장 오존공정 도입공사(도급)-2" xfId="6289"/>
    <cellStyle name="_입찰표지 _총괄집계및영구설비내역12.22_총괄집계및영구설비내역12.22_순공사비(전체분)_20070504_PAC 회수금삭제_순공사비(전체분)_20070504_PAC 회수금삭제" xfId="6290"/>
    <cellStyle name="_입찰표지 _총괄집계및영구설비내역12.22_총괄집계및영구설비내역12.22_순공사비(전체분)_20070504_PAC 회수금삭제_순공사비(전체분)_20070504_PAC 회수금삭제_0.창원반송정수장 오존공정 도입공사(정수설비)-1" xfId="6291"/>
    <cellStyle name="_입찰표지 _총괄집계및영구설비내역12.22_총괄집계및영구설비내역12.22_순공사비(전체분)_20070504_PAC 회수금삭제_순공사비(전체분)_20070504_PAC 회수금삭제_사본임-창원반송정수장 오존공정 도입공사(도급)-2" xfId="6292"/>
    <cellStyle name="_입찰표지 _총괄집계및영구설비내역12.22_총괄집계및영구설비내역12.22_순공사비(전체분)_20070504_PAC 회수금삭제_순공사비(전체분)_20070504_PAC 회수금삭제_창원반송정수장 오존공정 도입공사(도급)-2" xfId="6293"/>
    <cellStyle name="_입찰표지 _총괄집계및영구설비내역12.22_총괄집계및영구설비내역12.22_순공사비(전체분)_20070504_PAC 회수금삭제_창원반송정수장 오존공정 도입공사(도급)-2" xfId="6294"/>
    <cellStyle name="_입찰표지 _총괄집계및영구설비내역12.22_총괄집계및영구설비내역12.22_창원반송정수장 오존공정 도입공사(도급)-2" xfId="6295"/>
    <cellStyle name="_입찰표지 _총인처리시설 설계내역서(심사)" xfId="6296"/>
    <cellStyle name="_입찰표지 _투찰서(시화)" xfId="6297"/>
    <cellStyle name="_입찰표지 _투찰서(시화)_0.창원반송정수장 오존공정 도입공사(정수설비)-1" xfId="6298"/>
    <cellStyle name="_입찰표지 _투찰서(시화)_사본임-창원반송정수장 오존공정 도입공사(도급)-2" xfId="6299"/>
    <cellStyle name="_입찰표지 _투찰서(시화)_순공사비(전체분)_20070504_PAC 회수금삭제" xfId="6300"/>
    <cellStyle name="_입찰표지 _투찰서(시화)_순공사비(전체분)_20070504_PAC 회수금삭제_0.창원반송정수장 오존공정 도입공사(정수설비)-1" xfId="6301"/>
    <cellStyle name="_입찰표지 _투찰서(시화)_순공사비(전체분)_20070504_PAC 회수금삭제_사본임-창원반송정수장 오존공정 도입공사(도급)-2" xfId="6302"/>
    <cellStyle name="_입찰표지 _투찰서(시화)_순공사비(전체분)_20070504_PAC 회수금삭제_순공사비(전체분)_20070504_PAC 회수금삭제" xfId="6303"/>
    <cellStyle name="_입찰표지 _투찰서(시화)_순공사비(전체분)_20070504_PAC 회수금삭제_순공사비(전체분)_20070504_PAC 회수금삭제_0.창원반송정수장 오존공정 도입공사(정수설비)-1" xfId="6304"/>
    <cellStyle name="_입찰표지 _투찰서(시화)_순공사비(전체분)_20070504_PAC 회수금삭제_순공사비(전체분)_20070504_PAC 회수금삭제_사본임-창원반송정수장 오존공정 도입공사(도급)-2" xfId="6305"/>
    <cellStyle name="_입찰표지 _투찰서(시화)_순공사비(전체분)_20070504_PAC 회수금삭제_순공사비(전체분)_20070504_PAC 회수금삭제_창원반송정수장 오존공정 도입공사(도급)-2" xfId="6306"/>
    <cellStyle name="_입찰표지 _투찰서(시화)_순공사비(전체분)_20070504_PAC 회수금삭제_창원반송정수장 오존공정 도입공사(도급)-2" xfId="6307"/>
    <cellStyle name="_입찰표지 _투찰서(시화)_창원반송정수장 오존공정 도입공사(도급)-2" xfId="6308"/>
    <cellStyle name="_입찰표지 _투찰서(시화조력)" xfId="6309"/>
    <cellStyle name="_입찰표지 _투찰서(시화조력)_0.창원반송정수장 오존공정 도입공사(정수설비)-1" xfId="6310"/>
    <cellStyle name="_입찰표지 _투찰서(시화조력)_사본임-창원반송정수장 오존공정 도입공사(도급)-2" xfId="6311"/>
    <cellStyle name="_입찰표지 _투찰서(시화조력)_순공사비(전체분)_20070504_PAC 회수금삭제" xfId="6312"/>
    <cellStyle name="_입찰표지 _투찰서(시화조력)_순공사비(전체분)_20070504_PAC 회수금삭제_0.창원반송정수장 오존공정 도입공사(정수설비)-1" xfId="6313"/>
    <cellStyle name="_입찰표지 _투찰서(시화조력)_순공사비(전체분)_20070504_PAC 회수금삭제_사본임-창원반송정수장 오존공정 도입공사(도급)-2" xfId="6314"/>
    <cellStyle name="_입찰표지 _투찰서(시화조력)_순공사비(전체분)_20070504_PAC 회수금삭제_순공사비(전체분)_20070504_PAC 회수금삭제" xfId="6315"/>
    <cellStyle name="_입찰표지 _투찰서(시화조력)_순공사비(전체분)_20070504_PAC 회수금삭제_순공사비(전체분)_20070504_PAC 회수금삭제_0.창원반송정수장 오존공정 도입공사(정수설비)-1" xfId="6316"/>
    <cellStyle name="_입찰표지 _투찰서(시화조력)_순공사비(전체분)_20070504_PAC 회수금삭제_순공사비(전체분)_20070504_PAC 회수금삭제_사본임-창원반송정수장 오존공정 도입공사(도급)-2" xfId="6317"/>
    <cellStyle name="_입찰표지 _투찰서(시화조력)_순공사비(전체분)_20070504_PAC 회수금삭제_순공사비(전체분)_20070504_PAC 회수금삭제_창원반송정수장 오존공정 도입공사(도급)-2" xfId="6318"/>
    <cellStyle name="_입찰표지 _투찰서(시화조력)_순공사비(전체분)_20070504_PAC 회수금삭제_창원반송정수장 오존공정 도입공사(도급)-2" xfId="6319"/>
    <cellStyle name="_입찰표지 _투찰서(시화조력)_창원반송정수장 오존공정 도입공사(도급)-2" xfId="6320"/>
    <cellStyle name="_자재집계표" xfId="6321"/>
    <cellStyle name="_장비견적분석" xfId="6322"/>
    <cellStyle name="_장산중학교내역(혁성)" xfId="6323"/>
    <cellStyle name="_장산중학교내역(혁성업체)" xfId="6324"/>
    <cellStyle name="_장산중학교내역하도급(혁성)" xfId="6325"/>
    <cellStyle name="_장천3공구" xfId="6326"/>
    <cellStyle name="_장천4공구" xfId="6327"/>
    <cellStyle name="_장천5공구" xfId="6328"/>
    <cellStyle name="_장천6공구" xfId="6329"/>
    <cellStyle name="_장천총괄내역수량" xfId="6330"/>
    <cellStyle name="_장흥수수시설(도시계획시설포함)" xfId="6331"/>
    <cellStyle name="_장흥하수계측제어설계내역서(최종)" xfId="6332"/>
    <cellStyle name="_적격 " xfId="6333"/>
    <cellStyle name="_적격 _0.창원반송정수장 오존공정 도입공사(정수설비)-1" xfId="6334"/>
    <cellStyle name="_적격 _2003년실행양식" xfId="6335"/>
    <cellStyle name="_적격 _2003년실행양식_4.추진공(공암)" xfId="6336"/>
    <cellStyle name="_적격 _2003년실행양식_4.추진공(공암SAMPLE" xfId="6337"/>
    <cellStyle name="_적격 _2003년실행양식_4.추진공(서산)" xfId="6338"/>
    <cellStyle name="_적격 _2003년실행양식_4.추진공(읍내)" xfId="6339"/>
    <cellStyle name="_적격 _2003년실행양식_4.추진공(황간)" xfId="6340"/>
    <cellStyle name="_적격 _2003년실행양식_영동군추진가시설수량" xfId="6341"/>
    <cellStyle name="_적격 _2003년실행양식0" xfId="6342"/>
    <cellStyle name="_적격 _2003년실행양식0_4.추진공(공암)" xfId="6343"/>
    <cellStyle name="_적격 _2003년실행양식0_4.추진공(공암SAMPLE" xfId="6344"/>
    <cellStyle name="_적격 _2003년실행양식0_4.추진공(서산)" xfId="6345"/>
    <cellStyle name="_적격 _2003년실행양식0_4.추진공(읍내)" xfId="6346"/>
    <cellStyle name="_적격 _2003년실행양식0_4.추진공(황간)" xfId="6347"/>
    <cellStyle name="_적격 _2003년실행양식0_영동군추진가시설수량" xfId="6348"/>
    <cellStyle name="_적격 _2003년실행양식-1" xfId="6349"/>
    <cellStyle name="_적격 _2003년실행양식-1_4.추진공(공암)" xfId="6350"/>
    <cellStyle name="_적격 _2003년실행양식-1_4.추진공(공암SAMPLE" xfId="6351"/>
    <cellStyle name="_적격 _2003년실행양식-1_4.추진공(서산)" xfId="6352"/>
    <cellStyle name="_적격 _2003년실행양식-1_4.추진공(읍내)" xfId="6353"/>
    <cellStyle name="_적격 _2003년실행양식-1_4.추진공(황간)" xfId="6354"/>
    <cellStyle name="_적격 _2003년실행양식-1_영동군추진가시설수량" xfId="6355"/>
    <cellStyle name="_적격 _4.추진공(공암)" xfId="6356"/>
    <cellStyle name="_적격 _4.추진공(공암SAMPLE" xfId="6357"/>
    <cellStyle name="_적격 _4.추진공(서산)" xfId="6358"/>
    <cellStyle name="_적격 _4.추진공(읍내)" xfId="6359"/>
    <cellStyle name="_적격 _4.추진공(황간)" xfId="6360"/>
    <cellStyle name="_적격 _대구도시철도3호선실시설계내역서(070206)" xfId="6361"/>
    <cellStyle name="_적격 _대구도시철도3호선실시설계내역서(070207)" xfId="6362"/>
    <cellStyle name="_적격 _사본임-창원반송정수장 오존공정 도입공사(도급)-2" xfId="6363"/>
    <cellStyle name="_적격 _산출내역(전기11.21)" xfId="6364"/>
    <cellStyle name="_적격 _산출내역(전기11.21)_0.창원반송정수장 오존공정 도입공사(정수설비)-1" xfId="6365"/>
    <cellStyle name="_적격 _산출내역(전기11.21)_사본임-창원반송정수장 오존공정 도입공사(도급)-2" xfId="6366"/>
    <cellStyle name="_적격 _산출내역(전기11.21)_순공사비(전체분)_20070504_PAC 회수금삭제" xfId="6367"/>
    <cellStyle name="_적격 _산출내역(전기11.21)_순공사비(전체분)_20070504_PAC 회수금삭제_0.창원반송정수장 오존공정 도입공사(정수설비)-1" xfId="6368"/>
    <cellStyle name="_적격 _산출내역(전기11.21)_순공사비(전체분)_20070504_PAC 회수금삭제_사본임-창원반송정수장 오존공정 도입공사(도급)-2" xfId="6369"/>
    <cellStyle name="_적격 _산출내역(전기11.21)_순공사비(전체분)_20070504_PAC 회수금삭제_순공사비(전체분)_20070504_PAC 회수금삭제" xfId="6370"/>
    <cellStyle name="_적격 _산출내역(전기11.21)_순공사비(전체분)_20070504_PAC 회수금삭제_순공사비(전체분)_20070504_PAC 회수금삭제_0.창원반송정수장 오존공정 도입공사(정수설비)-1" xfId="6371"/>
    <cellStyle name="_적격 _산출내역(전기11.21)_순공사비(전체분)_20070504_PAC 회수금삭제_순공사비(전체분)_20070504_PAC 회수금삭제_사본임-창원반송정수장 오존공정 도입공사(도급)-2" xfId="6372"/>
    <cellStyle name="_적격 _산출내역(전기11.21)_순공사비(전체분)_20070504_PAC 회수금삭제_순공사비(전체분)_20070504_PAC 회수금삭제_창원반송정수장 오존공정 도입공사(도급)-2" xfId="6373"/>
    <cellStyle name="_적격 _산출내역(전기11.21)_순공사비(전체분)_20070504_PAC 회수금삭제_창원반송정수장 오존공정 도입공사(도급)-2" xfId="6374"/>
    <cellStyle name="_적격 _산출내역(전기11.21)_창원반송정수장 오존공정 도입공사(도급)-2" xfId="6375"/>
    <cellStyle name="_적격 _산출내역(전기11.21)_총괄집계및영구설비내역12.22" xfId="6376"/>
    <cellStyle name="_적격 _산출내역(전기11.21)_총괄집계및영구설비내역12.22_0.창원반송정수장 오존공정 도입공사(정수설비)-1" xfId="6377"/>
    <cellStyle name="_적격 _산출내역(전기11.21)_총괄집계및영구설비내역12.22_사본임-창원반송정수장 오존공정 도입공사(도급)-2" xfId="6378"/>
    <cellStyle name="_적격 _산출내역(전기11.21)_총괄집계및영구설비내역12.22_순공사비(전체분)_20070504_PAC 회수금삭제" xfId="6379"/>
    <cellStyle name="_적격 _산출내역(전기11.21)_총괄집계및영구설비내역12.22_순공사비(전체분)_20070504_PAC 회수금삭제_0.창원반송정수장 오존공정 도입공사(정수설비)-1" xfId="6380"/>
    <cellStyle name="_적격 _산출내역(전기11.21)_총괄집계및영구설비내역12.22_순공사비(전체분)_20070504_PAC 회수금삭제_사본임-창원반송정수장 오존공정 도입공사(도급)-2" xfId="6381"/>
    <cellStyle name="_적격 _산출내역(전기11.21)_총괄집계및영구설비내역12.22_순공사비(전체분)_20070504_PAC 회수금삭제_순공사비(전체분)_20070504_PAC 회수금삭제" xfId="6382"/>
    <cellStyle name="_적격 _산출내역(전기11.21)_총괄집계및영구설비내역12.22_순공사비(전체분)_20070504_PAC 회수금삭제_순공사비(전체분)_20070504_PAC 회수금삭제_0.창원반송정수장 오존공정 도입공사(정수설비)-1" xfId="6383"/>
    <cellStyle name="_적격 _산출내역(전기11.21)_총괄집계및영구설비내역12.22_순공사비(전체분)_20070504_PAC 회수금삭제_순공사비(전체분)_20070504_PAC 회수금삭제_사본임-창원반송정수장 오존공정 도입공사(도급)-2" xfId="6384"/>
    <cellStyle name="_적격 _산출내역(전기11.21)_총괄집계및영구설비내역12.22_순공사비(전체분)_20070504_PAC 회수금삭제_순공사비(전체분)_20070504_PAC 회수금삭제_창원반송정수장 오존공정 도입공사(도급)-2" xfId="6385"/>
    <cellStyle name="_적격 _산출내역(전기11.21)_총괄집계및영구설비내역12.22_순공사비(전체분)_20070504_PAC 회수금삭제_창원반송정수장 오존공정 도입공사(도급)-2" xfId="6386"/>
    <cellStyle name="_적격 _산출내역(전기11.21)_총괄집계및영구설비내역12.22_창원반송정수장 오존공정 도입공사(도급)-2" xfId="6387"/>
    <cellStyle name="_적격 _산출내역서(양식검토)" xfId="6388"/>
    <cellStyle name="_적격 _산출내역서(양식검토)_0.창원반송정수장 오존공정 도입공사(정수설비)-1" xfId="6389"/>
    <cellStyle name="_적격 _산출내역서(양식검토)_사본임-창원반송정수장 오존공정 도입공사(도급)-2" xfId="6390"/>
    <cellStyle name="_적격 _산출내역서(양식검토)_순공사비(전체분)_20070504_PAC 회수금삭제" xfId="6391"/>
    <cellStyle name="_적격 _산출내역서(양식검토)_순공사비(전체분)_20070504_PAC 회수금삭제_0.창원반송정수장 오존공정 도입공사(정수설비)-1" xfId="6392"/>
    <cellStyle name="_적격 _산출내역서(양식검토)_순공사비(전체분)_20070504_PAC 회수금삭제_사본임-창원반송정수장 오존공정 도입공사(도급)-2" xfId="6393"/>
    <cellStyle name="_적격 _산출내역서(양식검토)_순공사비(전체분)_20070504_PAC 회수금삭제_순공사비(전체분)_20070504_PAC 회수금삭제" xfId="6394"/>
    <cellStyle name="_적격 _산출내역서(양식검토)_순공사비(전체분)_20070504_PAC 회수금삭제_순공사비(전체분)_20070504_PAC 회수금삭제_0.창원반송정수장 오존공정 도입공사(정수설비)-1" xfId="6395"/>
    <cellStyle name="_적격 _산출내역서(양식검토)_순공사비(전체분)_20070504_PAC 회수금삭제_순공사비(전체분)_20070504_PAC 회수금삭제_사본임-창원반송정수장 오존공정 도입공사(도급)-2" xfId="6396"/>
    <cellStyle name="_적격 _산출내역서(양식검토)_순공사비(전체분)_20070504_PAC 회수금삭제_순공사비(전체분)_20070504_PAC 회수금삭제_창원반송정수장 오존공정 도입공사(도급)-2" xfId="6397"/>
    <cellStyle name="_적격 _산출내역서(양식검토)_순공사비(전체분)_20070504_PAC 회수금삭제_창원반송정수장 오존공정 도입공사(도급)-2" xfId="6398"/>
    <cellStyle name="_적격 _산출내역서(양식검토)_창원반송정수장 오존공정 도입공사(도급)-2" xfId="6399"/>
    <cellStyle name="_적격 _순공사비(전체분)_20070504_PAC 회수금삭제" xfId="6400"/>
    <cellStyle name="_적격 _순공사비(전체분)_20070504_PAC 회수금삭제_0.창원반송정수장 오존공정 도입공사(정수설비)-1" xfId="6401"/>
    <cellStyle name="_적격 _순공사비(전체분)_20070504_PAC 회수금삭제_사본임-창원반송정수장 오존공정 도입공사(도급)-2" xfId="6402"/>
    <cellStyle name="_적격 _순공사비(전체분)_20070504_PAC 회수금삭제_순공사비(전체분)_20070504_PAC 회수금삭제" xfId="6403"/>
    <cellStyle name="_적격 _순공사비(전체분)_20070504_PAC 회수금삭제_순공사비(전체분)_20070504_PAC 회수금삭제_0.창원반송정수장 오존공정 도입공사(정수설비)-1" xfId="6404"/>
    <cellStyle name="_적격 _순공사비(전체분)_20070504_PAC 회수금삭제_순공사비(전체분)_20070504_PAC 회수금삭제_사본임-창원반송정수장 오존공정 도입공사(도급)-2" xfId="6405"/>
    <cellStyle name="_적격 _순공사비(전체분)_20070504_PAC 회수금삭제_순공사비(전체분)_20070504_PAC 회수금삭제_창원반송정수장 오존공정 도입공사(도급)-2" xfId="6406"/>
    <cellStyle name="_적격 _순공사비(전체분)_20070504_PAC 회수금삭제_창원반송정수장 오존공정 도입공사(도급)-2" xfId="6407"/>
    <cellStyle name="_적격 _실행내역2001년1월변경" xfId="6408"/>
    <cellStyle name="_적격 _실행내역2001년1월변경_2003년실행양식" xfId="6409"/>
    <cellStyle name="_적격 _실행내역2001년1월변경_2003년실행양식_4.추진공(공암)" xfId="6410"/>
    <cellStyle name="_적격 _실행내역2001년1월변경_2003년실행양식_4.추진공(공암SAMPLE" xfId="6411"/>
    <cellStyle name="_적격 _실행내역2001년1월변경_2003년실행양식_4.추진공(서산)" xfId="6412"/>
    <cellStyle name="_적격 _실행내역2001년1월변경_2003년실행양식_4.추진공(읍내)" xfId="6413"/>
    <cellStyle name="_적격 _실행내역2001년1월변경_2003년실행양식_4.추진공(황간)" xfId="6414"/>
    <cellStyle name="_적격 _실행내역2001년1월변경_2003년실행양식_영동군추진가시설수량" xfId="6415"/>
    <cellStyle name="_적격 _실행내역2001년1월변경_2003년실행양식0" xfId="6416"/>
    <cellStyle name="_적격 _실행내역2001년1월변경_2003년실행양식0_4.추진공(공암)" xfId="6417"/>
    <cellStyle name="_적격 _실행내역2001년1월변경_2003년실행양식0_4.추진공(공암SAMPLE" xfId="6418"/>
    <cellStyle name="_적격 _실행내역2001년1월변경_2003년실행양식0_4.추진공(서산)" xfId="6419"/>
    <cellStyle name="_적격 _실행내역2001년1월변경_2003년실행양식0_4.추진공(읍내)" xfId="6420"/>
    <cellStyle name="_적격 _실행내역2001년1월변경_2003년실행양식0_4.추진공(황간)" xfId="6421"/>
    <cellStyle name="_적격 _실행내역2001년1월변경_2003년실행양식0_영동군추진가시설수량" xfId="6422"/>
    <cellStyle name="_적격 _실행내역2001년1월변경_2003년실행양식-1" xfId="6423"/>
    <cellStyle name="_적격 _실행내역2001년1월변경_2003년실행양식-1_4.추진공(공암)" xfId="6424"/>
    <cellStyle name="_적격 _실행내역2001년1월변경_2003년실행양식-1_4.추진공(공암SAMPLE" xfId="6425"/>
    <cellStyle name="_적격 _실행내역2001년1월변경_2003년실행양식-1_4.추진공(서산)" xfId="6426"/>
    <cellStyle name="_적격 _실행내역2001년1월변경_2003년실행양식-1_4.추진공(읍내)" xfId="6427"/>
    <cellStyle name="_적격 _실행내역2001년1월변경_2003년실행양식-1_4.추진공(황간)" xfId="6428"/>
    <cellStyle name="_적격 _실행내역2001년1월변경_2003년실행양식-1_영동군추진가시설수량" xfId="6429"/>
    <cellStyle name="_적격 _실행내역2001년1월변경_4.추진공(공암)" xfId="6430"/>
    <cellStyle name="_적격 _실행내역2001년1월변경_4.추진공(공암SAMPLE" xfId="6431"/>
    <cellStyle name="_적격 _실행내역2001년1월변경_4.추진공(서산)" xfId="6432"/>
    <cellStyle name="_적격 _실행내역2001년1월변경_4.추진공(읍내)" xfId="6433"/>
    <cellStyle name="_적격 _실행내역2001년1월변경_4.추진공(황간)" xfId="6434"/>
    <cellStyle name="_적격 _실행내역2001년1월변경_영동군추진가시설수량" xfId="6435"/>
    <cellStyle name="_적격 _영동군추진가시설수량" xfId="6436"/>
    <cellStyle name="_적격 _원가계산서" xfId="6437"/>
    <cellStyle name="_적격 _원가계산서,총괄산출내역서-2005" xfId="6438"/>
    <cellStyle name="_적격 _원가계산서,총괄산출내역서-2005_0.창원반송정수장 오존공정 도입공사(정수설비)-1" xfId="6439"/>
    <cellStyle name="_적격 _원가계산서,총괄산출내역서-2005_사본임-창원반송정수장 오존공정 도입공사(도급)-2" xfId="6440"/>
    <cellStyle name="_적격 _원가계산서,총괄산출내역서-2005_순공사비(전체분)_20070504_PAC 회수금삭제" xfId="6441"/>
    <cellStyle name="_적격 _원가계산서,총괄산출내역서-2005_순공사비(전체분)_20070504_PAC 회수금삭제_0.창원반송정수장 오존공정 도입공사(정수설비)-1" xfId="6442"/>
    <cellStyle name="_적격 _원가계산서,총괄산출내역서-2005_순공사비(전체분)_20070504_PAC 회수금삭제_사본임-창원반송정수장 오존공정 도입공사(도급)-2" xfId="6443"/>
    <cellStyle name="_적격 _원가계산서,총괄산출내역서-2005_순공사비(전체분)_20070504_PAC 회수금삭제_순공사비(전체분)_20070504_PAC 회수금삭제" xfId="6444"/>
    <cellStyle name="_적격 _원가계산서,총괄산출내역서-2005_순공사비(전체분)_20070504_PAC 회수금삭제_순공사비(전체분)_20070504_PAC 회수금삭제_0.창원반송정수장 오존공정 도입공사(정수설비)-1" xfId="6445"/>
    <cellStyle name="_적격 _원가계산서,총괄산출내역서-2005_순공사비(전체분)_20070504_PAC 회수금삭제_순공사비(전체분)_20070504_PAC 회수금삭제_사본임-창원반송정수장 오존공정 도입공사(도급)-2" xfId="6446"/>
    <cellStyle name="_적격 _원가계산서,총괄산출내역서-2005_순공사비(전체분)_20070504_PAC 회수금삭제_순공사비(전체분)_20070504_PAC 회수금삭제_창원반송정수장 오존공정 도입공사(도급)-2" xfId="6447"/>
    <cellStyle name="_적격 _원가계산서,총괄산출내역서-2005_순공사비(전체분)_20070504_PAC 회수금삭제_창원반송정수장 오존공정 도입공사(도급)-2" xfId="6448"/>
    <cellStyle name="_적격 _원가계산서,총괄산출내역서-2005_창원반송정수장 오존공정 도입공사(도급)-2" xfId="6449"/>
    <cellStyle name="_적격 _원가계산서_0.창원반송정수장 오존공정 도입공사(정수설비)-1" xfId="6450"/>
    <cellStyle name="_적격 _원가계산서_사본임-창원반송정수장 오존공정 도입공사(도급)-2" xfId="6451"/>
    <cellStyle name="_적격 _원가계산서_순공사비(전체분)_20070504_PAC 회수금삭제" xfId="6452"/>
    <cellStyle name="_적격 _원가계산서_순공사비(전체분)_20070504_PAC 회수금삭제_0.창원반송정수장 오존공정 도입공사(정수설비)-1" xfId="6453"/>
    <cellStyle name="_적격 _원가계산서_순공사비(전체분)_20070504_PAC 회수금삭제_사본임-창원반송정수장 오존공정 도입공사(도급)-2" xfId="6454"/>
    <cellStyle name="_적격 _원가계산서_순공사비(전체분)_20070504_PAC 회수금삭제_순공사비(전체분)_20070504_PAC 회수금삭제" xfId="6455"/>
    <cellStyle name="_적격 _원가계산서_순공사비(전체분)_20070504_PAC 회수금삭제_순공사비(전체분)_20070504_PAC 회수금삭제_0.창원반송정수장 오존공정 도입공사(정수설비)-1" xfId="6456"/>
    <cellStyle name="_적격 _원가계산서_순공사비(전체분)_20070504_PAC 회수금삭제_순공사비(전체분)_20070504_PAC 회수금삭제_사본임-창원반송정수장 오존공정 도입공사(도급)-2" xfId="6457"/>
    <cellStyle name="_적격 _원가계산서_순공사비(전체분)_20070504_PAC 회수금삭제_순공사비(전체분)_20070504_PAC 회수금삭제_창원반송정수장 오존공정 도입공사(도급)-2" xfId="6458"/>
    <cellStyle name="_적격 _원가계산서_순공사비(전체분)_20070504_PAC 회수금삭제_창원반송정수장 오존공정 도입공사(도급)-2" xfId="6459"/>
    <cellStyle name="_적격 _원가계산서_창원반송정수장 오존공정 도입공사(도급)-2" xfId="6460"/>
    <cellStyle name="_적격 _집행갑지 " xfId="6461"/>
    <cellStyle name="_적격 _집행갑지 _2003년실행양식" xfId="6462"/>
    <cellStyle name="_적격 _집행갑지 _2003년실행양식_4.추진공(공암)" xfId="6463"/>
    <cellStyle name="_적격 _집행갑지 _2003년실행양식_4.추진공(공암SAMPLE" xfId="6464"/>
    <cellStyle name="_적격 _집행갑지 _2003년실행양식_4.추진공(서산)" xfId="6465"/>
    <cellStyle name="_적격 _집행갑지 _2003년실행양식_4.추진공(읍내)" xfId="6466"/>
    <cellStyle name="_적격 _집행갑지 _2003년실행양식_4.추진공(황간)" xfId="6467"/>
    <cellStyle name="_적격 _집행갑지 _2003년실행양식_영동군추진가시설수량" xfId="6468"/>
    <cellStyle name="_적격 _집행갑지 _2003년실행양식0" xfId="6469"/>
    <cellStyle name="_적격 _집행갑지 _2003년실행양식0_4.추진공(공암)" xfId="6470"/>
    <cellStyle name="_적격 _집행갑지 _2003년실행양식0_4.추진공(공암SAMPLE" xfId="6471"/>
    <cellStyle name="_적격 _집행갑지 _2003년실행양식0_4.추진공(서산)" xfId="6472"/>
    <cellStyle name="_적격 _집행갑지 _2003년실행양식0_4.추진공(읍내)" xfId="6473"/>
    <cellStyle name="_적격 _집행갑지 _2003년실행양식0_4.추진공(황간)" xfId="6474"/>
    <cellStyle name="_적격 _집행갑지 _2003년실행양식0_영동군추진가시설수량" xfId="6475"/>
    <cellStyle name="_적격 _집행갑지 _2003년실행양식-1" xfId="6476"/>
    <cellStyle name="_적격 _집행갑지 _2003년실행양식-1_4.추진공(공암)" xfId="6477"/>
    <cellStyle name="_적격 _집행갑지 _2003년실행양식-1_4.추진공(공암SAMPLE" xfId="6478"/>
    <cellStyle name="_적격 _집행갑지 _2003년실행양식-1_4.추진공(서산)" xfId="6479"/>
    <cellStyle name="_적격 _집행갑지 _2003년실행양식-1_4.추진공(읍내)" xfId="6480"/>
    <cellStyle name="_적격 _집행갑지 _2003년실행양식-1_4.추진공(황간)" xfId="6481"/>
    <cellStyle name="_적격 _집행갑지 _2003년실행양식-1_영동군추진가시설수량" xfId="6482"/>
    <cellStyle name="_적격 _집행갑지 _4.추진공(공암)" xfId="6483"/>
    <cellStyle name="_적격 _집행갑지 _4.추진공(공암SAMPLE" xfId="6484"/>
    <cellStyle name="_적격 _집행갑지 _4.추진공(서산)" xfId="6485"/>
    <cellStyle name="_적격 _집행갑지 _4.추진공(읍내)" xfId="6486"/>
    <cellStyle name="_적격 _집행갑지 _4.추진공(황간)" xfId="6487"/>
    <cellStyle name="_적격 _집행갑지 _대구도시철도3호선실시설계내역서(070206)" xfId="6488"/>
    <cellStyle name="_적격 _집행갑지 _대구도시철도3호선실시설계내역서(070207)" xfId="6489"/>
    <cellStyle name="_적격 _집행갑지 _실행내역2001년1월변경" xfId="6490"/>
    <cellStyle name="_적격 _집행갑지 _실행내역2001년1월변경_2003년실행양식" xfId="6491"/>
    <cellStyle name="_적격 _집행갑지 _실행내역2001년1월변경_2003년실행양식_4.추진공(공암)" xfId="6492"/>
    <cellStyle name="_적격 _집행갑지 _실행내역2001년1월변경_2003년실행양식_4.추진공(공암SAMPLE" xfId="6493"/>
    <cellStyle name="_적격 _집행갑지 _실행내역2001년1월변경_2003년실행양식_4.추진공(서산)" xfId="6494"/>
    <cellStyle name="_적격 _집행갑지 _실행내역2001년1월변경_2003년실행양식_4.추진공(읍내)" xfId="6495"/>
    <cellStyle name="_적격 _집행갑지 _실행내역2001년1월변경_2003년실행양식_4.추진공(황간)" xfId="6496"/>
    <cellStyle name="_적격 _집행갑지 _실행내역2001년1월변경_2003년실행양식_영동군추진가시설수량" xfId="6497"/>
    <cellStyle name="_적격 _집행갑지 _실행내역2001년1월변경_2003년실행양식0" xfId="6498"/>
    <cellStyle name="_적격 _집행갑지 _실행내역2001년1월변경_2003년실행양식0_4.추진공(공암)" xfId="6499"/>
    <cellStyle name="_적격 _집행갑지 _실행내역2001년1월변경_2003년실행양식0_4.추진공(공암SAMPLE" xfId="6500"/>
    <cellStyle name="_적격 _집행갑지 _실행내역2001년1월변경_2003년실행양식0_4.추진공(서산)" xfId="6501"/>
    <cellStyle name="_적격 _집행갑지 _실행내역2001년1월변경_2003년실행양식0_4.추진공(읍내)" xfId="6502"/>
    <cellStyle name="_적격 _집행갑지 _실행내역2001년1월변경_2003년실행양식0_4.추진공(황간)" xfId="6503"/>
    <cellStyle name="_적격 _집행갑지 _실행내역2001년1월변경_2003년실행양식0_영동군추진가시설수량" xfId="6504"/>
    <cellStyle name="_적격 _집행갑지 _실행내역2001년1월변경_2003년실행양식-1" xfId="6505"/>
    <cellStyle name="_적격 _집행갑지 _실행내역2001년1월변경_2003년실행양식-1_4.추진공(공암)" xfId="6506"/>
    <cellStyle name="_적격 _집행갑지 _실행내역2001년1월변경_2003년실행양식-1_4.추진공(공암SAMPLE" xfId="6507"/>
    <cellStyle name="_적격 _집행갑지 _실행내역2001년1월변경_2003년실행양식-1_4.추진공(서산)" xfId="6508"/>
    <cellStyle name="_적격 _집행갑지 _실행내역2001년1월변경_2003년실행양식-1_4.추진공(읍내)" xfId="6509"/>
    <cellStyle name="_적격 _집행갑지 _실행내역2001년1월변경_2003년실행양식-1_4.추진공(황간)" xfId="6510"/>
    <cellStyle name="_적격 _집행갑지 _실행내역2001년1월변경_2003년실행양식-1_영동군추진가시설수량" xfId="6511"/>
    <cellStyle name="_적격 _집행갑지 _실행내역2001년1월변경_4.추진공(공암)" xfId="6512"/>
    <cellStyle name="_적격 _집행갑지 _실행내역2001년1월변경_4.추진공(공암SAMPLE" xfId="6513"/>
    <cellStyle name="_적격 _집행갑지 _실행내역2001년1월변경_4.추진공(서산)" xfId="6514"/>
    <cellStyle name="_적격 _집행갑지 _실행내역2001년1월변경_4.추진공(읍내)" xfId="6515"/>
    <cellStyle name="_적격 _집행갑지 _실행내역2001년1월변경_4.추진공(황간)" xfId="6516"/>
    <cellStyle name="_적격 _집행갑지 _실행내역2001년1월변경_영동군추진가시설수량" xfId="6517"/>
    <cellStyle name="_적격 _집행갑지 _영동군추진가시설수량" xfId="6518"/>
    <cellStyle name="_적격 _창원반송정수장 오존공정 도입공사(도급)-2" xfId="6519"/>
    <cellStyle name="_적격 _총괄집계및영구설비내역12.22" xfId="6520"/>
    <cellStyle name="_적격 _총괄집계및영구설비내역12.22_0.창원반송정수장 오존공정 도입공사(정수설비)-1" xfId="6521"/>
    <cellStyle name="_적격 _총괄집계및영구설비내역12.22_사본임-창원반송정수장 오존공정 도입공사(도급)-2" xfId="6522"/>
    <cellStyle name="_적격 _총괄집계및영구설비내역12.22_순공사비(전체분)_20070504_PAC 회수금삭제" xfId="6523"/>
    <cellStyle name="_적격 _총괄집계및영구설비내역12.22_순공사비(전체분)_20070504_PAC 회수금삭제_0.창원반송정수장 오존공정 도입공사(정수설비)-1" xfId="6524"/>
    <cellStyle name="_적격 _총괄집계및영구설비내역12.22_순공사비(전체분)_20070504_PAC 회수금삭제_사본임-창원반송정수장 오존공정 도입공사(도급)-2" xfId="6525"/>
    <cellStyle name="_적격 _총괄집계및영구설비내역12.22_순공사비(전체분)_20070504_PAC 회수금삭제_순공사비(전체분)_20070504_PAC 회수금삭제" xfId="6526"/>
    <cellStyle name="_적격 _총괄집계및영구설비내역12.22_순공사비(전체분)_20070504_PAC 회수금삭제_순공사비(전체분)_20070504_PAC 회수금삭제_0.창원반송정수장 오존공정 도입공사(정수설비)-1" xfId="6527"/>
    <cellStyle name="_적격 _총괄집계및영구설비내역12.22_순공사비(전체분)_20070504_PAC 회수금삭제_순공사비(전체분)_20070504_PAC 회수금삭제_사본임-창원반송정수장 오존공정 도입공사(도급)-2" xfId="6528"/>
    <cellStyle name="_적격 _총괄집계및영구설비내역12.22_순공사비(전체분)_20070504_PAC 회수금삭제_순공사비(전체분)_20070504_PAC 회수금삭제_창원반송정수장 오존공정 도입공사(도급)-2" xfId="6529"/>
    <cellStyle name="_적격 _총괄집계및영구설비내역12.22_순공사비(전체분)_20070504_PAC 회수금삭제_창원반송정수장 오존공정 도입공사(도급)-2" xfId="6530"/>
    <cellStyle name="_적격 _총괄집계및영구설비내역12.22_창원반송정수장 오존공정 도입공사(도급)-2" xfId="6531"/>
    <cellStyle name="_적격 _총괄집계및영구설비내역12.22_총괄집계및영구설비내역12.22" xfId="6532"/>
    <cellStyle name="_적격 _총괄집계및영구설비내역12.22_총괄집계및영구설비내역12.22_0.창원반송정수장 오존공정 도입공사(정수설비)-1" xfId="6533"/>
    <cellStyle name="_적격 _총괄집계및영구설비내역12.22_총괄집계및영구설비내역12.22_사본임-창원반송정수장 오존공정 도입공사(도급)-2" xfId="6534"/>
    <cellStyle name="_적격 _총괄집계및영구설비내역12.22_총괄집계및영구설비내역12.22_순공사비(전체분)_20070504_PAC 회수금삭제" xfId="6535"/>
    <cellStyle name="_적격 _총괄집계및영구설비내역12.22_총괄집계및영구설비내역12.22_순공사비(전체분)_20070504_PAC 회수금삭제_0.창원반송정수장 오존공정 도입공사(정수설비)-1" xfId="6536"/>
    <cellStyle name="_적격 _총괄집계및영구설비내역12.22_총괄집계및영구설비내역12.22_순공사비(전체분)_20070504_PAC 회수금삭제_사본임-창원반송정수장 오존공정 도입공사(도급)-2" xfId="6537"/>
    <cellStyle name="_적격 _총괄집계및영구설비내역12.22_총괄집계및영구설비내역12.22_순공사비(전체분)_20070504_PAC 회수금삭제_순공사비(전체분)_20070504_PAC 회수금삭제" xfId="6538"/>
    <cellStyle name="_적격 _총괄집계및영구설비내역12.22_총괄집계및영구설비내역12.22_순공사비(전체분)_20070504_PAC 회수금삭제_순공사비(전체분)_20070504_PAC 회수금삭제_0.창원반송정수장 오존공정 도입공사(정수설비)-1" xfId="6539"/>
    <cellStyle name="_적격 _총괄집계및영구설비내역12.22_총괄집계및영구설비내역12.22_순공사비(전체분)_20070504_PAC 회수금삭제_순공사비(전체분)_20070504_PAC 회수금삭제_사본임-창원반송정수장 오존공정 도입공사(도급)-2" xfId="6540"/>
    <cellStyle name="_적격 _총괄집계및영구설비내역12.22_총괄집계및영구설비내역12.22_순공사비(전체분)_20070504_PAC 회수금삭제_순공사비(전체분)_20070504_PAC 회수금삭제_창원반송정수장 오존공정 도입공사(도급)-2" xfId="6541"/>
    <cellStyle name="_적격 _총괄집계및영구설비내역12.22_총괄집계및영구설비내역12.22_순공사비(전체분)_20070504_PAC 회수금삭제_창원반송정수장 오존공정 도입공사(도급)-2" xfId="6542"/>
    <cellStyle name="_적격 _총괄집계및영구설비내역12.22_총괄집계및영구설비내역12.22_창원반송정수장 오존공정 도입공사(도급)-2" xfId="6543"/>
    <cellStyle name="_적격 _투찰서(시화)" xfId="6544"/>
    <cellStyle name="_적격 _투찰서(시화)_0.창원반송정수장 오존공정 도입공사(정수설비)-1" xfId="6545"/>
    <cellStyle name="_적격 _투찰서(시화)_사본임-창원반송정수장 오존공정 도입공사(도급)-2" xfId="6546"/>
    <cellStyle name="_적격 _투찰서(시화)_순공사비(전체분)_20070504_PAC 회수금삭제" xfId="6547"/>
    <cellStyle name="_적격 _투찰서(시화)_순공사비(전체분)_20070504_PAC 회수금삭제_0.창원반송정수장 오존공정 도입공사(정수설비)-1" xfId="6548"/>
    <cellStyle name="_적격 _투찰서(시화)_순공사비(전체분)_20070504_PAC 회수금삭제_사본임-창원반송정수장 오존공정 도입공사(도급)-2" xfId="6549"/>
    <cellStyle name="_적격 _투찰서(시화)_순공사비(전체분)_20070504_PAC 회수금삭제_순공사비(전체분)_20070504_PAC 회수금삭제" xfId="6550"/>
    <cellStyle name="_적격 _투찰서(시화)_순공사비(전체분)_20070504_PAC 회수금삭제_순공사비(전체분)_20070504_PAC 회수금삭제_0.창원반송정수장 오존공정 도입공사(정수설비)-1" xfId="6551"/>
    <cellStyle name="_적격 _투찰서(시화)_순공사비(전체분)_20070504_PAC 회수금삭제_순공사비(전체분)_20070504_PAC 회수금삭제_사본임-창원반송정수장 오존공정 도입공사(도급)-2" xfId="6552"/>
    <cellStyle name="_적격 _투찰서(시화)_순공사비(전체분)_20070504_PAC 회수금삭제_순공사비(전체분)_20070504_PAC 회수금삭제_창원반송정수장 오존공정 도입공사(도급)-2" xfId="6553"/>
    <cellStyle name="_적격 _투찰서(시화)_순공사비(전체분)_20070504_PAC 회수금삭제_창원반송정수장 오존공정 도입공사(도급)-2" xfId="6554"/>
    <cellStyle name="_적격 _투찰서(시화)_창원반송정수장 오존공정 도입공사(도급)-2" xfId="6555"/>
    <cellStyle name="_적격 _투찰서(시화조력)" xfId="6556"/>
    <cellStyle name="_적격 _투찰서(시화조력)_0.창원반송정수장 오존공정 도입공사(정수설비)-1" xfId="6557"/>
    <cellStyle name="_적격 _투찰서(시화조력)_사본임-창원반송정수장 오존공정 도입공사(도급)-2" xfId="6558"/>
    <cellStyle name="_적격 _투찰서(시화조력)_순공사비(전체분)_20070504_PAC 회수금삭제" xfId="6559"/>
    <cellStyle name="_적격 _투찰서(시화조력)_순공사비(전체분)_20070504_PAC 회수금삭제_0.창원반송정수장 오존공정 도입공사(정수설비)-1" xfId="6560"/>
    <cellStyle name="_적격 _투찰서(시화조력)_순공사비(전체분)_20070504_PAC 회수금삭제_사본임-창원반송정수장 오존공정 도입공사(도급)-2" xfId="6561"/>
    <cellStyle name="_적격 _투찰서(시화조력)_순공사비(전체분)_20070504_PAC 회수금삭제_순공사비(전체분)_20070504_PAC 회수금삭제" xfId="6562"/>
    <cellStyle name="_적격 _투찰서(시화조력)_순공사비(전체분)_20070504_PAC 회수금삭제_순공사비(전체분)_20070504_PAC 회수금삭제_0.창원반송정수장 오존공정 도입공사(정수설비)-1" xfId="6563"/>
    <cellStyle name="_적격 _투찰서(시화조력)_순공사비(전체분)_20070504_PAC 회수금삭제_순공사비(전체분)_20070504_PAC 회수금삭제_사본임-창원반송정수장 오존공정 도입공사(도급)-2" xfId="6564"/>
    <cellStyle name="_적격 _투찰서(시화조력)_순공사비(전체분)_20070504_PAC 회수금삭제_순공사비(전체분)_20070504_PAC 회수금삭제_창원반송정수장 오존공정 도입공사(도급)-2" xfId="6565"/>
    <cellStyle name="_적격 _투찰서(시화조력)_순공사비(전체분)_20070504_PAC 회수금삭제_창원반송정수장 오존공정 도입공사(도급)-2" xfId="6566"/>
    <cellStyle name="_적격 _투찰서(시화조력)_창원반송정수장 오존공정 도입공사(도급)-2" xfId="6567"/>
    <cellStyle name="_적격(화산) " xfId="6568"/>
    <cellStyle name="_적격(화산) _(현풍)실시설계내역서(대구광역시)" xfId="6569"/>
    <cellStyle name="_적격(화산) _(현풍)실시설계내역서(대구광역시)_발주내역서(안양박달)" xfId="6570"/>
    <cellStyle name="_적격(화산) _(현풍)실시설계내역서(대구광역시)_사본 - 설계내역서(대구하수) REV3(1188)-견학8박10일로" xfId="6571"/>
    <cellStyle name="_적격(화산) _(현풍)실시설계내역서(대구광역시)_설계내역서(대구수질)" xfId="6572"/>
    <cellStyle name="_적격(화산) _(현풍)실시설계내역서(대구광역시)_설계내역서(대구수질) ver10-최(선진해외)" xfId="6573"/>
    <cellStyle name="_적격(화산) _(현풍)실시설계내역서(대구광역시)_성서공단 설계내역서(0402)" xfId="6574"/>
    <cellStyle name="_적격(화산) _(현풍)실시설계내역서(대구광역시)_용암입찰안내서(보정계수포함)" xfId="6575"/>
    <cellStyle name="_적격(화산) _(현풍)실시설계내역서(대구광역시)_총인처리시설 설계내역서(심사)" xfId="6576"/>
    <cellStyle name="_적격(화산) _0.창원반송정수장 오존공정 도입공사(정수설비)-1" xfId="6577"/>
    <cellStyle name="_적격(화산) _2003년실행양식" xfId="6578"/>
    <cellStyle name="_적격(화산) _2003년실행양식_4.추진공(공암)" xfId="6579"/>
    <cellStyle name="_적격(화산) _2003년실행양식_4.추진공(공암SAMPLE" xfId="6580"/>
    <cellStyle name="_적격(화산) _2003년실행양식_4.추진공(서산)" xfId="6581"/>
    <cellStyle name="_적격(화산) _2003년실행양식_4.추진공(읍내)" xfId="6582"/>
    <cellStyle name="_적격(화산) _2003년실행양식_4.추진공(황간)" xfId="6583"/>
    <cellStyle name="_적격(화산) _2003년실행양식_영동군추진가시설수량" xfId="6584"/>
    <cellStyle name="_적격(화산) _2003년실행양식0" xfId="6585"/>
    <cellStyle name="_적격(화산) _2003년실행양식0_4.추진공(공암)" xfId="6586"/>
    <cellStyle name="_적격(화산) _2003년실행양식0_4.추진공(공암SAMPLE" xfId="6587"/>
    <cellStyle name="_적격(화산) _2003년실행양식0_4.추진공(서산)" xfId="6588"/>
    <cellStyle name="_적격(화산) _2003년실행양식0_4.추진공(읍내)" xfId="6589"/>
    <cellStyle name="_적격(화산) _2003년실행양식0_4.추진공(황간)" xfId="6590"/>
    <cellStyle name="_적격(화산) _2003년실행양식0_영동군추진가시설수량" xfId="6591"/>
    <cellStyle name="_적격(화산) _2003년실행양식-1" xfId="6592"/>
    <cellStyle name="_적격(화산) _2003년실행양식-1_4.추진공(공암)" xfId="6593"/>
    <cellStyle name="_적격(화산) _2003년실행양식-1_4.추진공(공암SAMPLE" xfId="6594"/>
    <cellStyle name="_적격(화산) _2003년실행양식-1_4.추진공(서산)" xfId="6595"/>
    <cellStyle name="_적격(화산) _2003년실행양식-1_4.추진공(읍내)" xfId="6596"/>
    <cellStyle name="_적격(화산) _2003년실행양식-1_4.추진공(황간)" xfId="6597"/>
    <cellStyle name="_적격(화산) _2003년실행양식-1_영동군추진가시설수량" xfId="6598"/>
    <cellStyle name="_적격(화산) _4.추진공(공암)" xfId="6599"/>
    <cellStyle name="_적격(화산) _4.추진공(공암SAMPLE" xfId="6600"/>
    <cellStyle name="_적격(화산) _4.추진공(서산)" xfId="6601"/>
    <cellStyle name="_적격(화산) _4.추진공(읍내)" xfId="6602"/>
    <cellStyle name="_적격(화산) _4.추진공(황간)" xfId="6603"/>
    <cellStyle name="_적격(화산) _대구도시철도3호선실시설계내역서(070206)" xfId="6604"/>
    <cellStyle name="_적격(화산) _대구도시철도3호선실시설계내역서(070207)" xfId="6605"/>
    <cellStyle name="_적격(화산) _발주내역서(안양박달)" xfId="6606"/>
    <cellStyle name="_적격(화산) _사본 - 설계내역서(대구하수) REV3(1188)-견학8박10일로" xfId="6607"/>
    <cellStyle name="_적격(화산) _사본임-창원반송정수장 오존공정 도입공사(도급)-2" xfId="6608"/>
    <cellStyle name="_적격(화산) _산출내역(전기11.21)" xfId="6609"/>
    <cellStyle name="_적격(화산) _산출내역(전기11.21)_0.창원반송정수장 오존공정 도입공사(정수설비)-1" xfId="6610"/>
    <cellStyle name="_적격(화산) _산출내역(전기11.21)_사본임-창원반송정수장 오존공정 도입공사(도급)-2" xfId="6611"/>
    <cellStyle name="_적격(화산) _산출내역(전기11.21)_순공사비(전체분)_20070504_PAC 회수금삭제" xfId="6612"/>
    <cellStyle name="_적격(화산) _산출내역(전기11.21)_순공사비(전체분)_20070504_PAC 회수금삭제_0.창원반송정수장 오존공정 도입공사(정수설비)-1" xfId="6613"/>
    <cellStyle name="_적격(화산) _산출내역(전기11.21)_순공사비(전체분)_20070504_PAC 회수금삭제_사본임-창원반송정수장 오존공정 도입공사(도급)-2" xfId="6614"/>
    <cellStyle name="_적격(화산) _산출내역(전기11.21)_순공사비(전체분)_20070504_PAC 회수금삭제_순공사비(전체분)_20070504_PAC 회수금삭제" xfId="6615"/>
    <cellStyle name="_적격(화산) _산출내역(전기11.21)_순공사비(전체분)_20070504_PAC 회수금삭제_순공사비(전체분)_20070504_PAC 회수금삭제_0.창원반송정수장 오존공정 도입공사(정수설비)-1" xfId="6616"/>
    <cellStyle name="_적격(화산) _산출내역(전기11.21)_순공사비(전체분)_20070504_PAC 회수금삭제_순공사비(전체분)_20070504_PAC 회수금삭제_사본임-창원반송정수장 오존공정 도입공사(도급)-2" xfId="6617"/>
    <cellStyle name="_적격(화산) _산출내역(전기11.21)_순공사비(전체분)_20070504_PAC 회수금삭제_순공사비(전체분)_20070504_PAC 회수금삭제_창원반송정수장 오존공정 도입공사(도급)-2" xfId="6618"/>
    <cellStyle name="_적격(화산) _산출내역(전기11.21)_순공사비(전체분)_20070504_PAC 회수금삭제_창원반송정수장 오존공정 도입공사(도급)-2" xfId="6619"/>
    <cellStyle name="_적격(화산) _산출내역(전기11.21)_창원반송정수장 오존공정 도입공사(도급)-2" xfId="6620"/>
    <cellStyle name="_적격(화산) _산출내역(전기11.21)_총괄집계및영구설비내역12.22" xfId="6621"/>
    <cellStyle name="_적격(화산) _산출내역(전기11.21)_총괄집계및영구설비내역12.22_0.창원반송정수장 오존공정 도입공사(정수설비)-1" xfId="6622"/>
    <cellStyle name="_적격(화산) _산출내역(전기11.21)_총괄집계및영구설비내역12.22_사본임-창원반송정수장 오존공정 도입공사(도급)-2" xfId="6623"/>
    <cellStyle name="_적격(화산) _산출내역(전기11.21)_총괄집계및영구설비내역12.22_순공사비(전체분)_20070504_PAC 회수금삭제" xfId="6624"/>
    <cellStyle name="_적격(화산) _산출내역(전기11.21)_총괄집계및영구설비내역12.22_순공사비(전체분)_20070504_PAC 회수금삭제_0.창원반송정수장 오존공정 도입공사(정수설비)-1" xfId="6625"/>
    <cellStyle name="_적격(화산) _산출내역(전기11.21)_총괄집계및영구설비내역12.22_순공사비(전체분)_20070504_PAC 회수금삭제_사본임-창원반송정수장 오존공정 도입공사(도급)-2" xfId="6626"/>
    <cellStyle name="_적격(화산) _산출내역(전기11.21)_총괄집계및영구설비내역12.22_순공사비(전체분)_20070504_PAC 회수금삭제_순공사비(전체분)_20070504_PAC 회수금삭제" xfId="6627"/>
    <cellStyle name="_적격(화산) _산출내역(전기11.21)_총괄집계및영구설비내역12.22_순공사비(전체분)_20070504_PAC 회수금삭제_순공사비(전체분)_20070504_PAC 회수금삭제_0.창원반송정수장 오존공정 도입공사(정수설비)-1" xfId="6628"/>
    <cellStyle name="_적격(화산) _산출내역(전기11.21)_총괄집계및영구설비내역12.22_순공사비(전체분)_20070504_PAC 회수금삭제_순공사비(전체분)_20070504_PAC 회수금삭제_사본임-창원반송정수장 오존공정 도입공사(도급)-2" xfId="6629"/>
    <cellStyle name="_적격(화산) _산출내역(전기11.21)_총괄집계및영구설비내역12.22_순공사비(전체분)_20070504_PAC 회수금삭제_순공사비(전체분)_20070504_PAC 회수금삭제_창원반송정수장 오존공정 도입공사(도급)-2" xfId="6630"/>
    <cellStyle name="_적격(화산) _산출내역(전기11.21)_총괄집계및영구설비내역12.22_순공사비(전체분)_20070504_PAC 회수금삭제_창원반송정수장 오존공정 도입공사(도급)-2" xfId="6631"/>
    <cellStyle name="_적격(화산) _산출내역(전기11.21)_총괄집계및영구설비내역12.22_창원반송정수장 오존공정 도입공사(도급)-2" xfId="6632"/>
    <cellStyle name="_적격(화산) _산출내역서(양식검토)" xfId="6633"/>
    <cellStyle name="_적격(화산) _산출내역서(양식검토)_0.창원반송정수장 오존공정 도입공사(정수설비)-1" xfId="6634"/>
    <cellStyle name="_적격(화산) _산출내역서(양식검토)_사본임-창원반송정수장 오존공정 도입공사(도급)-2" xfId="6635"/>
    <cellStyle name="_적격(화산) _산출내역서(양식검토)_순공사비(전체분)_20070504_PAC 회수금삭제" xfId="6636"/>
    <cellStyle name="_적격(화산) _산출내역서(양식검토)_순공사비(전체분)_20070504_PAC 회수금삭제_0.창원반송정수장 오존공정 도입공사(정수설비)-1" xfId="6637"/>
    <cellStyle name="_적격(화산) _산출내역서(양식검토)_순공사비(전체분)_20070504_PAC 회수금삭제_사본임-창원반송정수장 오존공정 도입공사(도급)-2" xfId="6638"/>
    <cellStyle name="_적격(화산) _산출내역서(양식검토)_순공사비(전체분)_20070504_PAC 회수금삭제_순공사비(전체분)_20070504_PAC 회수금삭제" xfId="6639"/>
    <cellStyle name="_적격(화산) _산출내역서(양식검토)_순공사비(전체분)_20070504_PAC 회수금삭제_순공사비(전체분)_20070504_PAC 회수금삭제_0.창원반송정수장 오존공정 도입공사(정수설비)-1" xfId="6640"/>
    <cellStyle name="_적격(화산) _산출내역서(양식검토)_순공사비(전체분)_20070504_PAC 회수금삭제_순공사비(전체분)_20070504_PAC 회수금삭제_사본임-창원반송정수장 오존공정 도입공사(도급)-2" xfId="6641"/>
    <cellStyle name="_적격(화산) _산출내역서(양식검토)_순공사비(전체분)_20070504_PAC 회수금삭제_순공사비(전체분)_20070504_PAC 회수금삭제_창원반송정수장 오존공정 도입공사(도급)-2" xfId="6642"/>
    <cellStyle name="_적격(화산) _산출내역서(양식검토)_순공사비(전체분)_20070504_PAC 회수금삭제_창원반송정수장 오존공정 도입공사(도급)-2" xfId="6643"/>
    <cellStyle name="_적격(화산) _산출내역서(양식검토)_창원반송정수장 오존공정 도입공사(도급)-2" xfId="6644"/>
    <cellStyle name="_적격(화산) _설계내역서(대구수질)" xfId="6645"/>
    <cellStyle name="_적격(화산) _설계내역서(대구수질) ver10-최(선진해외)" xfId="6646"/>
    <cellStyle name="_적격(화산) _성서공단 설계내역서(0402)" xfId="6647"/>
    <cellStyle name="_적격(화산) _순공사비(전체분)_20070504_PAC 회수금삭제" xfId="6648"/>
    <cellStyle name="_적격(화산) _순공사비(전체분)_20070504_PAC 회수금삭제_0.창원반송정수장 오존공정 도입공사(정수설비)-1" xfId="6649"/>
    <cellStyle name="_적격(화산) _순공사비(전체분)_20070504_PAC 회수금삭제_사본임-창원반송정수장 오존공정 도입공사(도급)-2" xfId="6650"/>
    <cellStyle name="_적격(화산) _순공사비(전체분)_20070504_PAC 회수금삭제_순공사비(전체분)_20070504_PAC 회수금삭제" xfId="6651"/>
    <cellStyle name="_적격(화산) _순공사비(전체분)_20070504_PAC 회수금삭제_순공사비(전체분)_20070504_PAC 회수금삭제_0.창원반송정수장 오존공정 도입공사(정수설비)-1" xfId="6652"/>
    <cellStyle name="_적격(화산) _순공사비(전체분)_20070504_PAC 회수금삭제_순공사비(전체분)_20070504_PAC 회수금삭제_사본임-창원반송정수장 오존공정 도입공사(도급)-2" xfId="6653"/>
    <cellStyle name="_적격(화산) _순공사비(전체분)_20070504_PAC 회수금삭제_순공사비(전체분)_20070504_PAC 회수금삭제_창원반송정수장 오존공정 도입공사(도급)-2" xfId="6654"/>
    <cellStyle name="_적격(화산) _순공사비(전체분)_20070504_PAC 회수금삭제_창원반송정수장 오존공정 도입공사(도급)-2" xfId="6655"/>
    <cellStyle name="_적격(화산) _실행내역2001년1월변경" xfId="6656"/>
    <cellStyle name="_적격(화산) _실행내역2001년1월변경_2003년실행양식" xfId="6657"/>
    <cellStyle name="_적격(화산) _실행내역2001년1월변경_2003년실행양식_4.추진공(공암)" xfId="6658"/>
    <cellStyle name="_적격(화산) _실행내역2001년1월변경_2003년실행양식_4.추진공(공암SAMPLE" xfId="6659"/>
    <cellStyle name="_적격(화산) _실행내역2001년1월변경_2003년실행양식_4.추진공(서산)" xfId="6660"/>
    <cellStyle name="_적격(화산) _실행내역2001년1월변경_2003년실행양식_4.추진공(읍내)" xfId="6661"/>
    <cellStyle name="_적격(화산) _실행내역2001년1월변경_2003년실행양식_4.추진공(황간)" xfId="6662"/>
    <cellStyle name="_적격(화산) _실행내역2001년1월변경_2003년실행양식_영동군추진가시설수량" xfId="6663"/>
    <cellStyle name="_적격(화산) _실행내역2001년1월변경_2003년실행양식0" xfId="6664"/>
    <cellStyle name="_적격(화산) _실행내역2001년1월변경_2003년실행양식0_4.추진공(공암)" xfId="6665"/>
    <cellStyle name="_적격(화산) _실행내역2001년1월변경_2003년실행양식0_4.추진공(공암SAMPLE" xfId="6666"/>
    <cellStyle name="_적격(화산) _실행내역2001년1월변경_2003년실행양식0_4.추진공(서산)" xfId="6667"/>
    <cellStyle name="_적격(화산) _실행내역2001년1월변경_2003년실행양식0_4.추진공(읍내)" xfId="6668"/>
    <cellStyle name="_적격(화산) _실행내역2001년1월변경_2003년실행양식0_4.추진공(황간)" xfId="6669"/>
    <cellStyle name="_적격(화산) _실행내역2001년1월변경_2003년실행양식0_영동군추진가시설수량" xfId="6670"/>
    <cellStyle name="_적격(화산) _실행내역2001년1월변경_2003년실행양식-1" xfId="6671"/>
    <cellStyle name="_적격(화산) _실행내역2001년1월변경_2003년실행양식-1_4.추진공(공암)" xfId="6672"/>
    <cellStyle name="_적격(화산) _실행내역2001년1월변경_2003년실행양식-1_4.추진공(공암SAMPLE" xfId="6673"/>
    <cellStyle name="_적격(화산) _실행내역2001년1월변경_2003년실행양식-1_4.추진공(서산)" xfId="6674"/>
    <cellStyle name="_적격(화산) _실행내역2001년1월변경_2003년실행양식-1_4.추진공(읍내)" xfId="6675"/>
    <cellStyle name="_적격(화산) _실행내역2001년1월변경_2003년실행양식-1_4.추진공(황간)" xfId="6676"/>
    <cellStyle name="_적격(화산) _실행내역2001년1월변경_2003년실행양식-1_영동군추진가시설수량" xfId="6677"/>
    <cellStyle name="_적격(화산) _실행내역2001년1월변경_4.추진공(공암)" xfId="6678"/>
    <cellStyle name="_적격(화산) _실행내역2001년1월변경_4.추진공(공암SAMPLE" xfId="6679"/>
    <cellStyle name="_적격(화산) _실행내역2001년1월변경_4.추진공(서산)" xfId="6680"/>
    <cellStyle name="_적격(화산) _실행내역2001년1월변경_4.추진공(읍내)" xfId="6681"/>
    <cellStyle name="_적격(화산) _실행내역2001년1월변경_4.추진공(황간)" xfId="6682"/>
    <cellStyle name="_적격(화산) _실행내역2001년1월변경_영동군추진가시설수량" xfId="6683"/>
    <cellStyle name="_적격(화산) _영동군추진가시설수량" xfId="6684"/>
    <cellStyle name="_적격(화산) _용암입찰안내서(보정계수포함)" xfId="6685"/>
    <cellStyle name="_적격(화산) _원가계산서" xfId="6686"/>
    <cellStyle name="_적격(화산) _원가계산서,총괄산출내역서-2005" xfId="6687"/>
    <cellStyle name="_적격(화산) _원가계산서,총괄산출내역서-2005_0.창원반송정수장 오존공정 도입공사(정수설비)-1" xfId="6688"/>
    <cellStyle name="_적격(화산) _원가계산서,총괄산출내역서-2005_사본임-창원반송정수장 오존공정 도입공사(도급)-2" xfId="6689"/>
    <cellStyle name="_적격(화산) _원가계산서,총괄산출내역서-2005_순공사비(전체분)_20070504_PAC 회수금삭제" xfId="6690"/>
    <cellStyle name="_적격(화산) _원가계산서,총괄산출내역서-2005_순공사비(전체분)_20070504_PAC 회수금삭제_0.창원반송정수장 오존공정 도입공사(정수설비)-1" xfId="6691"/>
    <cellStyle name="_적격(화산) _원가계산서,총괄산출내역서-2005_순공사비(전체분)_20070504_PAC 회수금삭제_사본임-창원반송정수장 오존공정 도입공사(도급)-2" xfId="6692"/>
    <cellStyle name="_적격(화산) _원가계산서,총괄산출내역서-2005_순공사비(전체분)_20070504_PAC 회수금삭제_순공사비(전체분)_20070504_PAC 회수금삭제" xfId="6693"/>
    <cellStyle name="_적격(화산) _원가계산서,총괄산출내역서-2005_순공사비(전체분)_20070504_PAC 회수금삭제_순공사비(전체분)_20070504_PAC 회수금삭제_0.창원반송정수장 오존공정 도입공사(정수설비)-1" xfId="6694"/>
    <cellStyle name="_적격(화산) _원가계산서,총괄산출내역서-2005_순공사비(전체분)_20070504_PAC 회수금삭제_순공사비(전체분)_20070504_PAC 회수금삭제_사본임-창원반송정수장 오존공정 도입공사(도급)-2" xfId="6695"/>
    <cellStyle name="_적격(화산) _원가계산서,총괄산출내역서-2005_순공사비(전체분)_20070504_PAC 회수금삭제_순공사비(전체분)_20070504_PAC 회수금삭제_창원반송정수장 오존공정 도입공사(도급)-2" xfId="6696"/>
    <cellStyle name="_적격(화산) _원가계산서,총괄산출내역서-2005_순공사비(전체분)_20070504_PAC 회수금삭제_창원반송정수장 오존공정 도입공사(도급)-2" xfId="6697"/>
    <cellStyle name="_적격(화산) _원가계산서,총괄산출내역서-2005_창원반송정수장 오존공정 도입공사(도급)-2" xfId="6698"/>
    <cellStyle name="_적격(화산) _원가계산서_0.창원반송정수장 오존공정 도입공사(정수설비)-1" xfId="6699"/>
    <cellStyle name="_적격(화산) _원가계산서_사본임-창원반송정수장 오존공정 도입공사(도급)-2" xfId="6700"/>
    <cellStyle name="_적격(화산) _원가계산서_순공사비(전체분)_20070504_PAC 회수금삭제" xfId="6701"/>
    <cellStyle name="_적격(화산) _원가계산서_순공사비(전체분)_20070504_PAC 회수금삭제_0.창원반송정수장 오존공정 도입공사(정수설비)-1" xfId="6702"/>
    <cellStyle name="_적격(화산) _원가계산서_순공사비(전체분)_20070504_PAC 회수금삭제_사본임-창원반송정수장 오존공정 도입공사(도급)-2" xfId="6703"/>
    <cellStyle name="_적격(화산) _원가계산서_순공사비(전체분)_20070504_PAC 회수금삭제_순공사비(전체분)_20070504_PAC 회수금삭제" xfId="6704"/>
    <cellStyle name="_적격(화산) _원가계산서_순공사비(전체분)_20070504_PAC 회수금삭제_순공사비(전체분)_20070504_PAC 회수금삭제_0.창원반송정수장 오존공정 도입공사(정수설비)-1" xfId="6705"/>
    <cellStyle name="_적격(화산) _원가계산서_순공사비(전체분)_20070504_PAC 회수금삭제_순공사비(전체분)_20070504_PAC 회수금삭제_사본임-창원반송정수장 오존공정 도입공사(도급)-2" xfId="6706"/>
    <cellStyle name="_적격(화산) _원가계산서_순공사비(전체분)_20070504_PAC 회수금삭제_순공사비(전체분)_20070504_PAC 회수금삭제_창원반송정수장 오존공정 도입공사(도급)-2" xfId="6707"/>
    <cellStyle name="_적격(화산) _원가계산서_순공사비(전체분)_20070504_PAC 회수금삭제_창원반송정수장 오존공정 도입공사(도급)-2" xfId="6708"/>
    <cellStyle name="_적격(화산) _원가계산서_창원반송정수장 오존공정 도입공사(도급)-2" xfId="6709"/>
    <cellStyle name="_적격(화산) _창원반송정수장 오존공정 도입공사(도급)-2" xfId="6710"/>
    <cellStyle name="_적격(화산) _총괄집계및영구설비내역12.22" xfId="6711"/>
    <cellStyle name="_적격(화산) _총괄집계및영구설비내역12.22_0.창원반송정수장 오존공정 도입공사(정수설비)-1" xfId="6712"/>
    <cellStyle name="_적격(화산) _총괄집계및영구설비내역12.22_사본임-창원반송정수장 오존공정 도입공사(도급)-2" xfId="6713"/>
    <cellStyle name="_적격(화산) _총괄집계및영구설비내역12.22_순공사비(전체분)_20070504_PAC 회수금삭제" xfId="6714"/>
    <cellStyle name="_적격(화산) _총괄집계및영구설비내역12.22_순공사비(전체분)_20070504_PAC 회수금삭제_0.창원반송정수장 오존공정 도입공사(정수설비)-1" xfId="6715"/>
    <cellStyle name="_적격(화산) _총괄집계및영구설비내역12.22_순공사비(전체분)_20070504_PAC 회수금삭제_사본임-창원반송정수장 오존공정 도입공사(도급)-2" xfId="6716"/>
    <cellStyle name="_적격(화산) _총괄집계및영구설비내역12.22_순공사비(전체분)_20070504_PAC 회수금삭제_순공사비(전체분)_20070504_PAC 회수금삭제" xfId="6717"/>
    <cellStyle name="_적격(화산) _총괄집계및영구설비내역12.22_순공사비(전체분)_20070504_PAC 회수금삭제_순공사비(전체분)_20070504_PAC 회수금삭제_0.창원반송정수장 오존공정 도입공사(정수설비)-1" xfId="6718"/>
    <cellStyle name="_적격(화산) _총괄집계및영구설비내역12.22_순공사비(전체분)_20070504_PAC 회수금삭제_순공사비(전체분)_20070504_PAC 회수금삭제_사본임-창원반송정수장 오존공정 도입공사(도급)-2" xfId="6719"/>
    <cellStyle name="_적격(화산) _총괄집계및영구설비내역12.22_순공사비(전체분)_20070504_PAC 회수금삭제_순공사비(전체분)_20070504_PAC 회수금삭제_창원반송정수장 오존공정 도입공사(도급)-2" xfId="6720"/>
    <cellStyle name="_적격(화산) _총괄집계및영구설비내역12.22_순공사비(전체분)_20070504_PAC 회수금삭제_창원반송정수장 오존공정 도입공사(도급)-2" xfId="6721"/>
    <cellStyle name="_적격(화산) _총괄집계및영구설비내역12.22_창원반송정수장 오존공정 도입공사(도급)-2" xfId="6722"/>
    <cellStyle name="_적격(화산) _총괄집계및영구설비내역12.22_총괄집계및영구설비내역12.22" xfId="6723"/>
    <cellStyle name="_적격(화산) _총괄집계및영구설비내역12.22_총괄집계및영구설비내역12.22_0.창원반송정수장 오존공정 도입공사(정수설비)-1" xfId="6724"/>
    <cellStyle name="_적격(화산) _총괄집계및영구설비내역12.22_총괄집계및영구설비내역12.22_사본임-창원반송정수장 오존공정 도입공사(도급)-2" xfId="6725"/>
    <cellStyle name="_적격(화산) _총괄집계및영구설비내역12.22_총괄집계및영구설비내역12.22_순공사비(전체분)_20070504_PAC 회수금삭제" xfId="6726"/>
    <cellStyle name="_적격(화산) _총괄집계및영구설비내역12.22_총괄집계및영구설비내역12.22_순공사비(전체분)_20070504_PAC 회수금삭제_0.창원반송정수장 오존공정 도입공사(정수설비)-1" xfId="6727"/>
    <cellStyle name="_적격(화산) _총괄집계및영구설비내역12.22_총괄집계및영구설비내역12.22_순공사비(전체분)_20070504_PAC 회수금삭제_사본임-창원반송정수장 오존공정 도입공사(도급)-2" xfId="6728"/>
    <cellStyle name="_적격(화산) _총괄집계및영구설비내역12.22_총괄집계및영구설비내역12.22_순공사비(전체분)_20070504_PAC 회수금삭제_순공사비(전체분)_20070504_PAC 회수금삭제" xfId="6729"/>
    <cellStyle name="_적격(화산) _총괄집계및영구설비내역12.22_총괄집계및영구설비내역12.22_순공사비(전체분)_20070504_PAC 회수금삭제_순공사비(전체분)_20070504_PAC 회수금삭제_0.창원반송정수장 오존공정 도입공사(정수설비)-1" xfId="6730"/>
    <cellStyle name="_적격(화산) _총괄집계및영구설비내역12.22_총괄집계및영구설비내역12.22_순공사비(전체분)_20070504_PAC 회수금삭제_순공사비(전체분)_20070504_PAC 회수금삭제_사본임-창원반송정수장 오존공정 도입공사(도급)-2" xfId="6731"/>
    <cellStyle name="_적격(화산) _총괄집계및영구설비내역12.22_총괄집계및영구설비내역12.22_순공사비(전체분)_20070504_PAC 회수금삭제_순공사비(전체분)_20070504_PAC 회수금삭제_창원반송정수장 오존공정 도입공사(도급)-2" xfId="6732"/>
    <cellStyle name="_적격(화산) _총괄집계및영구설비내역12.22_총괄집계및영구설비내역12.22_순공사비(전체분)_20070504_PAC 회수금삭제_창원반송정수장 오존공정 도입공사(도급)-2" xfId="6733"/>
    <cellStyle name="_적격(화산) _총괄집계및영구설비내역12.22_총괄집계및영구설비내역12.22_창원반송정수장 오존공정 도입공사(도급)-2" xfId="6734"/>
    <cellStyle name="_적격(화산) _총인처리시설 설계내역서(심사)" xfId="6735"/>
    <cellStyle name="_적격(화산) _투찰서(시화)" xfId="6736"/>
    <cellStyle name="_적격(화산) _투찰서(시화)_0.창원반송정수장 오존공정 도입공사(정수설비)-1" xfId="6737"/>
    <cellStyle name="_적격(화산) _투찰서(시화)_사본임-창원반송정수장 오존공정 도입공사(도급)-2" xfId="6738"/>
    <cellStyle name="_적격(화산) _투찰서(시화)_순공사비(전체분)_20070504_PAC 회수금삭제" xfId="6739"/>
    <cellStyle name="_적격(화산) _투찰서(시화)_순공사비(전체분)_20070504_PAC 회수금삭제_0.창원반송정수장 오존공정 도입공사(정수설비)-1" xfId="6740"/>
    <cellStyle name="_적격(화산) _투찰서(시화)_순공사비(전체분)_20070504_PAC 회수금삭제_사본임-창원반송정수장 오존공정 도입공사(도급)-2" xfId="6741"/>
    <cellStyle name="_적격(화산) _투찰서(시화)_순공사비(전체분)_20070504_PAC 회수금삭제_순공사비(전체분)_20070504_PAC 회수금삭제" xfId="6742"/>
    <cellStyle name="_적격(화산) _투찰서(시화)_순공사비(전체분)_20070504_PAC 회수금삭제_순공사비(전체분)_20070504_PAC 회수금삭제_0.창원반송정수장 오존공정 도입공사(정수설비)-1" xfId="6743"/>
    <cellStyle name="_적격(화산) _투찰서(시화)_순공사비(전체분)_20070504_PAC 회수금삭제_순공사비(전체분)_20070504_PAC 회수금삭제_사본임-창원반송정수장 오존공정 도입공사(도급)-2" xfId="6744"/>
    <cellStyle name="_적격(화산) _투찰서(시화)_순공사비(전체분)_20070504_PAC 회수금삭제_순공사비(전체분)_20070504_PAC 회수금삭제_창원반송정수장 오존공정 도입공사(도급)-2" xfId="6745"/>
    <cellStyle name="_적격(화산) _투찰서(시화)_순공사비(전체분)_20070504_PAC 회수금삭제_창원반송정수장 오존공정 도입공사(도급)-2" xfId="6746"/>
    <cellStyle name="_적격(화산) _투찰서(시화)_창원반송정수장 오존공정 도입공사(도급)-2" xfId="6747"/>
    <cellStyle name="_적격(화산) _투찰서(시화조력)" xfId="6748"/>
    <cellStyle name="_적격(화산) _투찰서(시화조력)_0.창원반송정수장 오존공정 도입공사(정수설비)-1" xfId="6749"/>
    <cellStyle name="_적격(화산) _투찰서(시화조력)_사본임-창원반송정수장 오존공정 도입공사(도급)-2" xfId="6750"/>
    <cellStyle name="_적격(화산) _투찰서(시화조력)_순공사비(전체분)_20070504_PAC 회수금삭제" xfId="6751"/>
    <cellStyle name="_적격(화산) _투찰서(시화조력)_순공사비(전체분)_20070504_PAC 회수금삭제_0.창원반송정수장 오존공정 도입공사(정수설비)-1" xfId="6752"/>
    <cellStyle name="_적격(화산) _투찰서(시화조력)_순공사비(전체분)_20070504_PAC 회수금삭제_사본임-창원반송정수장 오존공정 도입공사(도급)-2" xfId="6753"/>
    <cellStyle name="_적격(화산) _투찰서(시화조력)_순공사비(전체분)_20070504_PAC 회수금삭제_순공사비(전체분)_20070504_PAC 회수금삭제" xfId="6754"/>
    <cellStyle name="_적격(화산) _투찰서(시화조력)_순공사비(전체분)_20070504_PAC 회수금삭제_순공사비(전체분)_20070504_PAC 회수금삭제_0.창원반송정수장 오존공정 도입공사(정수설비)-1" xfId="6755"/>
    <cellStyle name="_적격(화산) _투찰서(시화조력)_순공사비(전체분)_20070504_PAC 회수금삭제_순공사비(전체분)_20070504_PAC 회수금삭제_사본임-창원반송정수장 오존공정 도입공사(도급)-2" xfId="6756"/>
    <cellStyle name="_적격(화산) _투찰서(시화조력)_순공사비(전체분)_20070504_PAC 회수금삭제_순공사비(전체분)_20070504_PAC 회수금삭제_창원반송정수장 오존공정 도입공사(도급)-2" xfId="6757"/>
    <cellStyle name="_적격(화산) _투찰서(시화조력)_순공사비(전체분)_20070504_PAC 회수금삭제_창원반송정수장 오존공정 도입공사(도급)-2" xfId="6758"/>
    <cellStyle name="_적격(화산) _투찰서(시화조력)_창원반송정수장 오존공정 도입공사(도급)-2" xfId="6759"/>
    <cellStyle name="_전기" xfId="6760"/>
    <cellStyle name="_전기내역서(소양강)-6차" xfId="6761"/>
    <cellStyle name="_전달자료 - 수치정사영상지도제작" xfId="6762"/>
    <cellStyle name="_전력계산서-몽산포" xfId="6763"/>
    <cellStyle name="_전신주보호공" xfId="6764"/>
    <cellStyle name="_전주시_UIS 확장사업 설계내역서_2" xfId="6765"/>
    <cellStyle name="_전주시_UIS 확장사업 설계내역서_2_02._서울시_위례신도시_차집관거_설계예산서(전체)_0217" xfId="6766"/>
    <cellStyle name="_전주시관내(이서~용정)건설공사(신화)" xfId="6767"/>
    <cellStyle name="_전체 (2)" xfId="6768"/>
    <cellStyle name="_전체 경산수도정비(070409)" xfId="6769"/>
    <cellStyle name="_전체 경산수도정비(070425)" xfId="6770"/>
    <cellStyle name="_전체분자재집계표" xfId="6771"/>
    <cellStyle name="_전체분자재집계표_금산제수량(전체최종)" xfId="6772"/>
    <cellStyle name="_전체분자재집계표_금산제수량(전체최종)_토공(3지구)" xfId="6773"/>
    <cellStyle name="_전체분자재집계표_금산제수량(전체최종)_토공(3지구)_토공(4지구)" xfId="6774"/>
    <cellStyle name="_전체분자재집계표_금산제수량(전체최종)_토공(3지구)_토공(4지구)_토공(4지구)" xfId="6775"/>
    <cellStyle name="_전체분자재집계표_금산제수량(전체최종)_토공(4지구)" xfId="6776"/>
    <cellStyle name="_전체분자재집계표_금산제수량(전체최종)_토공(4지구)_토공(4지구)" xfId="6777"/>
    <cellStyle name="_전체분자재집계표_금산제수량(전체최종)_토공(4지구)_토공(4지구)_토공(3지구)" xfId="6778"/>
    <cellStyle name="_전체분자재집계표_금산제수량(전체최종)_토공(4지구)_토공(4지구)_토공(3지구)_토공(4지구)" xfId="6779"/>
    <cellStyle name="_전체분자재집계표_금산제수량(전체최종)_토공(4지구)_토공(4지구)_토공(3지구)_토공(4지구)_토공(4지구)" xfId="6780"/>
    <cellStyle name="_전체분자재집계표_금산제수량(전체최종)_토공(4지구)_토공(4지구)_토공(4지구)" xfId="6781"/>
    <cellStyle name="_전체분자재집계표_토공(3지구)" xfId="6782"/>
    <cellStyle name="_전체분자재집계표_토공(3지구)_토공(4지구)" xfId="6783"/>
    <cellStyle name="_전체분자재집계표_토공(3지구)_토공(4지구)_토공(4지구)" xfId="6784"/>
    <cellStyle name="_전체분자재집계표_토공(4지구)" xfId="6785"/>
    <cellStyle name="_전체분자재집계표_토공(4지구)_토공(4지구)" xfId="6786"/>
    <cellStyle name="_전체분자재집계표_토공(4지구)_토공(4지구)_토공(3지구)" xfId="6787"/>
    <cellStyle name="_전체분자재집계표_토공(4지구)_토공(4지구)_토공(3지구)_토공(4지구)" xfId="6788"/>
    <cellStyle name="_전체분자재집계표_토공(4지구)_토공(4지구)_토공(3지구)_토공(4지구)_토공(4지구)" xfId="6789"/>
    <cellStyle name="_전체분자재집계표_토공(4지구)_토공(4지구)_토공(4지구)" xfId="6790"/>
    <cellStyle name="_점검정비기준" xfId="6791"/>
    <cellStyle name="_접속슬래브" xfId="6792"/>
    <cellStyle name="_접속슬래브_(구조물)깨기" xfId="6793"/>
    <cellStyle name="_접속슬래브_(구조물)깨기_01 콘크리트(구조물)깨기" xfId="6794"/>
    <cellStyle name="_접속슬래브_0.토공수량(영동)" xfId="6795"/>
    <cellStyle name="_접속슬래브_0.토공수량(영동)_00.토공" xfId="6796"/>
    <cellStyle name="_접속슬래브_0.토공수량(영동)_Book1" xfId="6797"/>
    <cellStyle name="_접속슬래브_00.토공" xfId="6798"/>
    <cellStyle name="_접속슬래브_00.토공_00.토공" xfId="6799"/>
    <cellStyle name="_접속슬래브_00.토공_Book1" xfId="6800"/>
    <cellStyle name="_접속슬래브_02.포장깨기(남해선)" xfId="6801"/>
    <cellStyle name="_접속슬래브_02.포장깨기(남해선)_02.포장깨기(남해선)" xfId="6802"/>
    <cellStyle name="_접속슬래브_깨기-취합" xfId="6803"/>
    <cellStyle name="_접속슬래브_깨기-취합_(구조물)깨기" xfId="6804"/>
    <cellStyle name="_접속슬래브_깨기-취합_(구조물)깨기_01 콘크리트(구조물)깨기" xfId="6805"/>
    <cellStyle name="_접속슬래브_깨기-취합_02.포장깨기(남해선)" xfId="6806"/>
    <cellStyle name="_접속슬래브_깨기-취합_02.포장깨기(남해선)_02.포장깨기(남해선)" xfId="6807"/>
    <cellStyle name="_접속슬래브_깨기-취합_영동깨기최종(세준)" xfId="6808"/>
    <cellStyle name="_접속슬래브_깨기-취합_영동깨기최종(세준)_(구조물)깨기" xfId="6809"/>
    <cellStyle name="_접속슬래브_깨기-취합_영동깨기최종(세준)_(구조물)깨기_01 콘크리트(구조물)깨기" xfId="6810"/>
    <cellStyle name="_접속슬래브_깨기-취합_영동깨기최종(세준)_02.포장깨기(남해선)" xfId="6811"/>
    <cellStyle name="_접속슬래브_깨기-취합_영동깨기최종(세준)_02.포장깨기(남해선)_02.포장깨기(남해선)" xfId="6812"/>
    <cellStyle name="_접속슬래브_깨기-취합_영동깨기최종(세준)_포장깨기" xfId="6813"/>
    <cellStyle name="_접속슬래브_깨기-취합_포장깨기" xfId="6814"/>
    <cellStyle name="_접속슬래브_포장깨기" xfId="6815"/>
    <cellStyle name="_정사사진제작을위한수치지도제작(1000)" xfId="6816"/>
    <cellStyle name="_정읍시_UIS설계서(0302)" xfId="6817"/>
    <cellStyle name="_제1 Eco-bridge" xfId="6818"/>
    <cellStyle name="_제목" xfId="6819"/>
    <cellStyle name="_제목_내역서" xfId="6820"/>
    <cellStyle name="_제안첨부 상세0411" xfId="6821"/>
    <cellStyle name="_제주설계비검토(20060930)" xfId="6822"/>
    <cellStyle name="_제주시_운용소프트웨어개발" xfId="6823"/>
    <cellStyle name="_조달청_계약내역(기성1차)" xfId="6824"/>
    <cellStyle name="_조원고" xfId="6825"/>
    <cellStyle name="_종포농로" xfId="6826"/>
    <cellStyle name="_중림내역표지" xfId="6827"/>
    <cellStyle name="_중앙선전차선내역(r.1)" xfId="6828"/>
    <cellStyle name="_증평-도안면농어촌생활용수개발사업실시설계내역(1)" xfId="6829"/>
    <cellStyle name="_지정과제1분기실적(확정990408)" xfId="6830"/>
    <cellStyle name="_지정과제1분기실적(확정990408)_1" xfId="6831"/>
    <cellStyle name="_지정과제2차심의list" xfId="6832"/>
    <cellStyle name="_지정과제2차심의list_1" xfId="6833"/>
    <cellStyle name="_지정과제2차심의list_2" xfId="6834"/>
    <cellStyle name="_지정과제2차심의결과" xfId="6835"/>
    <cellStyle name="_지정과제2차심의결과(금액조정후최종)" xfId="6836"/>
    <cellStyle name="_지정과제2차심의결과(금액조정후최종)_1" xfId="6837"/>
    <cellStyle name="_지정과제2차심의결과(금액조정후최종)_1_dimon" xfId="6838"/>
    <cellStyle name="_지정과제2차심의결과(금액조정후최종)_1_경영개선실적보고(전주공장)" xfId="6839"/>
    <cellStyle name="_지정과제2차심의결과(금액조정후최종)_1_별첨1_2" xfId="6840"/>
    <cellStyle name="_지정과제2차심의결과(금액조정후최종)_1_제안과제집계표(공장전체)" xfId="6841"/>
    <cellStyle name="_지정과제2차심의결과(금액조정후최종)_dimon" xfId="6842"/>
    <cellStyle name="_지정과제2차심의결과(금액조정후최종)_경영개선실적보고(전주공장)" xfId="6843"/>
    <cellStyle name="_지정과제2차심의결과(금액조정후최종)_별첨1_2" xfId="6844"/>
    <cellStyle name="_지정과제2차심의결과(금액조정후최종)_제안과제집계표(공장전체)" xfId="6845"/>
    <cellStyle name="_지정과제2차심의결과_1" xfId="6846"/>
    <cellStyle name="_지하수개발내역서(최종)" xfId="6847"/>
    <cellStyle name="_지하시설물 통합정보시스템 구축 사업 예산내역서_1.1" xfId="6848"/>
    <cellStyle name="_지하시설물관리현장지원시스템구축 산출내역서_1.0" xfId="6849"/>
    <cellStyle name="_지하시설물통합관리설계내역서_1.0" xfId="6850"/>
    <cellStyle name="_지하시설물통합관리설계내역서_1.0 2" xfId="6851"/>
    <cellStyle name="_지하시설물통합관리설계내역서_1.0_02._서울시_위례신도시_차집관거_설계예산서(전체)_0217" xfId="6852"/>
    <cellStyle name="_지하시설물통합및굴착복구관리 설계내역서_1.1" xfId="6853"/>
    <cellStyle name="_직접비산출근거" xfId="6854"/>
    <cellStyle name="_집중관리(981231)" xfId="6855"/>
    <cellStyle name="_집중관리(981231)_1" xfId="6856"/>
    <cellStyle name="_집중관리(지정과제및 양식)" xfId="6857"/>
    <cellStyle name="_집중관리(지정과제및 양식)_1" xfId="6858"/>
    <cellStyle name="_집행(1)" xfId="6859"/>
    <cellStyle name="_집행(1)_4.추진공(공암)" xfId="6860"/>
    <cellStyle name="_집행(1)_4.추진공(공암SAMPLE" xfId="6861"/>
    <cellStyle name="_집행(1)_4.추진공(서산)" xfId="6862"/>
    <cellStyle name="_집행(1)_4.추진공(읍내)" xfId="6863"/>
    <cellStyle name="_집행(1)_4.추진공(황간)" xfId="6864"/>
    <cellStyle name="_집행(1)_선정안(삼산)" xfId="6865"/>
    <cellStyle name="_집행(1)_선정안(삼산)_4.추진공(공암)" xfId="6866"/>
    <cellStyle name="_집행(1)_선정안(삼산)_4.추진공(공암SAMPLE" xfId="6867"/>
    <cellStyle name="_집행(1)_선정안(삼산)_4.추진공(서산)" xfId="6868"/>
    <cellStyle name="_집행(1)_선정안(삼산)_4.추진공(읍내)" xfId="6869"/>
    <cellStyle name="_집행(1)_선정안(삼산)_4.추진공(황간)" xfId="6870"/>
    <cellStyle name="_집행(1)_선정안(삼산)_영동군추진가시설수량" xfId="6871"/>
    <cellStyle name="_집행(1)_영동군추진가시설수량" xfId="6872"/>
    <cellStyle name="_집행(1)_추풍령" xfId="6873"/>
    <cellStyle name="_집행(1)_추풍령_4.추진공(공암)" xfId="6874"/>
    <cellStyle name="_집행(1)_추풍령_4.추진공(공암SAMPLE" xfId="6875"/>
    <cellStyle name="_집행(1)_추풍령_4.추진공(서산)" xfId="6876"/>
    <cellStyle name="_집행(1)_추풍령_4.추진공(읍내)" xfId="6877"/>
    <cellStyle name="_집행(1)_추풍령_4.추진공(황간)" xfId="6878"/>
    <cellStyle name="_집행(1)_추풍령_영동군추진가시설수량" xfId="6879"/>
    <cellStyle name="_집행(1)_추풍령-1" xfId="6880"/>
    <cellStyle name="_집행(1)_추풍령-1_4.추진공(공암)" xfId="6881"/>
    <cellStyle name="_집행(1)_추풍령-1_4.추진공(공암SAMPLE" xfId="6882"/>
    <cellStyle name="_집행(1)_추풍령-1_4.추진공(서산)" xfId="6883"/>
    <cellStyle name="_집행(1)_추풍령-1_4.추진공(읍내)" xfId="6884"/>
    <cellStyle name="_집행(1)_추풍령-1_4.추진공(황간)" xfId="6885"/>
    <cellStyle name="_집행(1)_추풍령-1_영동군추진가시설수량" xfId="6886"/>
    <cellStyle name="_집행(2)" xfId="6887"/>
    <cellStyle name="_집행(2)_4.추진공(공암)" xfId="6888"/>
    <cellStyle name="_집행(2)_4.추진공(공암SAMPLE" xfId="6889"/>
    <cellStyle name="_집행(2)_4.추진공(서산)" xfId="6890"/>
    <cellStyle name="_집행(2)_4.추진공(읍내)" xfId="6891"/>
    <cellStyle name="_집행(2)_4.추진공(황간)" xfId="6892"/>
    <cellStyle name="_집행(2)_선정안(삼산)" xfId="6893"/>
    <cellStyle name="_집행(2)_선정안(삼산)_4.추진공(공암)" xfId="6894"/>
    <cellStyle name="_집행(2)_선정안(삼산)_4.추진공(공암SAMPLE" xfId="6895"/>
    <cellStyle name="_집행(2)_선정안(삼산)_4.추진공(서산)" xfId="6896"/>
    <cellStyle name="_집행(2)_선정안(삼산)_4.추진공(읍내)" xfId="6897"/>
    <cellStyle name="_집행(2)_선정안(삼산)_4.추진공(황간)" xfId="6898"/>
    <cellStyle name="_집행(2)_선정안(삼산)_영동군추진가시설수량" xfId="6899"/>
    <cellStyle name="_집행(2)_영동군추진가시설수량" xfId="6900"/>
    <cellStyle name="_집행(2)_추풍령" xfId="6901"/>
    <cellStyle name="_집행(2)_추풍령_4.추진공(공암)" xfId="6902"/>
    <cellStyle name="_집행(2)_추풍령_4.추진공(공암SAMPLE" xfId="6903"/>
    <cellStyle name="_집행(2)_추풍령_4.추진공(서산)" xfId="6904"/>
    <cellStyle name="_집행(2)_추풍령_4.추진공(읍내)" xfId="6905"/>
    <cellStyle name="_집행(2)_추풍령_4.추진공(황간)" xfId="6906"/>
    <cellStyle name="_집행(2)_추풍령_영동군추진가시설수량" xfId="6907"/>
    <cellStyle name="_집행(2)_추풍령-1" xfId="6908"/>
    <cellStyle name="_집행(2)_추풍령-1_4.추진공(공암)" xfId="6909"/>
    <cellStyle name="_집행(2)_추풍령-1_4.추진공(공암SAMPLE" xfId="6910"/>
    <cellStyle name="_집행(2)_추풍령-1_4.추진공(서산)" xfId="6911"/>
    <cellStyle name="_집행(2)_추풍령-1_4.추진공(읍내)" xfId="6912"/>
    <cellStyle name="_집행(2)_추풍령-1_4.추진공(황간)" xfId="6913"/>
    <cellStyle name="_집행(2)_추풍령-1_영동군추진가시설수량" xfId="6914"/>
    <cellStyle name="_집행갑지 " xfId="6915"/>
    <cellStyle name="_집행갑지 _2003년실행양식" xfId="6916"/>
    <cellStyle name="_집행갑지 _2003년실행양식_4.추진공(공암)" xfId="6917"/>
    <cellStyle name="_집행갑지 _2003년실행양식_4.추진공(공암SAMPLE" xfId="6918"/>
    <cellStyle name="_집행갑지 _2003년실행양식_4.추진공(서산)" xfId="6919"/>
    <cellStyle name="_집행갑지 _2003년실행양식_4.추진공(읍내)" xfId="6920"/>
    <cellStyle name="_집행갑지 _2003년실행양식_4.추진공(황간)" xfId="6921"/>
    <cellStyle name="_집행갑지 _2003년실행양식_영동군추진가시설수량" xfId="6922"/>
    <cellStyle name="_집행갑지 _2003년실행양식0" xfId="6923"/>
    <cellStyle name="_집행갑지 _2003년실행양식0_4.추진공(공암)" xfId="6924"/>
    <cellStyle name="_집행갑지 _2003년실행양식0_4.추진공(공암SAMPLE" xfId="6925"/>
    <cellStyle name="_집행갑지 _2003년실행양식0_4.추진공(서산)" xfId="6926"/>
    <cellStyle name="_집행갑지 _2003년실행양식0_4.추진공(읍내)" xfId="6927"/>
    <cellStyle name="_집행갑지 _2003년실행양식0_4.추진공(황간)" xfId="6928"/>
    <cellStyle name="_집행갑지 _2003년실행양식0_영동군추진가시설수량" xfId="6929"/>
    <cellStyle name="_집행갑지 _2003년실행양식-1" xfId="6930"/>
    <cellStyle name="_집행갑지 _2003년실행양식-1_4.추진공(공암)" xfId="6931"/>
    <cellStyle name="_집행갑지 _2003년실행양식-1_4.추진공(공암SAMPLE" xfId="6932"/>
    <cellStyle name="_집행갑지 _2003년실행양식-1_4.추진공(서산)" xfId="6933"/>
    <cellStyle name="_집행갑지 _2003년실행양식-1_4.추진공(읍내)" xfId="6934"/>
    <cellStyle name="_집행갑지 _2003년실행양식-1_4.추진공(황간)" xfId="6935"/>
    <cellStyle name="_집행갑지 _2003년실행양식-1_영동군추진가시설수량" xfId="6936"/>
    <cellStyle name="_집행갑지 _4.추진공(공암)" xfId="6937"/>
    <cellStyle name="_집행갑지 _4.추진공(공암SAMPLE" xfId="6938"/>
    <cellStyle name="_집행갑지 _4.추진공(서산)" xfId="6939"/>
    <cellStyle name="_집행갑지 _4.추진공(읍내)" xfId="6940"/>
    <cellStyle name="_집행갑지 _4.추진공(황간)" xfId="6941"/>
    <cellStyle name="_집행갑지 _대구도시철도3호선실시설계내역서(070206)" xfId="6942"/>
    <cellStyle name="_집행갑지 _대구도시철도3호선실시설계내역서(070207)" xfId="6943"/>
    <cellStyle name="_집행갑지 _실행내역2001년1월변경" xfId="6944"/>
    <cellStyle name="_집행갑지 _실행내역2001년1월변경_2003년실행양식" xfId="6945"/>
    <cellStyle name="_집행갑지 _실행내역2001년1월변경_2003년실행양식_4.추진공(공암)" xfId="6946"/>
    <cellStyle name="_집행갑지 _실행내역2001년1월변경_2003년실행양식_4.추진공(공암SAMPLE" xfId="6947"/>
    <cellStyle name="_집행갑지 _실행내역2001년1월변경_2003년실행양식_4.추진공(서산)" xfId="6948"/>
    <cellStyle name="_집행갑지 _실행내역2001년1월변경_2003년실행양식_4.추진공(읍내)" xfId="6949"/>
    <cellStyle name="_집행갑지 _실행내역2001년1월변경_2003년실행양식_4.추진공(황간)" xfId="6950"/>
    <cellStyle name="_집행갑지 _실행내역2001년1월변경_2003년실행양식_영동군추진가시설수량" xfId="6951"/>
    <cellStyle name="_집행갑지 _실행내역2001년1월변경_2003년실행양식0" xfId="6952"/>
    <cellStyle name="_집행갑지 _실행내역2001년1월변경_2003년실행양식0_4.추진공(공암)" xfId="6953"/>
    <cellStyle name="_집행갑지 _실행내역2001년1월변경_2003년실행양식0_4.추진공(공암SAMPLE" xfId="6954"/>
    <cellStyle name="_집행갑지 _실행내역2001년1월변경_2003년실행양식0_4.추진공(서산)" xfId="6955"/>
    <cellStyle name="_집행갑지 _실행내역2001년1월변경_2003년실행양식0_4.추진공(읍내)" xfId="6956"/>
    <cellStyle name="_집행갑지 _실행내역2001년1월변경_2003년실행양식0_4.추진공(황간)" xfId="6957"/>
    <cellStyle name="_집행갑지 _실행내역2001년1월변경_2003년실행양식0_영동군추진가시설수량" xfId="6958"/>
    <cellStyle name="_집행갑지 _실행내역2001년1월변경_2003년실행양식-1" xfId="6959"/>
    <cellStyle name="_집행갑지 _실행내역2001년1월변경_2003년실행양식-1_4.추진공(공암)" xfId="6960"/>
    <cellStyle name="_집행갑지 _실행내역2001년1월변경_2003년실행양식-1_4.추진공(공암SAMPLE" xfId="6961"/>
    <cellStyle name="_집행갑지 _실행내역2001년1월변경_2003년실행양식-1_4.추진공(서산)" xfId="6962"/>
    <cellStyle name="_집행갑지 _실행내역2001년1월변경_2003년실행양식-1_4.추진공(읍내)" xfId="6963"/>
    <cellStyle name="_집행갑지 _실행내역2001년1월변경_2003년실행양식-1_4.추진공(황간)" xfId="6964"/>
    <cellStyle name="_집행갑지 _실행내역2001년1월변경_2003년실행양식-1_영동군추진가시설수량" xfId="6965"/>
    <cellStyle name="_집행갑지 _실행내역2001년1월변경_4.추진공(공암)" xfId="6966"/>
    <cellStyle name="_집행갑지 _실행내역2001년1월변경_4.추진공(공암SAMPLE" xfId="6967"/>
    <cellStyle name="_집행갑지 _실행내역2001년1월변경_4.추진공(서산)" xfId="6968"/>
    <cellStyle name="_집행갑지 _실행내역2001년1월변경_4.추진공(읍내)" xfId="6969"/>
    <cellStyle name="_집행갑지 _실행내역2001년1월변경_4.추진공(황간)" xfId="6970"/>
    <cellStyle name="_집행갑지 _실행내역2001년1월변경_영동군추진가시설수량" xfId="6971"/>
    <cellStyle name="_집행갑지 _영동군추진가시설수량" xfId="6972"/>
    <cellStyle name="_참고" xfId="6973"/>
    <cellStyle name="_척산교수량722" xfId="6974"/>
    <cellStyle name="_철근" xfId="6975"/>
    <cellStyle name="_철근자재총괄집계표" xfId="6976"/>
    <cellStyle name="_청담1교" xfId="6977"/>
    <cellStyle name="_청주도시기본계획 변경설계서(최종)" xfId="6978"/>
    <cellStyle name="_총괄설계내역서" xfId="6979"/>
    <cellStyle name="_총괄자재집계표(홍죽천)" xfId="6980"/>
    <cellStyle name="_최상훈" xfId="6981"/>
    <cellStyle name="_최상훈_경지정리 지구내 배수로 준설공사" xfId="6982"/>
    <cellStyle name="_최종 경산수도정비  (물수요포함)" xfId="6983"/>
    <cellStyle name="_최종안계하수처리장계측제어내역서0801" xfId="6984"/>
    <cellStyle name="_추곡" xfId="6985"/>
    <cellStyle name="_추곡_라멘교 토공" xfId="6986"/>
    <cellStyle name="_추곡_추곡" xfId="6987"/>
    <cellStyle name="_추곡_추곡_라멘교 토공" xfId="6988"/>
    <cellStyle name="_추곡_추곡_포장" xfId="6989"/>
    <cellStyle name="_추곡_추곡_포장_라멘교 토공" xfId="6990"/>
    <cellStyle name="_추곡_포장" xfId="6991"/>
    <cellStyle name="_추곡_포장_라멘교 토공" xfId="6992"/>
    <cellStyle name="_추진공수량(금산군)" xfId="6993"/>
    <cellStyle name="_추진공수량(금산군,추부)" xfId="6994"/>
    <cellStyle name="_추진공수량(영동군)" xfId="6995"/>
    <cellStyle name="_추진공수량(영동군)_4.추진공(공암)" xfId="6996"/>
    <cellStyle name="_추진공수량(영동군)_4.추진공(공암SAMPLE" xfId="6997"/>
    <cellStyle name="_추진공수량(영동군)_4.추진공(서산)" xfId="6998"/>
    <cellStyle name="_추진공수량(영동군)_4.추진공(읍내)" xfId="6999"/>
    <cellStyle name="_추진공수량(영동군)_4.추진공(황간)" xfId="7000"/>
    <cellStyle name="_추진공수량(영동군)_영동군추진가시설수량" xfId="7001"/>
    <cellStyle name="_축령산야영수련장조성및기타공사(동일)" xfId="7002"/>
    <cellStyle name="_충북지방경찰청" xfId="7003"/>
    <cellStyle name="_충주원본" xfId="7004"/>
    <cellStyle name="_충주원본_설계2임시" xfId="7005"/>
    <cellStyle name="_충주원본_설계2임시_설계서(장)" xfId="7006"/>
    <cellStyle name="_충주원본_설계2임시_설계최종" xfId="7007"/>
    <cellStyle name="_측  구" xfId="7008"/>
    <cellStyle name="_측  구_토공(3지구)" xfId="7009"/>
    <cellStyle name="_측  구_토공(3지구)_토공(4지구)" xfId="7010"/>
    <cellStyle name="_측  구_토공(3지구)_토공(4지구)_토공(4지구)" xfId="7011"/>
    <cellStyle name="_측  구_토공(4지구)" xfId="7012"/>
    <cellStyle name="_측  구_토공(4지구)_토공(4지구)" xfId="7013"/>
    <cellStyle name="_측  구_토공(4지구)_토공(4지구)_토공(3지구)" xfId="7014"/>
    <cellStyle name="_측  구_토공(4지구)_토공(4지구)_토공(3지구)_토공(4지구)" xfId="7015"/>
    <cellStyle name="_측  구_토공(4지구)_토공(4지구)_토공(3지구)_토공(4지구)_토공(4지구)" xfId="7016"/>
    <cellStyle name="_측  구_토공(4지구)_토공(4지구)_토공(4지구)" xfId="7017"/>
    <cellStyle name="_측구공" xfId="7018"/>
    <cellStyle name="_측구공_금산제수량(전체최종)" xfId="7019"/>
    <cellStyle name="_측구공_금산제수량(전체최종)_토공(3지구)" xfId="7020"/>
    <cellStyle name="_측구공_금산제수량(전체최종)_토공(3지구)_토공(4지구)" xfId="7021"/>
    <cellStyle name="_측구공_금산제수량(전체최종)_토공(3지구)_토공(4지구)_토공(4지구)" xfId="7022"/>
    <cellStyle name="_측구공_금산제수량(전체최종)_토공(4지구)" xfId="7023"/>
    <cellStyle name="_측구공_금산제수량(전체최종)_토공(4지구)_토공(4지구)" xfId="7024"/>
    <cellStyle name="_측구공_금산제수량(전체최종)_토공(4지구)_토공(4지구)_토공(3지구)" xfId="7025"/>
    <cellStyle name="_측구공_금산제수량(전체최종)_토공(4지구)_토공(4지구)_토공(3지구)_토공(4지구)" xfId="7026"/>
    <cellStyle name="_측구공_금산제수량(전체최종)_토공(4지구)_토공(4지구)_토공(3지구)_토공(4지구)_토공(4지구)" xfId="7027"/>
    <cellStyle name="_측구공_금산제수량(전체최종)_토공(4지구)_토공(4지구)_토공(4지구)" xfId="7028"/>
    <cellStyle name="_측구공_토공(3지구)" xfId="7029"/>
    <cellStyle name="_측구공_토공(3지구)_토공(4지구)" xfId="7030"/>
    <cellStyle name="_측구공_토공(3지구)_토공(4지구)_토공(4지구)" xfId="7031"/>
    <cellStyle name="_측구공_토공(4지구)" xfId="7032"/>
    <cellStyle name="_측구공_토공(4지구)_토공(4지구)" xfId="7033"/>
    <cellStyle name="_측구공_토공(4지구)_토공(4지구)_토공(3지구)" xfId="7034"/>
    <cellStyle name="_측구공_토공(4지구)_토공(4지구)_토공(3지구)_토공(4지구)" xfId="7035"/>
    <cellStyle name="_측구공_토공(4지구)_토공(4지구)_토공(3지구)_토공(4지구)_토공(4지구)" xfId="7036"/>
    <cellStyle name="_측구공_토공(4지구)_토공(4지구)_토공(4지구)" xfId="7037"/>
    <cellStyle name="_침입감시 견적서" xfId="7038"/>
    <cellStyle name="_코마스HW(1023)" xfId="7039"/>
    <cellStyle name="_콘크리트자재집계표" xfId="7040"/>
    <cellStyle name="_큰골교수량" xfId="7041"/>
    <cellStyle name="_타공종" xfId="7042"/>
    <cellStyle name="_탐진댐유역 봉덕(전기 검토한 화일 셈플)" xfId="7043"/>
    <cellStyle name="_태안(변경)" xfId="7044"/>
    <cellStyle name="_태안물수요만(1,2장제외)" xfId="7045"/>
    <cellStyle name="_토공" xfId="7046"/>
    <cellStyle name="_토공(1-1)" xfId="7047"/>
    <cellStyle name="_토공(3지구)" xfId="7048"/>
    <cellStyle name="_토공(3지구)_토공(3지구)" xfId="7049"/>
    <cellStyle name="_토공(3지구)_토공(3지구)_토공(3지구)" xfId="7050"/>
    <cellStyle name="_토공(3지구)_토공(3지구)_토공(3지구)_토공(4지구)" xfId="7051"/>
    <cellStyle name="_토공(3지구)_토공(3지구)_토공(3지구)_토공(4지구)_토공(4지구)" xfId="7052"/>
    <cellStyle name="_토공(3지구)_토공(3지구)_토공(4지구)" xfId="7053"/>
    <cellStyle name="_토공(3지구)_토공(4지구)" xfId="7054"/>
    <cellStyle name="_토공(3지구)_토공(4지구)_토공(3지구)" xfId="7055"/>
    <cellStyle name="_토공(3지구)_토공(4지구)_토공(3지구)_토공(4지구)" xfId="7056"/>
    <cellStyle name="_토공(3지구)_토공(4지구)_토공(3지구)_토공(4지구)_토공(4지구)" xfId="7057"/>
    <cellStyle name="_토공(3지구)_토공(4지구)_토공(4지구)" xfId="7058"/>
    <cellStyle name="_토공(4지구)" xfId="7059"/>
    <cellStyle name="_토공(4지구)_토공(4지구)" xfId="7060"/>
    <cellStyle name="_토공(4지구)_토공(4지구)_토공(3지구)" xfId="7061"/>
    <cellStyle name="_토공(4지구)_토공(4지구)_토공(3지구)_토공(4지구)" xfId="7062"/>
    <cellStyle name="_토공(4지구)_토공(4지구)_토공(3지구)_토공(4지구)_토공(4지구)" xfId="7063"/>
    <cellStyle name="_토공(4지구)_토공(4지구)_토공(4지구)" xfId="7064"/>
    <cellStyle name="_토공_1" xfId="7065"/>
    <cellStyle name="_토공_금산제수량(전체최종)" xfId="7066"/>
    <cellStyle name="_토공_금산제수량(전체최종)_토공(3지구)" xfId="7067"/>
    <cellStyle name="_토공_금산제수량(전체최종)_토공(3지구)_토공(4지구)" xfId="7068"/>
    <cellStyle name="_토공_금산제수량(전체최종)_토공(3지구)_토공(4지구)_토공(4지구)" xfId="7069"/>
    <cellStyle name="_토공_금산제수량(전체최종)_토공(4지구)" xfId="7070"/>
    <cellStyle name="_토공_금산제수량(전체최종)_토공(4지구)_토공(4지구)" xfId="7071"/>
    <cellStyle name="_토공_금산제수량(전체최종)_토공(4지구)_토공(4지구)_토공(3지구)" xfId="7072"/>
    <cellStyle name="_토공_금산제수량(전체최종)_토공(4지구)_토공(4지구)_토공(3지구)_토공(4지구)" xfId="7073"/>
    <cellStyle name="_토공_금산제수량(전체최종)_토공(4지구)_토공(4지구)_토공(3지구)_토공(4지구)_토공(4지구)" xfId="7074"/>
    <cellStyle name="_토공_금산제수량(전체최종)_토공(4지구)_토공(4지구)_토공(4지구)" xfId="7075"/>
    <cellStyle name="_토공_토공(3지구)" xfId="7076"/>
    <cellStyle name="_토공_토공(3지구)_토공(4지구)" xfId="7077"/>
    <cellStyle name="_토공_토공(3지구)_토공(4지구)_토공(4지구)" xfId="7078"/>
    <cellStyle name="_토공_토공(4지구)" xfId="7079"/>
    <cellStyle name="_토공_토공(4지구)_토공(4지구)" xfId="7080"/>
    <cellStyle name="_토공_토공(4지구)_토공(4지구)_토공(3지구)" xfId="7081"/>
    <cellStyle name="_토공_토공(4지구)_토공(4지구)_토공(3지구)_토공(4지구)" xfId="7082"/>
    <cellStyle name="_토공_토공(4지구)_토공(4지구)_토공(3지구)_토공(4지구)_토공(4지구)" xfId="7083"/>
    <cellStyle name="_토공_토공(4지구)_토공(4지구)_토공(4지구)" xfId="7084"/>
    <cellStyle name="_토공1" xfId="7085"/>
    <cellStyle name="_토공계획" xfId="7086"/>
    <cellStyle name="_토공계획_B-1,B-1-1노선변경실정보고" xfId="7087"/>
    <cellStyle name="_토공계획_B-1,B-1-1노선변경실정보고_발주내역서(제주도 하수처리장)1" xfId="7088"/>
    <cellStyle name="_토공계획_B-1,B-1-1노선변경실정보고_번암,산서하수처리장(처리장+관로+마을하수-1)" xfId="7089"/>
    <cellStyle name="_토공계획_B-1,B-1-1노선변경실정보고_조천배수지 확장사업 내역서" xfId="7090"/>
    <cellStyle name="_토공계획_B-1,B-1-1노선변경실정보고_진안지방상수도개발사업2-19(마을배수관로미포함)" xfId="7091"/>
    <cellStyle name="_토공계획_B-1,B-1-1노선변경실정보고_진안지방상수도개발사업2-19(마을배수관로미포함)_고수,공음,신림마을하수도" xfId="7092"/>
    <cellStyle name="_토공계획_B-1,B-1-1노선변경실정보고_진안지방상수도개발사업2-19(마을배수관로미포함)_고수,공음,신림마을하수도_발주내역서(제주도 하수처리장)1" xfId="7093"/>
    <cellStyle name="_토공계획_B-1,B-1-1노선변경실정보고_진안지방상수도개발사업2-19(마을배수관로미포함)_고수,공음,신림마을하수도_조천배수지 확장사업 내역서" xfId="7094"/>
    <cellStyle name="_토공계획_B-1,B-1-1노선변경실정보고_진안지방상수도개발사업2-19(마을배수관로미포함)_발주내역서(제주도 하수처리장)1" xfId="7095"/>
    <cellStyle name="_토공계획_B-1,B-1-1노선변경실정보고_진안지방상수도개발사업2-19(마을배수관로미포함)_번암,산서하수처리장(처리장+관로+마을하수-1)" xfId="7096"/>
    <cellStyle name="_토공계획_B-1,B-1-1노선변경실정보고_진안지방상수도개발사업2-19(마을배수관로미포함)_조천배수지 확장사업 내역서" xfId="7097"/>
    <cellStyle name="_토공계획_구조물공사시공계획서" xfId="7098"/>
    <cellStyle name="_토공계획_구조물공사시공계획서_B-1,B-1-1노선변경실정보고" xfId="7099"/>
    <cellStyle name="_토공계획_구조물공사시공계획서_B-1,B-1-1노선변경실정보고_발주내역서(제주도 하수처리장)1" xfId="7100"/>
    <cellStyle name="_토공계획_구조물공사시공계획서_B-1,B-1-1노선변경실정보고_번암,산서하수처리장(처리장+관로+마을하수-1)" xfId="7101"/>
    <cellStyle name="_토공계획_구조물공사시공계획서_B-1,B-1-1노선변경실정보고_조천배수지 확장사업 내역서" xfId="7102"/>
    <cellStyle name="_토공계획_구조물공사시공계획서_B-1,B-1-1노선변경실정보고_진안지방상수도개발사업2-19(마을배수관로미포함)" xfId="7103"/>
    <cellStyle name="_토공계획_구조물공사시공계획서_B-1,B-1-1노선변경실정보고_진안지방상수도개발사업2-19(마을배수관로미포함)_고수,공음,신림마을하수도" xfId="7104"/>
    <cellStyle name="_토공계획_구조물공사시공계획서_B-1,B-1-1노선변경실정보고_진안지방상수도개발사업2-19(마을배수관로미포함)_고수,공음,신림마을하수도_발주내역서(제주도 하수처리장)1" xfId="7105"/>
    <cellStyle name="_토공계획_구조물공사시공계획서_B-1,B-1-1노선변경실정보고_진안지방상수도개발사업2-19(마을배수관로미포함)_고수,공음,신림마을하수도_조천배수지 확장사업 내역서" xfId="7106"/>
    <cellStyle name="_토공계획_구조물공사시공계획서_B-1,B-1-1노선변경실정보고_진안지방상수도개발사업2-19(마을배수관로미포함)_발주내역서(제주도 하수처리장)1" xfId="7107"/>
    <cellStyle name="_토공계획_구조물공사시공계획서_B-1,B-1-1노선변경실정보고_진안지방상수도개발사업2-19(마을배수관로미포함)_번암,산서하수처리장(처리장+관로+마을하수-1)" xfId="7108"/>
    <cellStyle name="_토공계획_구조물공사시공계획서_B-1,B-1-1노선변경실정보고_진안지방상수도개발사업2-19(마을배수관로미포함)_조천배수지 확장사업 내역서" xfId="7109"/>
    <cellStyle name="_토공계획_구조물공사시공계획서_발주내역서(제주도 하수처리장)1" xfId="7110"/>
    <cellStyle name="_토공계획_구조물공사시공계획서_번암,산서하수처리장(처리장+관로+마을하수-1)" xfId="7111"/>
    <cellStyle name="_토공계획_구조물공사시공계획서_조천배수지 확장사업 내역서" xfId="7112"/>
    <cellStyle name="_토공계획_구조물공사시공계획서_진안지방상수도개발사업2-19(마을배수관로미포함)" xfId="7113"/>
    <cellStyle name="_토공계획_구조물공사시공계획서_진안지방상수도개발사업2-19(마을배수관로미포함)_고수,공음,신림마을하수도" xfId="7114"/>
    <cellStyle name="_토공계획_구조물공사시공계획서_진안지방상수도개발사업2-19(마을배수관로미포함)_고수,공음,신림마을하수도_발주내역서(제주도 하수처리장)1" xfId="7115"/>
    <cellStyle name="_토공계획_구조물공사시공계획서_진안지방상수도개발사업2-19(마을배수관로미포함)_고수,공음,신림마을하수도_조천배수지 확장사업 내역서" xfId="7116"/>
    <cellStyle name="_토공계획_구조물공사시공계획서_진안지방상수도개발사업2-19(마을배수관로미포함)_발주내역서(제주도 하수처리장)1" xfId="7117"/>
    <cellStyle name="_토공계획_구조물공사시공계획서_진안지방상수도개발사업2-19(마을배수관로미포함)_번암,산서하수처리장(처리장+관로+마을하수-1)" xfId="7118"/>
    <cellStyle name="_토공계획_구조물공사시공계획서_진안지방상수도개발사업2-19(마을배수관로미포함)_조천배수지 확장사업 내역서" xfId="7119"/>
    <cellStyle name="_토공계획_발주내역서(제주도 하수처리장)1" xfId="7120"/>
    <cellStyle name="_토공계획_번암,산서하수처리장(처리장+관로+마을하수-1)" xfId="7121"/>
    <cellStyle name="_토공계획_조천배수지 확장사업 내역서" xfId="7122"/>
    <cellStyle name="_토공계획_진안지방상수도개발사업2-19(마을배수관로미포함)" xfId="7123"/>
    <cellStyle name="_토공계획_진안지방상수도개발사업2-19(마을배수관로미포함)_고수,공음,신림마을하수도" xfId="7124"/>
    <cellStyle name="_토공계획_진안지방상수도개발사업2-19(마을배수관로미포함)_고수,공음,신림마을하수도_발주내역서(제주도 하수처리장)1" xfId="7125"/>
    <cellStyle name="_토공계획_진안지방상수도개발사업2-19(마을배수관로미포함)_고수,공음,신림마을하수도_조천배수지 확장사업 내역서" xfId="7126"/>
    <cellStyle name="_토공계획_진안지방상수도개발사업2-19(마을배수관로미포함)_발주내역서(제주도 하수처리장)1" xfId="7127"/>
    <cellStyle name="_토공계획_진안지방상수도개발사업2-19(마을배수관로미포함)_번암,산서하수처리장(처리장+관로+마을하수-1)" xfId="7128"/>
    <cellStyle name="_토공계획_진안지방상수도개발사업2-19(마을배수관로미포함)_조천배수지 확장사업 내역서" xfId="7129"/>
    <cellStyle name="_토공계획_토공사시공계획서" xfId="7130"/>
    <cellStyle name="_토공계획_토공사시공계획서(포)" xfId="7131"/>
    <cellStyle name="_토공계획_토공사시공계획서(포)_B-1,B-1-1노선변경실정보고" xfId="7132"/>
    <cellStyle name="_토공계획_토공사시공계획서(포)_B-1,B-1-1노선변경실정보고_발주내역서(제주도 하수처리장)1" xfId="7133"/>
    <cellStyle name="_토공계획_토공사시공계획서(포)_B-1,B-1-1노선변경실정보고_번암,산서하수처리장(처리장+관로+마을하수-1)" xfId="7134"/>
    <cellStyle name="_토공계획_토공사시공계획서(포)_B-1,B-1-1노선변경실정보고_조천배수지 확장사업 내역서" xfId="7135"/>
    <cellStyle name="_토공계획_토공사시공계획서(포)_B-1,B-1-1노선변경실정보고_진안지방상수도개발사업2-19(마을배수관로미포함)" xfId="7136"/>
    <cellStyle name="_토공계획_토공사시공계획서(포)_B-1,B-1-1노선변경실정보고_진안지방상수도개발사업2-19(마을배수관로미포함)_고수,공음,신림마을하수도" xfId="7137"/>
    <cellStyle name="_토공계획_토공사시공계획서(포)_B-1,B-1-1노선변경실정보고_진안지방상수도개발사업2-19(마을배수관로미포함)_고수,공음,신림마을하수도_발주내역서(제주도 하수처리장)1" xfId="7138"/>
    <cellStyle name="_토공계획_토공사시공계획서(포)_B-1,B-1-1노선변경실정보고_진안지방상수도개발사업2-19(마을배수관로미포함)_고수,공음,신림마을하수도_조천배수지 확장사업 내역서" xfId="7139"/>
    <cellStyle name="_토공계획_토공사시공계획서(포)_B-1,B-1-1노선변경실정보고_진안지방상수도개발사업2-19(마을배수관로미포함)_발주내역서(제주도 하수처리장)1" xfId="7140"/>
    <cellStyle name="_토공계획_토공사시공계획서(포)_B-1,B-1-1노선변경실정보고_진안지방상수도개발사업2-19(마을배수관로미포함)_번암,산서하수처리장(처리장+관로+마을하수-1)" xfId="7141"/>
    <cellStyle name="_토공계획_토공사시공계획서(포)_B-1,B-1-1노선변경실정보고_진안지방상수도개발사업2-19(마을배수관로미포함)_조천배수지 확장사업 내역서" xfId="7142"/>
    <cellStyle name="_토공계획_토공사시공계획서(포)_발주내역서(제주도 하수처리장)1" xfId="7143"/>
    <cellStyle name="_토공계획_토공사시공계획서(포)_번암,산서하수처리장(처리장+관로+마을하수-1)" xfId="7144"/>
    <cellStyle name="_토공계획_토공사시공계획서(포)_조천배수지 확장사업 내역서" xfId="7145"/>
    <cellStyle name="_토공계획_토공사시공계획서(포)_진안지방상수도개발사업2-19(마을배수관로미포함)" xfId="7146"/>
    <cellStyle name="_토공계획_토공사시공계획서(포)_진안지방상수도개발사업2-19(마을배수관로미포함)_고수,공음,신림마을하수도" xfId="7147"/>
    <cellStyle name="_토공계획_토공사시공계획서(포)_진안지방상수도개발사업2-19(마을배수관로미포함)_고수,공음,신림마을하수도_발주내역서(제주도 하수처리장)1" xfId="7148"/>
    <cellStyle name="_토공계획_토공사시공계획서(포)_진안지방상수도개발사업2-19(마을배수관로미포함)_고수,공음,신림마을하수도_조천배수지 확장사업 내역서" xfId="7149"/>
    <cellStyle name="_토공계획_토공사시공계획서(포)_진안지방상수도개발사업2-19(마을배수관로미포함)_발주내역서(제주도 하수처리장)1" xfId="7150"/>
    <cellStyle name="_토공계획_토공사시공계획서(포)_진안지방상수도개발사업2-19(마을배수관로미포함)_번암,산서하수처리장(처리장+관로+마을하수-1)" xfId="7151"/>
    <cellStyle name="_토공계획_토공사시공계획서(포)_진안지방상수도개발사업2-19(마을배수관로미포함)_조천배수지 확장사업 내역서" xfId="7152"/>
    <cellStyle name="_토공계획_토공사시공계획서_B-1,B-1-1노선변경실정보고" xfId="7153"/>
    <cellStyle name="_토공계획_토공사시공계획서_B-1,B-1-1노선변경실정보고_발주내역서(제주도 하수처리장)1" xfId="7154"/>
    <cellStyle name="_토공계획_토공사시공계획서_B-1,B-1-1노선변경실정보고_번암,산서하수처리장(처리장+관로+마을하수-1)" xfId="7155"/>
    <cellStyle name="_토공계획_토공사시공계획서_B-1,B-1-1노선변경실정보고_조천배수지 확장사업 내역서" xfId="7156"/>
    <cellStyle name="_토공계획_토공사시공계획서_B-1,B-1-1노선변경실정보고_진안지방상수도개발사업2-19(마을배수관로미포함)" xfId="7157"/>
    <cellStyle name="_토공계획_토공사시공계획서_B-1,B-1-1노선변경실정보고_진안지방상수도개발사업2-19(마을배수관로미포함)_고수,공음,신림마을하수도" xfId="7158"/>
    <cellStyle name="_토공계획_토공사시공계획서_B-1,B-1-1노선변경실정보고_진안지방상수도개발사업2-19(마을배수관로미포함)_고수,공음,신림마을하수도_발주내역서(제주도 하수처리장)1" xfId="7159"/>
    <cellStyle name="_토공계획_토공사시공계획서_B-1,B-1-1노선변경실정보고_진안지방상수도개발사업2-19(마을배수관로미포함)_고수,공음,신림마을하수도_조천배수지 확장사업 내역서" xfId="7160"/>
    <cellStyle name="_토공계획_토공사시공계획서_B-1,B-1-1노선변경실정보고_진안지방상수도개발사업2-19(마을배수관로미포함)_발주내역서(제주도 하수처리장)1" xfId="7161"/>
    <cellStyle name="_토공계획_토공사시공계획서_B-1,B-1-1노선변경실정보고_진안지방상수도개발사업2-19(마을배수관로미포함)_번암,산서하수처리장(처리장+관로+마을하수-1)" xfId="7162"/>
    <cellStyle name="_토공계획_토공사시공계획서_B-1,B-1-1노선변경실정보고_진안지방상수도개발사업2-19(마을배수관로미포함)_조천배수지 확장사업 내역서" xfId="7163"/>
    <cellStyle name="_토공계획_토공사시공계획서_발주내역서(제주도 하수처리장)1" xfId="7164"/>
    <cellStyle name="_토공계획_토공사시공계획서_번암,산서하수처리장(처리장+관로+마을하수-1)" xfId="7165"/>
    <cellStyle name="_토공계획_토공사시공계획서_조천배수지 확장사업 내역서" xfId="7166"/>
    <cellStyle name="_토공계획_토공사시공계획서_진안지방상수도개발사업2-19(마을배수관로미포함)" xfId="7167"/>
    <cellStyle name="_토공계획_토공사시공계획서_진안지방상수도개발사업2-19(마을배수관로미포함)_고수,공음,신림마을하수도" xfId="7168"/>
    <cellStyle name="_토공계획_토공사시공계획서_진안지방상수도개발사업2-19(마을배수관로미포함)_고수,공음,신림마을하수도_발주내역서(제주도 하수처리장)1" xfId="7169"/>
    <cellStyle name="_토공계획_토공사시공계획서_진안지방상수도개발사업2-19(마을배수관로미포함)_고수,공음,신림마을하수도_조천배수지 확장사업 내역서" xfId="7170"/>
    <cellStyle name="_토공계획_토공사시공계획서_진안지방상수도개발사업2-19(마을배수관로미포함)_발주내역서(제주도 하수처리장)1" xfId="7171"/>
    <cellStyle name="_토공계획_토공사시공계획서_진안지방상수도개발사업2-19(마을배수관로미포함)_번암,산서하수처리장(처리장+관로+마을하수-1)" xfId="7172"/>
    <cellStyle name="_토공계획_토공사시공계획서_진안지방상수도개발사업2-19(마을배수관로미포함)_조천배수지 확장사업 내역서" xfId="7173"/>
    <cellStyle name="_토공-관로공-구조물공-가시설공-포장공" xfId="7174"/>
    <cellStyle name="_토공깨기" xfId="7175"/>
    <cellStyle name="_토공수량집계표" xfId="7176"/>
    <cellStyle name="_토공시공계획서(효)" xfId="7177"/>
    <cellStyle name="_토공시공계획서(효)_B-1,B-1-1노선변경실정보고" xfId="7178"/>
    <cellStyle name="_토공시공계획서(효)_B-1,B-1-1노선변경실정보고_발주내역서(제주도 하수처리장)1" xfId="7179"/>
    <cellStyle name="_토공시공계획서(효)_B-1,B-1-1노선변경실정보고_번암,산서하수처리장(처리장+관로+마을하수-1)" xfId="7180"/>
    <cellStyle name="_토공시공계획서(효)_B-1,B-1-1노선변경실정보고_조천배수지 확장사업 내역서" xfId="7181"/>
    <cellStyle name="_토공시공계획서(효)_B-1,B-1-1노선변경실정보고_진안지방상수도개발사업2-19(마을배수관로미포함)" xfId="7182"/>
    <cellStyle name="_토공시공계획서(효)_B-1,B-1-1노선변경실정보고_진안지방상수도개발사업2-19(마을배수관로미포함)_고수,공음,신림마을하수도" xfId="7183"/>
    <cellStyle name="_토공시공계획서(효)_B-1,B-1-1노선변경실정보고_진안지방상수도개발사업2-19(마을배수관로미포함)_고수,공음,신림마을하수도_발주내역서(제주도 하수처리장)1" xfId="7184"/>
    <cellStyle name="_토공시공계획서(효)_B-1,B-1-1노선변경실정보고_진안지방상수도개발사업2-19(마을배수관로미포함)_고수,공음,신림마을하수도_조천배수지 확장사업 내역서" xfId="7185"/>
    <cellStyle name="_토공시공계획서(효)_B-1,B-1-1노선변경실정보고_진안지방상수도개발사업2-19(마을배수관로미포함)_발주내역서(제주도 하수처리장)1" xfId="7186"/>
    <cellStyle name="_토공시공계획서(효)_B-1,B-1-1노선변경실정보고_진안지방상수도개발사업2-19(마을배수관로미포함)_번암,산서하수처리장(처리장+관로+마을하수-1)" xfId="7187"/>
    <cellStyle name="_토공시공계획서(효)_B-1,B-1-1노선변경실정보고_진안지방상수도개발사업2-19(마을배수관로미포함)_조천배수지 확장사업 내역서" xfId="7188"/>
    <cellStyle name="_토공시공계획서(효)_구조물공사시공계획서" xfId="7189"/>
    <cellStyle name="_토공시공계획서(효)_구조물공사시공계획서_B-1,B-1-1노선변경실정보고" xfId="7190"/>
    <cellStyle name="_토공시공계획서(효)_구조물공사시공계획서_B-1,B-1-1노선변경실정보고_발주내역서(제주도 하수처리장)1" xfId="7191"/>
    <cellStyle name="_토공시공계획서(효)_구조물공사시공계획서_B-1,B-1-1노선변경실정보고_번암,산서하수처리장(처리장+관로+마을하수-1)" xfId="7192"/>
    <cellStyle name="_토공시공계획서(효)_구조물공사시공계획서_B-1,B-1-1노선변경실정보고_조천배수지 확장사업 내역서" xfId="7193"/>
    <cellStyle name="_토공시공계획서(효)_구조물공사시공계획서_B-1,B-1-1노선변경실정보고_진안지방상수도개발사업2-19(마을배수관로미포함)" xfId="7194"/>
    <cellStyle name="_토공시공계획서(효)_구조물공사시공계획서_B-1,B-1-1노선변경실정보고_진안지방상수도개발사업2-19(마을배수관로미포함)_고수,공음,신림마을하수도" xfId="7195"/>
    <cellStyle name="_토공시공계획서(효)_구조물공사시공계획서_B-1,B-1-1노선변경실정보고_진안지방상수도개발사업2-19(마을배수관로미포함)_고수,공음,신림마을하수도_발주내역서(제주도 하수처리장)1" xfId="7196"/>
    <cellStyle name="_토공시공계획서(효)_구조물공사시공계획서_B-1,B-1-1노선변경실정보고_진안지방상수도개발사업2-19(마을배수관로미포함)_고수,공음,신림마을하수도_조천배수지 확장사업 내역서" xfId="7197"/>
    <cellStyle name="_토공시공계획서(효)_구조물공사시공계획서_B-1,B-1-1노선변경실정보고_진안지방상수도개발사업2-19(마을배수관로미포함)_발주내역서(제주도 하수처리장)1" xfId="7198"/>
    <cellStyle name="_토공시공계획서(효)_구조물공사시공계획서_B-1,B-1-1노선변경실정보고_진안지방상수도개발사업2-19(마을배수관로미포함)_번암,산서하수처리장(처리장+관로+마을하수-1)" xfId="7199"/>
    <cellStyle name="_토공시공계획서(효)_구조물공사시공계획서_B-1,B-1-1노선변경실정보고_진안지방상수도개발사업2-19(마을배수관로미포함)_조천배수지 확장사업 내역서" xfId="7200"/>
    <cellStyle name="_토공시공계획서(효)_구조물공사시공계획서_발주내역서(제주도 하수처리장)1" xfId="7201"/>
    <cellStyle name="_토공시공계획서(효)_구조물공사시공계획서_번암,산서하수처리장(처리장+관로+마을하수-1)" xfId="7202"/>
    <cellStyle name="_토공시공계획서(효)_구조물공사시공계획서_조천배수지 확장사업 내역서" xfId="7203"/>
    <cellStyle name="_토공시공계획서(효)_구조물공사시공계획서_진안지방상수도개발사업2-19(마을배수관로미포함)" xfId="7204"/>
    <cellStyle name="_토공시공계획서(효)_구조물공사시공계획서_진안지방상수도개발사업2-19(마을배수관로미포함)_고수,공음,신림마을하수도" xfId="7205"/>
    <cellStyle name="_토공시공계획서(효)_구조물공사시공계획서_진안지방상수도개발사업2-19(마을배수관로미포함)_고수,공음,신림마을하수도_발주내역서(제주도 하수처리장)1" xfId="7206"/>
    <cellStyle name="_토공시공계획서(효)_구조물공사시공계획서_진안지방상수도개발사업2-19(마을배수관로미포함)_고수,공음,신림마을하수도_조천배수지 확장사업 내역서" xfId="7207"/>
    <cellStyle name="_토공시공계획서(효)_구조물공사시공계획서_진안지방상수도개발사업2-19(마을배수관로미포함)_발주내역서(제주도 하수처리장)1" xfId="7208"/>
    <cellStyle name="_토공시공계획서(효)_구조물공사시공계획서_진안지방상수도개발사업2-19(마을배수관로미포함)_번암,산서하수처리장(처리장+관로+마을하수-1)" xfId="7209"/>
    <cellStyle name="_토공시공계획서(효)_구조물공사시공계획서_진안지방상수도개발사업2-19(마을배수관로미포함)_조천배수지 확장사업 내역서" xfId="7210"/>
    <cellStyle name="_토공시공계획서(효)_발주내역서(제주도 하수처리장)1" xfId="7211"/>
    <cellStyle name="_토공시공계획서(효)_번암,산서하수처리장(처리장+관로+마을하수-1)" xfId="7212"/>
    <cellStyle name="_토공시공계획서(효)_조천배수지 확장사업 내역서" xfId="7213"/>
    <cellStyle name="_토공시공계획서(효)_진안지방상수도개발사업2-19(마을배수관로미포함)" xfId="7214"/>
    <cellStyle name="_토공시공계획서(효)_진안지방상수도개발사업2-19(마을배수관로미포함)_고수,공음,신림마을하수도" xfId="7215"/>
    <cellStyle name="_토공시공계획서(효)_진안지방상수도개발사업2-19(마을배수관로미포함)_고수,공음,신림마을하수도_발주내역서(제주도 하수처리장)1" xfId="7216"/>
    <cellStyle name="_토공시공계획서(효)_진안지방상수도개발사업2-19(마을배수관로미포함)_고수,공음,신림마을하수도_조천배수지 확장사업 내역서" xfId="7217"/>
    <cellStyle name="_토공시공계획서(효)_진안지방상수도개발사업2-19(마을배수관로미포함)_발주내역서(제주도 하수처리장)1" xfId="7218"/>
    <cellStyle name="_토공시공계획서(효)_진안지방상수도개발사업2-19(마을배수관로미포함)_번암,산서하수처리장(처리장+관로+마을하수-1)" xfId="7219"/>
    <cellStyle name="_토공시공계획서(효)_진안지방상수도개발사업2-19(마을배수관로미포함)_조천배수지 확장사업 내역서" xfId="7220"/>
    <cellStyle name="_토공시공계획서(효)_토공사시공계획서" xfId="7221"/>
    <cellStyle name="_토공시공계획서(효)_토공사시공계획서(포)" xfId="7222"/>
    <cellStyle name="_토공시공계획서(효)_토공사시공계획서(포)_B-1,B-1-1노선변경실정보고" xfId="7223"/>
    <cellStyle name="_토공시공계획서(효)_토공사시공계획서(포)_B-1,B-1-1노선변경실정보고_발주내역서(제주도 하수처리장)1" xfId="7224"/>
    <cellStyle name="_토공시공계획서(효)_토공사시공계획서(포)_B-1,B-1-1노선변경실정보고_번암,산서하수처리장(처리장+관로+마을하수-1)" xfId="7225"/>
    <cellStyle name="_토공시공계획서(효)_토공사시공계획서(포)_B-1,B-1-1노선변경실정보고_조천배수지 확장사업 내역서" xfId="7226"/>
    <cellStyle name="_토공시공계획서(효)_토공사시공계획서(포)_B-1,B-1-1노선변경실정보고_진안지방상수도개발사업2-19(마을배수관로미포함)" xfId="7227"/>
    <cellStyle name="_토공시공계획서(효)_토공사시공계획서(포)_B-1,B-1-1노선변경실정보고_진안지방상수도개발사업2-19(마을배수관로미포함)_고수,공음,신림마을하수도" xfId="7228"/>
    <cellStyle name="_토공시공계획서(효)_토공사시공계획서(포)_B-1,B-1-1노선변경실정보고_진안지방상수도개발사업2-19(마을배수관로미포함)_고수,공음,신림마을하수도_발주내역서(제주도 하수처리장)1" xfId="7229"/>
    <cellStyle name="_토공시공계획서(효)_토공사시공계획서(포)_B-1,B-1-1노선변경실정보고_진안지방상수도개발사업2-19(마을배수관로미포함)_고수,공음,신림마을하수도_조천배수지 확장사업 내역서" xfId="7230"/>
    <cellStyle name="_토공시공계획서(효)_토공사시공계획서(포)_B-1,B-1-1노선변경실정보고_진안지방상수도개발사업2-19(마을배수관로미포함)_발주내역서(제주도 하수처리장)1" xfId="7231"/>
    <cellStyle name="_토공시공계획서(효)_토공사시공계획서(포)_B-1,B-1-1노선변경실정보고_진안지방상수도개발사업2-19(마을배수관로미포함)_번암,산서하수처리장(처리장+관로+마을하수-1)" xfId="7232"/>
    <cellStyle name="_토공시공계획서(효)_토공사시공계획서(포)_B-1,B-1-1노선변경실정보고_진안지방상수도개발사업2-19(마을배수관로미포함)_조천배수지 확장사업 내역서" xfId="7233"/>
    <cellStyle name="_토공시공계획서(효)_토공사시공계획서(포)_발주내역서(제주도 하수처리장)1" xfId="7234"/>
    <cellStyle name="_토공시공계획서(효)_토공사시공계획서(포)_번암,산서하수처리장(처리장+관로+마을하수-1)" xfId="7235"/>
    <cellStyle name="_토공시공계획서(효)_토공사시공계획서(포)_조천배수지 확장사업 내역서" xfId="7236"/>
    <cellStyle name="_토공시공계획서(효)_토공사시공계획서(포)_진안지방상수도개발사업2-19(마을배수관로미포함)" xfId="7237"/>
    <cellStyle name="_토공시공계획서(효)_토공사시공계획서(포)_진안지방상수도개발사업2-19(마을배수관로미포함)_고수,공음,신림마을하수도" xfId="7238"/>
    <cellStyle name="_토공시공계획서(효)_토공사시공계획서(포)_진안지방상수도개발사업2-19(마을배수관로미포함)_고수,공음,신림마을하수도_발주내역서(제주도 하수처리장)1" xfId="7239"/>
    <cellStyle name="_토공시공계획서(효)_토공사시공계획서(포)_진안지방상수도개발사업2-19(마을배수관로미포함)_고수,공음,신림마을하수도_조천배수지 확장사업 내역서" xfId="7240"/>
    <cellStyle name="_토공시공계획서(효)_토공사시공계획서(포)_진안지방상수도개발사업2-19(마을배수관로미포함)_발주내역서(제주도 하수처리장)1" xfId="7241"/>
    <cellStyle name="_토공시공계획서(효)_토공사시공계획서(포)_진안지방상수도개발사업2-19(마을배수관로미포함)_번암,산서하수처리장(처리장+관로+마을하수-1)" xfId="7242"/>
    <cellStyle name="_토공시공계획서(효)_토공사시공계획서(포)_진안지방상수도개발사업2-19(마을배수관로미포함)_조천배수지 확장사업 내역서" xfId="7243"/>
    <cellStyle name="_토공시공계획서(효)_토공사시공계획서_B-1,B-1-1노선변경실정보고" xfId="7244"/>
    <cellStyle name="_토공시공계획서(효)_토공사시공계획서_B-1,B-1-1노선변경실정보고_발주내역서(제주도 하수처리장)1" xfId="7245"/>
    <cellStyle name="_토공시공계획서(효)_토공사시공계획서_B-1,B-1-1노선변경실정보고_번암,산서하수처리장(처리장+관로+마을하수-1)" xfId="7246"/>
    <cellStyle name="_토공시공계획서(효)_토공사시공계획서_B-1,B-1-1노선변경실정보고_조천배수지 확장사업 내역서" xfId="7247"/>
    <cellStyle name="_토공시공계획서(효)_토공사시공계획서_B-1,B-1-1노선변경실정보고_진안지방상수도개발사업2-19(마을배수관로미포함)" xfId="7248"/>
    <cellStyle name="_토공시공계획서(효)_토공사시공계획서_B-1,B-1-1노선변경실정보고_진안지방상수도개발사업2-19(마을배수관로미포함)_고수,공음,신림마을하수도" xfId="7249"/>
    <cellStyle name="_토공시공계획서(효)_토공사시공계획서_B-1,B-1-1노선변경실정보고_진안지방상수도개발사업2-19(마을배수관로미포함)_고수,공음,신림마을하수도_발주내역서(제주도 하수처리장)1" xfId="7250"/>
    <cellStyle name="_토공시공계획서(효)_토공사시공계획서_B-1,B-1-1노선변경실정보고_진안지방상수도개발사업2-19(마을배수관로미포함)_고수,공음,신림마을하수도_조천배수지 확장사업 내역서" xfId="7251"/>
    <cellStyle name="_토공시공계획서(효)_토공사시공계획서_B-1,B-1-1노선변경실정보고_진안지방상수도개발사업2-19(마을배수관로미포함)_발주내역서(제주도 하수처리장)1" xfId="7252"/>
    <cellStyle name="_토공시공계획서(효)_토공사시공계획서_B-1,B-1-1노선변경실정보고_진안지방상수도개발사업2-19(마을배수관로미포함)_번암,산서하수처리장(처리장+관로+마을하수-1)" xfId="7253"/>
    <cellStyle name="_토공시공계획서(효)_토공사시공계획서_B-1,B-1-1노선변경실정보고_진안지방상수도개발사업2-19(마을배수관로미포함)_조천배수지 확장사업 내역서" xfId="7254"/>
    <cellStyle name="_토공시공계획서(효)_토공사시공계획서_발주내역서(제주도 하수처리장)1" xfId="7255"/>
    <cellStyle name="_토공시공계획서(효)_토공사시공계획서_번암,산서하수처리장(처리장+관로+마을하수-1)" xfId="7256"/>
    <cellStyle name="_토공시공계획서(효)_토공사시공계획서_조천배수지 확장사업 내역서" xfId="7257"/>
    <cellStyle name="_토공시공계획서(효)_토공사시공계획서_진안지방상수도개발사업2-19(마을배수관로미포함)" xfId="7258"/>
    <cellStyle name="_토공시공계획서(효)_토공사시공계획서_진안지방상수도개발사업2-19(마을배수관로미포함)_고수,공음,신림마을하수도" xfId="7259"/>
    <cellStyle name="_토공시공계획서(효)_토공사시공계획서_진안지방상수도개발사업2-19(마을배수관로미포함)_고수,공음,신림마을하수도_발주내역서(제주도 하수처리장)1" xfId="7260"/>
    <cellStyle name="_토공시공계획서(효)_토공사시공계획서_진안지방상수도개발사업2-19(마을배수관로미포함)_고수,공음,신림마을하수도_조천배수지 확장사업 내역서" xfId="7261"/>
    <cellStyle name="_토공시공계획서(효)_토공사시공계획서_진안지방상수도개발사업2-19(마을배수관로미포함)_발주내역서(제주도 하수처리장)1" xfId="7262"/>
    <cellStyle name="_토공시공계획서(효)_토공사시공계획서_진안지방상수도개발사업2-19(마을배수관로미포함)_번암,산서하수처리장(처리장+관로+마을하수-1)" xfId="7263"/>
    <cellStyle name="_토공시공계획서(효)_토공사시공계획서_진안지방상수도개발사업2-19(마을배수관로미포함)_조천배수지 확장사업 내역서" xfId="7264"/>
    <cellStyle name="_토공평균H산정표" xfId="7265"/>
    <cellStyle name="_토질조사일위대가(2007년도)건화(참고자료)" xfId="7266"/>
    <cellStyle name="_통로BOX " xfId="7267"/>
    <cellStyle name="_파도리 배수관로 매설" xfId="7268"/>
    <cellStyle name="_파도리배수관로매설" xfId="7269"/>
    <cellStyle name="_파주 GIS 시스템설계서(도로,상,하수 시스템)_050406" xfId="7270"/>
    <cellStyle name="_파주운정STP 기본및실시설계(계약내역서-주공단가적용)" xfId="7271"/>
    <cellStyle name="_팔당,과천권설계서(통합-정류기,TB제외)" xfId="7272"/>
    <cellStyle name="_팔당수량산출서_건축전기" xfId="7273"/>
    <cellStyle name="_팔당수변전집계" xfId="7274"/>
    <cellStyle name="_팔당수변전집계_개대체공사내역서" xfId="7275"/>
    <cellStyle name="_평사교총괄집계표" xfId="7276"/>
    <cellStyle name="_평사교총괄집계표_BOQ" xfId="7277"/>
    <cellStyle name="_평사교총괄집계표_구조물공수량집계" xfId="7278"/>
    <cellStyle name="_평사교총괄집계표_백마지하차도(BOX구간)" xfId="7279"/>
    <cellStyle name="_평사교총괄집계표_일산지하차도(BOX구간)" xfId="7280"/>
    <cellStyle name="_평사교총괄집계표_접속슬래브" xfId="7281"/>
    <cellStyle name="_평사교총괄집계표_지하차도BOX(TYPE&quot;C&quot;)" xfId="7282"/>
    <cellStyle name="_평사교총괄집계표_지하차도BOX(집계)" xfId="7283"/>
    <cellStyle name="_평천교" xfId="7284"/>
    <cellStyle name="_평천교_암거" xfId="7285"/>
    <cellStyle name="_평천교_암거_측구" xfId="7286"/>
    <cellStyle name="_평천교_암거_측구_망상측구공" xfId="7287"/>
    <cellStyle name="_평천교_암거_측구_측구공(1+840~2+780)" xfId="7288"/>
    <cellStyle name="_평천교_암거01" xfId="7289"/>
    <cellStyle name="_평천교_암거01_측구" xfId="7290"/>
    <cellStyle name="_평천교_암거01_측구_망상측구공" xfId="7291"/>
    <cellStyle name="_평천교_암거01_측구_측구공(1+840~2+780)" xfId="7292"/>
    <cellStyle name="_평천교_측구" xfId="7293"/>
    <cellStyle name="_평천교_측구_망상측구공" xfId="7294"/>
    <cellStyle name="_평천교_측구_측구공(1+840~2+780)" xfId="7295"/>
    <cellStyle name="_평촌교수량" xfId="7296"/>
    <cellStyle name="_평촌교수량_암거" xfId="7297"/>
    <cellStyle name="_평촌교수량_암거_측구" xfId="7298"/>
    <cellStyle name="_평촌교수량_암거_측구_망상측구공" xfId="7299"/>
    <cellStyle name="_평촌교수량_암거_측구_측구공(1+840~2+780)" xfId="7300"/>
    <cellStyle name="_평촌교수량_암거01" xfId="7301"/>
    <cellStyle name="_평촌교수량_암거01_측구" xfId="7302"/>
    <cellStyle name="_평촌교수량_암거01_측구_망상측구공" xfId="7303"/>
    <cellStyle name="_평촌교수량_암거01_측구_측구공(1+840~2+780)" xfId="7304"/>
    <cellStyle name="_평촌교수량_측구" xfId="7305"/>
    <cellStyle name="_평촌교수량_측구_망상측구공" xfId="7306"/>
    <cellStyle name="_평촌교수량_측구_측구공(1+840~2+780)" xfId="7307"/>
    <cellStyle name="_평택시 5차" xfId="7308"/>
    <cellStyle name="_폐기물" xfId="7309"/>
    <cellStyle name="_폐기물수량" xfId="7310"/>
    <cellStyle name="_포장" xfId="7311"/>
    <cellStyle name="_포장_라멘교 토공" xfId="7312"/>
    <cellStyle name="_포천GIS설계_전체" xfId="7313"/>
    <cellStyle name="_포천시 UIS 시스템부문 설계내역서_1.0" xfId="7314"/>
    <cellStyle name="_포항교도소(대동)" xfId="7315"/>
    <cellStyle name="_포항교도소(원본)" xfId="7316"/>
    <cellStyle name="_표지" xfId="7317"/>
    <cellStyle name="_플로터dsj5500" xfId="7318"/>
    <cellStyle name="_하도급양식" xfId="7319"/>
    <cellStyle name="_하부공수량(교량공)" xfId="7320"/>
    <cellStyle name="_한강시민공원통합시스템_산출내역서_050617" xfId="7321"/>
    <cellStyle name="_한전연구견적" xfId="7322"/>
    <cellStyle name="_한천(1공구)수량산출서" xfId="7323"/>
    <cellStyle name="_한천(1공구)수량산출서_토공(3지구)" xfId="7324"/>
    <cellStyle name="_한천(1공구)수량산출서_토공(3지구)_토공(4지구)" xfId="7325"/>
    <cellStyle name="_한천(1공구)수량산출서_토공(3지구)_토공(4지구)_토공(4지구)" xfId="7326"/>
    <cellStyle name="_한천(1공구)수량산출서_토공(4지구)" xfId="7327"/>
    <cellStyle name="_한천(1공구)수량산출서_토공(4지구)_토공(4지구)" xfId="7328"/>
    <cellStyle name="_한천(1공구)수량산출서_토공(4지구)_토공(4지구)_토공(3지구)" xfId="7329"/>
    <cellStyle name="_한천(1공구)수량산출서_토공(4지구)_토공(4지구)_토공(3지구)_토공(4지구)" xfId="7330"/>
    <cellStyle name="_한천(1공구)수량산출서_토공(4지구)_토공(4지구)_토공(3지구)_토공(4지구)_토공(4지구)" xfId="7331"/>
    <cellStyle name="_한천(1공구)수량산출서_토공(4지구)_토공(4지구)_토공(4지구)" xfId="7332"/>
    <cellStyle name="_합의서" xfId="7333"/>
    <cellStyle name="_합의서_4.추진공(공암)" xfId="7334"/>
    <cellStyle name="_합의서_4.추진공(공암SAMPLE" xfId="7335"/>
    <cellStyle name="_합의서_4.추진공(서산)" xfId="7336"/>
    <cellStyle name="_합의서_4.추진공(읍내)" xfId="7337"/>
    <cellStyle name="_합의서_4.추진공(황간)" xfId="7338"/>
    <cellStyle name="_합의서_선정안(삼산)" xfId="7339"/>
    <cellStyle name="_합의서_선정안(삼산)_4.추진공(공암)" xfId="7340"/>
    <cellStyle name="_합의서_선정안(삼산)_4.추진공(공암SAMPLE" xfId="7341"/>
    <cellStyle name="_합의서_선정안(삼산)_4.추진공(서산)" xfId="7342"/>
    <cellStyle name="_합의서_선정안(삼산)_4.추진공(읍내)" xfId="7343"/>
    <cellStyle name="_합의서_선정안(삼산)_4.추진공(황간)" xfId="7344"/>
    <cellStyle name="_합의서_선정안(삼산)_영동군추진가시설수량" xfId="7345"/>
    <cellStyle name="_합의서_영동군추진가시설수량" xfId="7346"/>
    <cellStyle name="_합의서_추풍령" xfId="7347"/>
    <cellStyle name="_합의서_추풍령_4.추진공(공암)" xfId="7348"/>
    <cellStyle name="_합의서_추풍령_4.추진공(공암SAMPLE" xfId="7349"/>
    <cellStyle name="_합의서_추풍령_4.추진공(서산)" xfId="7350"/>
    <cellStyle name="_합의서_추풍령_4.추진공(읍내)" xfId="7351"/>
    <cellStyle name="_합의서_추풍령_4.추진공(황간)" xfId="7352"/>
    <cellStyle name="_합의서_추풍령_영동군추진가시설수량" xfId="7353"/>
    <cellStyle name="_합의서_추풍령-1" xfId="7354"/>
    <cellStyle name="_합의서_추풍령-1_4.추진공(공암)" xfId="7355"/>
    <cellStyle name="_합의서_추풍령-1_4.추진공(공암SAMPLE" xfId="7356"/>
    <cellStyle name="_합의서_추풍령-1_4.추진공(서산)" xfId="7357"/>
    <cellStyle name="_합의서_추풍령-1_4.추진공(읍내)" xfId="7358"/>
    <cellStyle name="_합의서_추풍령-1_4.추진공(황간)" xfId="7359"/>
    <cellStyle name="_합의서_추풍령-1_영동군추진가시설수량" xfId="7360"/>
    <cellStyle name="_항공사진 관리시스템 구축" xfId="7361"/>
    <cellStyle name="_항공사진DB구축 및 영상지도제작 설계" xfId="7362"/>
    <cellStyle name="_현장개설보고서" xfId="7363"/>
    <cellStyle name="_호남선두계역외2개소연결통로" xfId="7364"/>
    <cellStyle name="_호미지구 내역서" xfId="7365"/>
    <cellStyle name="_호수SS내역서040920" xfId="7366"/>
    <cellStyle name="_호안블럭" xfId="7367"/>
    <cellStyle name="_호안블럭_토공(3지구)" xfId="7368"/>
    <cellStyle name="_호안블럭_토공(3지구)_토공(4지구)" xfId="7369"/>
    <cellStyle name="_호안블럭_토공(3지구)_토공(4지구)_토공(4지구)" xfId="7370"/>
    <cellStyle name="_호안블럭_토공(4지구)" xfId="7371"/>
    <cellStyle name="_호안블럭_토공(4지구)_토공(4지구)" xfId="7372"/>
    <cellStyle name="_호안블럭_토공(4지구)_토공(4지구)_토공(3지구)" xfId="7373"/>
    <cellStyle name="_호안블럭_토공(4지구)_토공(4지구)_토공(3지구)_토공(4지구)" xfId="7374"/>
    <cellStyle name="_호안블럭_토공(4지구)_토공(4지구)_토공(3지구)_토공(4지구)_토공(4지구)" xfId="7375"/>
    <cellStyle name="_호안블럭_토공(4지구)_토공(4지구)_토공(4지구)" xfId="7376"/>
    <cellStyle name="_홍보관수량참고(특성화설계서)" xfId="7377"/>
    <cellStyle name="_홍제초등학교(강산)" xfId="7378"/>
    <cellStyle name="_홍천(노천1지구)-1공구" xfId="7379"/>
    <cellStyle name="_홍천(노천1지구)-1공구_2(변경)-토공" xfId="7380"/>
    <cellStyle name="_홍천(노천1지구)-1공구_2(변경)-토공_20040423_동해2리 오지도로" xfId="7381"/>
    <cellStyle name="_홍천(노천1지구)-1공구_2(변경)-토공_20040523_반계3리 오지도로" xfId="7382"/>
    <cellStyle name="_홍천(노천1지구)-1공구_2(변경)-토공_20040530_양잠2리(사당골)" xfId="7383"/>
    <cellStyle name="_홍천(노천1지구)-1공구_2(변경)-토공_20040601_누동2리(장곰)" xfId="7384"/>
    <cellStyle name="_홍천(노천1지구)-1공구_2(변경)-토공_20040610_황촌1리 오지도로" xfId="7385"/>
    <cellStyle name="_홍천(노천1지구)-1공구_2(변경)-토공_20040614_고남4리(옷점)" xfId="7386"/>
    <cellStyle name="_홍천(노천1지구)-1공구_2(변경)-토공_20040618_고남5리 오지도로" xfId="7387"/>
    <cellStyle name="_홍천(노천1지구)-1공구_2(변경)-토공_20040710_장곡2리 오지도로" xfId="7388"/>
    <cellStyle name="_홍천(노천1지구)-1공구_2(변경)-토공_20040712_장곡1리 오지도로" xfId="7389"/>
    <cellStyle name="_홍천(노천1지구)-1공구_2(변경)-토공_20040920_가의도하천정비" xfId="7390"/>
    <cellStyle name="_홍천(노천1지구)-1공구_20040423_동해2리 오지도로" xfId="7391"/>
    <cellStyle name="_홍천(노천1지구)-1공구_20040523_반계3리 오지도로" xfId="7392"/>
    <cellStyle name="_홍천(노천1지구)-1공구_20040530_양잠2리(사당골)" xfId="7393"/>
    <cellStyle name="_홍천(노천1지구)-1공구_20040601_누동2리(장곰)" xfId="7394"/>
    <cellStyle name="_홍천(노천1지구)-1공구_20040610_황촌1리 오지도로" xfId="7395"/>
    <cellStyle name="_홍천(노천1지구)-1공구_20040614_고남4리(옷점)" xfId="7396"/>
    <cellStyle name="_홍천(노천1지구)-1공구_20040618_고남5리 오지도로" xfId="7397"/>
    <cellStyle name="_홍천(노천1지구)-1공구_20040710_장곡2리 오지도로" xfId="7398"/>
    <cellStyle name="_홍천(노천1지구)-1공구_20040712_장곡1리 오지도로" xfId="7399"/>
    <cellStyle name="_홍천(노천1지구)-1공구_20040920_가의도하천정비" xfId="7400"/>
    <cellStyle name="_홍천(노천1지구)-1공구_토공수량산출서-1공구-순성토(090425)" xfId="7401"/>
    <cellStyle name="_홍천(노천1지구)-1공구_토공수량산출서-1공구-순성토(090713)" xfId="7402"/>
    <cellStyle name="_홍천(노천1지구)-1공구_토공수량산출서-2공구-사토(080930)---자체발파암해결" xfId="7403"/>
    <cellStyle name="_홍천(노천1지구)-1공구_토공수량산출서-2공구-사토(090225)" xfId="7404"/>
    <cellStyle name="_홍천(노천1지구)-1공구_토공수량산출서-3공구-사토" xfId="7405"/>
    <cellStyle name="_홍천중(강임계약내역)" xfId="7406"/>
    <cellStyle name="_환기구#19(보강거더및기둥)" xfId="7407"/>
    <cellStyle name="_환기구#19(보강거더및기둥)_가곡계산서" xfId="7408"/>
    <cellStyle name="_환기구#19(보강거더및기둥)_가압장계산서" xfId="7409"/>
    <cellStyle name="_환기구#19(보강거더및기둥)_가압장계산서_가곡계산서" xfId="7410"/>
    <cellStyle name="_환기구#19(보강거더및기둥)_가압장계산서_계산서" xfId="7411"/>
    <cellStyle name="_환기구#19(보강거더및기둥)_가압장계산서_계산서_가곡계산서" xfId="7412"/>
    <cellStyle name="_환기구#19(보강거더및기둥)_가압장계산서_무이2리계산서" xfId="7413"/>
    <cellStyle name="_환기구#19(보강거더및기둥)_가압장계산서_무이2리계산서_가곡계산서" xfId="7414"/>
    <cellStyle name="_환기구#19(보강거더및기둥)_가압장계산서_봉양계산서" xfId="7415"/>
    <cellStyle name="_환기구#19(보강거더및기둥)_가압장계산서_봉양계산서_가곡계산서" xfId="7416"/>
    <cellStyle name="_환기구#19(보강거더및기둥)_가압장계산서_삼가처리장" xfId="7417"/>
    <cellStyle name="_환기구#19(보강거더및기둥)_가압장계산서_삼가처리장_가곡계산서" xfId="7418"/>
    <cellStyle name="_환기구#19(보강거더및기둥)_가압장계산서_신기계산서(최종)" xfId="7419"/>
    <cellStyle name="_환기구#19(보강거더및기둥)_가압장계산서_신기계산서(최종)_가곡계산서" xfId="7420"/>
    <cellStyle name="_환기구#19(보강거더및기둥)_가압장계산서_영월배수지" xfId="7421"/>
    <cellStyle name="_환기구#19(보강거더및기둥)_가압장계산서_영월배수지_가곡계산서" xfId="7422"/>
    <cellStyle name="_환기구#19(보강거더및기둥)_가압장계산서_우곡계산서" xfId="7423"/>
    <cellStyle name="_환기구#19(보강거더및기둥)_가압장계산서_우곡계산서_가곡계산서" xfId="7424"/>
    <cellStyle name="_환기구#19(보강거더및기둥)_가압장계산서_유입부(최종)" xfId="7425"/>
    <cellStyle name="_환기구#19(보강거더및기둥)_가압장계산서_유입부(최종)_가곡계산서" xfId="7426"/>
    <cellStyle name="_환기구#19(보강거더및기둥)_가압장계산서_유입부(최종)_삼가처리장" xfId="7427"/>
    <cellStyle name="_환기구#19(보강거더및기둥)_가압장계산서_유입부(최종)_삼가처리장_가곡계산서" xfId="7428"/>
    <cellStyle name="_환기구#19(보강거더및기둥)_가압장계산서_유입부(최종)_하수처리장" xfId="7429"/>
    <cellStyle name="_환기구#19(보강거더및기둥)_가압장계산서_유입부(최종)_하수처리장_가곡계산서" xfId="7430"/>
    <cellStyle name="_환기구#19(보강거더및기둥)_가압장계산서_유입부(최종)_하수처리장_오음리하수처리장" xfId="7431"/>
    <cellStyle name="_환기구#19(보강거더및기둥)_가압장계산서_유입부(최종)_하수처리장_오음리하수처리장_가곡계산서" xfId="7432"/>
    <cellStyle name="_환기구#19(보강거더및기둥)_가압장계산서_유입부(최종)_화천봉오리" xfId="7433"/>
    <cellStyle name="_환기구#19(보강거더및기둥)_가압장계산서_유입부(최종)_화천봉오리_가곡계산서" xfId="7434"/>
    <cellStyle name="_환기구#19(보강거더및기둥)_가압장계산서_하수처리장" xfId="7435"/>
    <cellStyle name="_환기구#19(보강거더및기둥)_가압장계산서_하수처리장_가곡계산서" xfId="7436"/>
    <cellStyle name="_환기구#19(보강거더및기둥)_가압장계산서_하수처리장_오음리하수처리장" xfId="7437"/>
    <cellStyle name="_환기구#19(보강거더및기둥)_가압장계산서_하수처리장_오음리하수처리장_가곡계산서" xfId="7438"/>
    <cellStyle name="_환기구#19(보강거더및기둥)_가압장계산서_화천봉오리" xfId="7439"/>
    <cellStyle name="_환기구#19(보강거더및기둥)_가압장계산서_화천봉오리_가곡계산서" xfId="7440"/>
    <cellStyle name="_환기구#19(보강거더및기둥)_계산서" xfId="7441"/>
    <cellStyle name="_환기구#19(보강거더및기둥)_계산서_가곡계산서" xfId="7442"/>
    <cellStyle name="_환기구#19(보강거더및기둥)_무이2리계산서" xfId="7443"/>
    <cellStyle name="_환기구#19(보강거더및기둥)_무이2리계산서_가곡계산서" xfId="7444"/>
    <cellStyle name="_환기구#19(보강거더및기둥)_봉양계산서" xfId="7445"/>
    <cellStyle name="_환기구#19(보강거더및기둥)_봉양계산서_가곡계산서" xfId="7446"/>
    <cellStyle name="_환기구#19(보강거더및기둥)_삼가처리장" xfId="7447"/>
    <cellStyle name="_환기구#19(보강거더및기둥)_삼가처리장_가곡계산서" xfId="7448"/>
    <cellStyle name="_환기구#19(보강거더및기둥)_신기계산서(최종)" xfId="7449"/>
    <cellStyle name="_환기구#19(보강거더및기둥)_신기계산서(최종)_가곡계산서" xfId="7450"/>
    <cellStyle name="_환기구#19(보강거더및기둥)_영월배수지" xfId="7451"/>
    <cellStyle name="_환기구#19(보강거더및기둥)_영월배수지_가곡계산서" xfId="7452"/>
    <cellStyle name="_환기구#19(보강거더및기둥)_완도중계펌프장" xfId="7453"/>
    <cellStyle name="_환기구#19(보강거더및기둥)_완도중계펌프장_가곡계산서" xfId="7454"/>
    <cellStyle name="_환기구#19(보강거더및기둥)_완도중계펌프장_계산서" xfId="7455"/>
    <cellStyle name="_환기구#19(보강거더및기둥)_완도중계펌프장_계산서_가곡계산서" xfId="7456"/>
    <cellStyle name="_환기구#19(보강거더및기둥)_완도중계펌프장_무이2리계산서" xfId="7457"/>
    <cellStyle name="_환기구#19(보강거더및기둥)_완도중계펌프장_무이2리계산서_가곡계산서" xfId="7458"/>
    <cellStyle name="_환기구#19(보강거더및기둥)_완도중계펌프장_봉양계산서" xfId="7459"/>
    <cellStyle name="_환기구#19(보강거더및기둥)_완도중계펌프장_봉양계산서_가곡계산서" xfId="7460"/>
    <cellStyle name="_환기구#19(보강거더및기둥)_완도중계펌프장_삼가처리장" xfId="7461"/>
    <cellStyle name="_환기구#19(보강거더및기둥)_완도중계펌프장_삼가처리장_가곡계산서" xfId="7462"/>
    <cellStyle name="_환기구#19(보강거더및기둥)_완도중계펌프장_신기계산서(최종)" xfId="7463"/>
    <cellStyle name="_환기구#19(보강거더및기둥)_완도중계펌프장_신기계산서(최종)_가곡계산서" xfId="7464"/>
    <cellStyle name="_환기구#19(보강거더및기둥)_완도중계펌프장_영월배수지" xfId="7465"/>
    <cellStyle name="_환기구#19(보강거더및기둥)_완도중계펌프장_영월배수지_가곡계산서" xfId="7466"/>
    <cellStyle name="_환기구#19(보강거더및기둥)_완도중계펌프장_우곡계산서" xfId="7467"/>
    <cellStyle name="_환기구#19(보강거더및기둥)_완도중계펌프장_우곡계산서_가곡계산서" xfId="7468"/>
    <cellStyle name="_환기구#19(보강거더및기둥)_완도중계펌프장_유입부(최종)" xfId="7469"/>
    <cellStyle name="_환기구#19(보강거더및기둥)_완도중계펌프장_유입부(최종)_가곡계산서" xfId="7470"/>
    <cellStyle name="_환기구#19(보강거더및기둥)_완도중계펌프장_유입부(최종)_삼가처리장" xfId="7471"/>
    <cellStyle name="_환기구#19(보강거더및기둥)_완도중계펌프장_유입부(최종)_삼가처리장_가곡계산서" xfId="7472"/>
    <cellStyle name="_환기구#19(보강거더및기둥)_완도중계펌프장_유입부(최종)_하수처리장" xfId="7473"/>
    <cellStyle name="_환기구#19(보강거더및기둥)_완도중계펌프장_유입부(최종)_하수처리장_가곡계산서" xfId="7474"/>
    <cellStyle name="_환기구#19(보강거더및기둥)_완도중계펌프장_유입부(최종)_하수처리장_오음리하수처리장" xfId="7475"/>
    <cellStyle name="_환기구#19(보강거더및기둥)_완도중계펌프장_유입부(최종)_하수처리장_오음리하수처리장_가곡계산서" xfId="7476"/>
    <cellStyle name="_환기구#19(보강거더및기둥)_완도중계펌프장_유입부(최종)_화천봉오리" xfId="7477"/>
    <cellStyle name="_환기구#19(보강거더및기둥)_완도중계펌프장_유입부(최종)_화천봉오리_가곡계산서" xfId="7478"/>
    <cellStyle name="_환기구#19(보강거더및기둥)_완도중계펌프장_하수처리장" xfId="7479"/>
    <cellStyle name="_환기구#19(보강거더및기둥)_완도중계펌프장_하수처리장_가곡계산서" xfId="7480"/>
    <cellStyle name="_환기구#19(보강거더및기둥)_완도중계펌프장_하수처리장_오음리하수처리장" xfId="7481"/>
    <cellStyle name="_환기구#19(보강거더및기둥)_완도중계펌프장_하수처리장_오음리하수처리장_가곡계산서" xfId="7482"/>
    <cellStyle name="_환기구#19(보강거더및기둥)_완도중계펌프장_화천봉오리" xfId="7483"/>
    <cellStyle name="_환기구#19(보강거더및기둥)_완도중계펌프장_화천봉오리_가곡계산서" xfId="7484"/>
    <cellStyle name="_환기구#19(보강거더및기둥)_완도중계펌프장-2" xfId="7485"/>
    <cellStyle name="_환기구#19(보강거더및기둥)_완도중계펌프장-2_가곡계산서" xfId="7486"/>
    <cellStyle name="_환기구#19(보강거더및기둥)_완도중계펌프장-2_계산서" xfId="7487"/>
    <cellStyle name="_환기구#19(보강거더및기둥)_완도중계펌프장-2_계산서_가곡계산서" xfId="7488"/>
    <cellStyle name="_환기구#19(보강거더및기둥)_완도중계펌프장-2_무이2리계산서" xfId="7489"/>
    <cellStyle name="_환기구#19(보강거더및기둥)_완도중계펌프장-2_무이2리계산서_가곡계산서" xfId="7490"/>
    <cellStyle name="_환기구#19(보강거더및기둥)_완도중계펌프장-2_봉양계산서" xfId="7491"/>
    <cellStyle name="_환기구#19(보강거더및기둥)_완도중계펌프장-2_봉양계산서_가곡계산서" xfId="7492"/>
    <cellStyle name="_환기구#19(보강거더및기둥)_완도중계펌프장-2_삼가처리장" xfId="7493"/>
    <cellStyle name="_환기구#19(보강거더및기둥)_완도중계펌프장-2_삼가처리장_가곡계산서" xfId="7494"/>
    <cellStyle name="_환기구#19(보강거더및기둥)_완도중계펌프장-2_신기계산서(최종)" xfId="7495"/>
    <cellStyle name="_환기구#19(보강거더및기둥)_완도중계펌프장-2_신기계산서(최종)_가곡계산서" xfId="7496"/>
    <cellStyle name="_환기구#19(보강거더및기둥)_완도중계펌프장-2_영월배수지" xfId="7497"/>
    <cellStyle name="_환기구#19(보강거더및기둥)_완도중계펌프장-2_영월배수지_가곡계산서" xfId="7498"/>
    <cellStyle name="_환기구#19(보강거더및기둥)_완도중계펌프장-2_우곡계산서" xfId="7499"/>
    <cellStyle name="_환기구#19(보강거더및기둥)_완도중계펌프장-2_우곡계산서_가곡계산서" xfId="7500"/>
    <cellStyle name="_환기구#19(보강거더및기둥)_완도중계펌프장-2_유입부(최종)" xfId="7501"/>
    <cellStyle name="_환기구#19(보강거더및기둥)_완도중계펌프장-2_유입부(최종)_가곡계산서" xfId="7502"/>
    <cellStyle name="_환기구#19(보강거더및기둥)_완도중계펌프장-2_유입부(최종)_삼가처리장" xfId="7503"/>
    <cellStyle name="_환기구#19(보강거더및기둥)_완도중계펌프장-2_유입부(최종)_삼가처리장_가곡계산서" xfId="7504"/>
    <cellStyle name="_환기구#19(보강거더및기둥)_완도중계펌프장-2_유입부(최종)_하수처리장" xfId="7505"/>
    <cellStyle name="_환기구#19(보강거더및기둥)_완도중계펌프장-2_유입부(최종)_하수처리장_가곡계산서" xfId="7506"/>
    <cellStyle name="_환기구#19(보강거더및기둥)_완도중계펌프장-2_유입부(최종)_하수처리장_오음리하수처리장" xfId="7507"/>
    <cellStyle name="_환기구#19(보강거더및기둥)_완도중계펌프장-2_유입부(최종)_하수처리장_오음리하수처리장_가곡계산서" xfId="7508"/>
    <cellStyle name="_환기구#19(보강거더및기둥)_완도중계펌프장-2_유입부(최종)_화천봉오리" xfId="7509"/>
    <cellStyle name="_환기구#19(보강거더및기둥)_완도중계펌프장-2_유입부(최종)_화천봉오리_가곡계산서" xfId="7510"/>
    <cellStyle name="_환기구#19(보강거더및기둥)_완도중계펌프장-2_하수처리장" xfId="7511"/>
    <cellStyle name="_환기구#19(보강거더및기둥)_완도중계펌프장-2_하수처리장_가곡계산서" xfId="7512"/>
    <cellStyle name="_환기구#19(보강거더및기둥)_완도중계펌프장-2_하수처리장_오음리하수처리장" xfId="7513"/>
    <cellStyle name="_환기구#19(보강거더및기둥)_완도중계펌프장-2_하수처리장_오음리하수처리장_가곡계산서" xfId="7514"/>
    <cellStyle name="_환기구#19(보강거더및기둥)_완도중계펌프장-2_화천봉오리" xfId="7515"/>
    <cellStyle name="_환기구#19(보강거더및기둥)_완도중계펌프장-2_화천봉오리_가곡계산서" xfId="7516"/>
    <cellStyle name="_환기구#19(보강거더및기둥)_우곡계산서" xfId="7517"/>
    <cellStyle name="_환기구#19(보강거더및기둥)_우곡계산서_가곡계산서" xfId="7518"/>
    <cellStyle name="_환기구#19(보강거더및기둥)_우수C-line(1.5x1.5)" xfId="7519"/>
    <cellStyle name="_환기구#19(보강거더및기둥)_우수C-line(1.5x1.5)_가곡계산서" xfId="7520"/>
    <cellStyle name="_환기구#19(보강거더및기둥)_우수C-line(1.5x1.5)_계산서" xfId="7521"/>
    <cellStyle name="_환기구#19(보강거더및기둥)_우수C-line(1.5x1.5)_계산서_가곡계산서" xfId="7522"/>
    <cellStyle name="_환기구#19(보강거더및기둥)_우수C-line(1.5x1.5)_무이2리계산서" xfId="7523"/>
    <cellStyle name="_환기구#19(보강거더및기둥)_우수C-line(1.5x1.5)_무이2리계산서_가곡계산서" xfId="7524"/>
    <cellStyle name="_환기구#19(보강거더및기둥)_우수C-line(1.5x1.5)_봉양계산서" xfId="7525"/>
    <cellStyle name="_환기구#19(보강거더및기둥)_우수C-line(1.5x1.5)_봉양계산서_가곡계산서" xfId="7526"/>
    <cellStyle name="_환기구#19(보강거더및기둥)_우수C-line(1.5x1.5)_삼가처리장" xfId="7527"/>
    <cellStyle name="_환기구#19(보강거더및기둥)_우수C-line(1.5x1.5)_삼가처리장_가곡계산서" xfId="7528"/>
    <cellStyle name="_환기구#19(보강거더및기둥)_우수C-line(1.5x1.5)_신기계산서(최종)" xfId="7529"/>
    <cellStyle name="_환기구#19(보강거더및기둥)_우수C-line(1.5x1.5)_신기계산서(최종)_가곡계산서" xfId="7530"/>
    <cellStyle name="_환기구#19(보강거더및기둥)_우수C-line(1.5x1.5)_영월배수지" xfId="7531"/>
    <cellStyle name="_환기구#19(보강거더및기둥)_우수C-line(1.5x1.5)_영월배수지_가곡계산서" xfId="7532"/>
    <cellStyle name="_환기구#19(보강거더및기둥)_우수C-line(1.5x1.5)_우곡계산서" xfId="7533"/>
    <cellStyle name="_환기구#19(보강거더및기둥)_우수C-line(1.5x1.5)_우곡계산서_가곡계산서" xfId="7534"/>
    <cellStyle name="_환기구#19(보강거더및기둥)_우수C-line(1.5x1.5)_유입부(최종)" xfId="7535"/>
    <cellStyle name="_환기구#19(보강거더및기둥)_우수C-line(1.5x1.5)_유입부(최종)_가곡계산서" xfId="7536"/>
    <cellStyle name="_환기구#19(보강거더및기둥)_우수C-line(1.5x1.5)_유입부(최종)_삼가처리장" xfId="7537"/>
    <cellStyle name="_환기구#19(보강거더및기둥)_우수C-line(1.5x1.5)_유입부(최종)_삼가처리장_가곡계산서" xfId="7538"/>
    <cellStyle name="_환기구#19(보강거더및기둥)_우수C-line(1.5x1.5)_유입부(최종)_하수처리장" xfId="7539"/>
    <cellStyle name="_환기구#19(보강거더및기둥)_우수C-line(1.5x1.5)_유입부(최종)_하수처리장_가곡계산서" xfId="7540"/>
    <cellStyle name="_환기구#19(보강거더및기둥)_우수C-line(1.5x1.5)_유입부(최종)_하수처리장_오음리하수처리장" xfId="7541"/>
    <cellStyle name="_환기구#19(보강거더및기둥)_우수C-line(1.5x1.5)_유입부(최종)_하수처리장_오음리하수처리장_가곡계산서" xfId="7542"/>
    <cellStyle name="_환기구#19(보강거더및기둥)_우수C-line(1.5x1.5)_유입부(최종)_화천봉오리" xfId="7543"/>
    <cellStyle name="_환기구#19(보강거더및기둥)_우수C-line(1.5x1.5)_유입부(최종)_화천봉오리_가곡계산서" xfId="7544"/>
    <cellStyle name="_환기구#19(보강거더및기둥)_우수C-line(1.5x1.5)_하수처리장" xfId="7545"/>
    <cellStyle name="_환기구#19(보강거더및기둥)_우수C-line(1.5x1.5)_하수처리장_가곡계산서" xfId="7546"/>
    <cellStyle name="_환기구#19(보강거더및기둥)_우수C-line(1.5x1.5)_하수처리장_오음리하수처리장" xfId="7547"/>
    <cellStyle name="_환기구#19(보강거더및기둥)_우수C-line(1.5x1.5)_하수처리장_오음리하수처리장_가곡계산서" xfId="7548"/>
    <cellStyle name="_환기구#19(보강거더및기둥)_우수C-line(1.5x1.5)_화천봉오리" xfId="7549"/>
    <cellStyle name="_환기구#19(보강거더및기둥)_우수C-line(1.5x1.5)_화천봉오리_가곡계산서" xfId="7550"/>
    <cellStyle name="_환기구#19(보강거더및기둥)_유입부(최종)" xfId="7551"/>
    <cellStyle name="_환기구#19(보강거더및기둥)_유입부(최종)_가곡계산서" xfId="7552"/>
    <cellStyle name="_환기구#19(보강거더및기둥)_유입부(최종)_삼가처리장" xfId="7553"/>
    <cellStyle name="_환기구#19(보강거더및기둥)_유입부(최종)_삼가처리장_가곡계산서" xfId="7554"/>
    <cellStyle name="_환기구#19(보강거더및기둥)_유입부(최종)_하수처리장" xfId="7555"/>
    <cellStyle name="_환기구#19(보강거더및기둥)_유입부(최종)_하수처리장_가곡계산서" xfId="7556"/>
    <cellStyle name="_환기구#19(보강거더및기둥)_유입부(최종)_하수처리장_오음리하수처리장" xfId="7557"/>
    <cellStyle name="_환기구#19(보강거더및기둥)_유입부(최종)_하수처리장_오음리하수처리장_가곡계산서" xfId="7558"/>
    <cellStyle name="_환기구#19(보강거더및기둥)_유입부(최종)_화천봉오리" xfId="7559"/>
    <cellStyle name="_환기구#19(보강거더및기둥)_유입부(최종)_화천봉오리_가곡계산서" xfId="7560"/>
    <cellStyle name="_환기구#19(보강거더및기둥)_자연휴양림가압장" xfId="7561"/>
    <cellStyle name="_환기구#19(보강거더및기둥)_자연휴양림가압장_가곡계산서" xfId="7562"/>
    <cellStyle name="_환기구#19(보강거더및기둥)_자연휴양림가압장_계산서" xfId="7563"/>
    <cellStyle name="_환기구#19(보강거더및기둥)_자연휴양림가압장_계산서_가곡계산서" xfId="7564"/>
    <cellStyle name="_환기구#19(보강거더및기둥)_자연휴양림가압장_무이2리계산서" xfId="7565"/>
    <cellStyle name="_환기구#19(보강거더및기둥)_자연휴양림가압장_무이2리계산서_가곡계산서" xfId="7566"/>
    <cellStyle name="_환기구#19(보강거더및기둥)_자연휴양림가압장_봉양계산서" xfId="7567"/>
    <cellStyle name="_환기구#19(보강거더및기둥)_자연휴양림가압장_봉양계산서_가곡계산서" xfId="7568"/>
    <cellStyle name="_환기구#19(보강거더및기둥)_자연휴양림가압장_삼가처리장" xfId="7569"/>
    <cellStyle name="_환기구#19(보강거더및기둥)_자연휴양림가압장_삼가처리장_가곡계산서" xfId="7570"/>
    <cellStyle name="_환기구#19(보강거더및기둥)_자연휴양림가압장_신기계산서(최종)" xfId="7571"/>
    <cellStyle name="_환기구#19(보강거더및기둥)_자연휴양림가압장_신기계산서(최종)_가곡계산서" xfId="7572"/>
    <cellStyle name="_환기구#19(보강거더및기둥)_자연휴양림가압장_영월배수지" xfId="7573"/>
    <cellStyle name="_환기구#19(보강거더및기둥)_자연휴양림가압장_영월배수지_가곡계산서" xfId="7574"/>
    <cellStyle name="_환기구#19(보강거더및기둥)_자연휴양림가압장_우곡계산서" xfId="7575"/>
    <cellStyle name="_환기구#19(보강거더및기둥)_자연휴양림가압장_우곡계산서_가곡계산서" xfId="7576"/>
    <cellStyle name="_환기구#19(보강거더및기둥)_자연휴양림가압장_유입부(최종)" xfId="7577"/>
    <cellStyle name="_환기구#19(보강거더및기둥)_자연휴양림가압장_유입부(최종)_가곡계산서" xfId="7578"/>
    <cellStyle name="_환기구#19(보강거더및기둥)_자연휴양림가압장_유입부(최종)_삼가처리장" xfId="7579"/>
    <cellStyle name="_환기구#19(보강거더및기둥)_자연휴양림가압장_유입부(최종)_삼가처리장_가곡계산서" xfId="7580"/>
    <cellStyle name="_환기구#19(보강거더및기둥)_자연휴양림가압장_유입부(최종)_하수처리장" xfId="7581"/>
    <cellStyle name="_환기구#19(보강거더및기둥)_자연휴양림가압장_유입부(최종)_하수처리장_가곡계산서" xfId="7582"/>
    <cellStyle name="_환기구#19(보강거더및기둥)_자연휴양림가압장_유입부(최종)_하수처리장_오음리하수처리장" xfId="7583"/>
    <cellStyle name="_환기구#19(보강거더및기둥)_자연휴양림가압장_유입부(최종)_하수처리장_오음리하수처리장_가곡계산서" xfId="7584"/>
    <cellStyle name="_환기구#19(보강거더및기둥)_자연휴양림가압장_유입부(최종)_화천봉오리" xfId="7585"/>
    <cellStyle name="_환기구#19(보강거더및기둥)_자연휴양림가압장_유입부(최종)_화천봉오리_가곡계산서" xfId="7586"/>
    <cellStyle name="_환기구#19(보강거더및기둥)_자연휴양림가압장_하수처리장" xfId="7587"/>
    <cellStyle name="_환기구#19(보강거더및기둥)_자연휴양림가압장_하수처리장_가곡계산서" xfId="7588"/>
    <cellStyle name="_환기구#19(보강거더및기둥)_자연휴양림가압장_하수처리장_오음리하수처리장" xfId="7589"/>
    <cellStyle name="_환기구#19(보강거더및기둥)_자연휴양림가압장_하수처리장_오음리하수처리장_가곡계산서" xfId="7590"/>
    <cellStyle name="_환기구#19(보강거더및기둥)_자연휴양림가압장_화천봉오리" xfId="7591"/>
    <cellStyle name="_환기구#19(보강거더및기둥)_자연휴양림가압장_화천봉오리_가곡계산서" xfId="7592"/>
    <cellStyle name="_환기구#19(보강거더및기둥)_처리장" xfId="7593"/>
    <cellStyle name="_환기구#19(보강거더및기둥)_처리장_가곡계산서" xfId="7594"/>
    <cellStyle name="_환기구#19(보강거더및기둥)_처리장_계산서" xfId="7595"/>
    <cellStyle name="_환기구#19(보강거더및기둥)_처리장_계산서_가곡계산서" xfId="7596"/>
    <cellStyle name="_환기구#19(보강거더및기둥)_처리장_무이2리계산서" xfId="7597"/>
    <cellStyle name="_환기구#19(보강거더및기둥)_처리장_무이2리계산서_가곡계산서" xfId="7598"/>
    <cellStyle name="_환기구#19(보강거더및기둥)_처리장_봉양계산서" xfId="7599"/>
    <cellStyle name="_환기구#19(보강거더및기둥)_처리장_봉양계산서_가곡계산서" xfId="7600"/>
    <cellStyle name="_환기구#19(보강거더및기둥)_처리장_삼가처리장" xfId="7601"/>
    <cellStyle name="_환기구#19(보강거더및기둥)_처리장_삼가처리장_가곡계산서" xfId="7602"/>
    <cellStyle name="_환기구#19(보강거더및기둥)_처리장_신기계산서(최종)" xfId="7603"/>
    <cellStyle name="_환기구#19(보강거더및기둥)_처리장_신기계산서(최종)_가곡계산서" xfId="7604"/>
    <cellStyle name="_환기구#19(보강거더및기둥)_처리장_영월배수지" xfId="7605"/>
    <cellStyle name="_환기구#19(보강거더및기둥)_처리장_영월배수지_가곡계산서" xfId="7606"/>
    <cellStyle name="_환기구#19(보강거더및기둥)_처리장_우곡계산서" xfId="7607"/>
    <cellStyle name="_환기구#19(보강거더및기둥)_처리장_우곡계산서_가곡계산서" xfId="7608"/>
    <cellStyle name="_환기구#19(보강거더및기둥)_처리장_유입부(최종)" xfId="7609"/>
    <cellStyle name="_환기구#19(보강거더및기둥)_처리장_유입부(최종)_가곡계산서" xfId="7610"/>
    <cellStyle name="_환기구#19(보강거더및기둥)_처리장_유입부(최종)_삼가처리장" xfId="7611"/>
    <cellStyle name="_환기구#19(보강거더및기둥)_처리장_유입부(최종)_삼가처리장_가곡계산서" xfId="7612"/>
    <cellStyle name="_환기구#19(보강거더및기둥)_처리장_유입부(최종)_하수처리장" xfId="7613"/>
    <cellStyle name="_환기구#19(보강거더및기둥)_처리장_유입부(최종)_하수처리장_가곡계산서" xfId="7614"/>
    <cellStyle name="_환기구#19(보강거더및기둥)_처리장_유입부(최종)_하수처리장_오음리하수처리장" xfId="7615"/>
    <cellStyle name="_환기구#19(보강거더및기둥)_처리장_유입부(최종)_하수처리장_오음리하수처리장_가곡계산서" xfId="7616"/>
    <cellStyle name="_환기구#19(보강거더및기둥)_처리장_유입부(최종)_화천봉오리" xfId="7617"/>
    <cellStyle name="_환기구#19(보강거더및기둥)_처리장_유입부(최종)_화천봉오리_가곡계산서" xfId="7618"/>
    <cellStyle name="_환기구#19(보강거더및기둥)_처리장_하수처리장" xfId="7619"/>
    <cellStyle name="_환기구#19(보강거더및기둥)_처리장_하수처리장_가곡계산서" xfId="7620"/>
    <cellStyle name="_환기구#19(보강거더및기둥)_처리장_하수처리장_오음리하수처리장" xfId="7621"/>
    <cellStyle name="_환기구#19(보강거더및기둥)_처리장_하수처리장_오음리하수처리장_가곡계산서" xfId="7622"/>
    <cellStyle name="_환기구#19(보강거더및기둥)_처리장_화천봉오리" xfId="7623"/>
    <cellStyle name="_환기구#19(보강거더및기둥)_처리장_화천봉오리_가곡계산서" xfId="7624"/>
    <cellStyle name="_환기구#19(보강거더및기둥)_하수처리장" xfId="7625"/>
    <cellStyle name="_환기구#19(보강거더및기둥)_하수처리장_가곡계산서" xfId="7626"/>
    <cellStyle name="_환기구#19(보강거더및기둥)_하수처리장_오음리하수처리장" xfId="7627"/>
    <cellStyle name="_환기구#19(보강거더및기둥)_하수처리장_오음리하수처리장_가곡계산서" xfId="7628"/>
    <cellStyle name="_환기구#19(보강거더및기둥)_화천봉오리" xfId="7629"/>
    <cellStyle name="_환기구#19(보강거더및기둥)_화천봉오리_가곡계산서" xfId="7630"/>
    <cellStyle name="_황촌1리오지도로" xfId="7631"/>
    <cellStyle name="_횡배수관" xfId="7632"/>
    <cellStyle name="_횡배수관_금산제수량(전체최종)" xfId="7633"/>
    <cellStyle name="_횡배수관_금산제수량(전체최종)_토공(3지구)" xfId="7634"/>
    <cellStyle name="_횡배수관_금산제수량(전체최종)_토공(3지구)_토공(4지구)" xfId="7635"/>
    <cellStyle name="_횡배수관_금산제수량(전체최종)_토공(3지구)_토공(4지구)_토공(4지구)" xfId="7636"/>
    <cellStyle name="_횡배수관_금산제수량(전체최종)_토공(4지구)" xfId="7637"/>
    <cellStyle name="_횡배수관_금산제수량(전체최종)_토공(4지구)_토공(4지구)" xfId="7638"/>
    <cellStyle name="_횡배수관_금산제수량(전체최종)_토공(4지구)_토공(4지구)_토공(3지구)" xfId="7639"/>
    <cellStyle name="_횡배수관_금산제수량(전체최종)_토공(4지구)_토공(4지구)_토공(3지구)_토공(4지구)" xfId="7640"/>
    <cellStyle name="_횡배수관_금산제수량(전체최종)_토공(4지구)_토공(4지구)_토공(3지구)_토공(4지구)_토공(4지구)" xfId="7641"/>
    <cellStyle name="_횡배수관_금산제수량(전체최종)_토공(4지구)_토공(4지구)_토공(4지구)" xfId="7642"/>
    <cellStyle name="_횡배수관_토공(3지구)" xfId="7643"/>
    <cellStyle name="_횡배수관_토공(3지구)_토공(4지구)" xfId="7644"/>
    <cellStyle name="_횡배수관_토공(3지구)_토공(4지구)_토공(4지구)" xfId="7645"/>
    <cellStyle name="_횡배수관_토공(4지구)" xfId="7646"/>
    <cellStyle name="_횡배수관_토공(4지구)_토공(4지구)" xfId="7647"/>
    <cellStyle name="_횡배수관_토공(4지구)_토공(4지구)_토공(3지구)" xfId="7648"/>
    <cellStyle name="_횡배수관_토공(4지구)_토공(4지구)_토공(3지구)_토공(4지구)" xfId="7649"/>
    <cellStyle name="_횡배수관_토공(4지구)_토공(4지구)_토공(3지구)_토공(4지구)_토공(4지구)" xfId="7650"/>
    <cellStyle name="_횡배수관_토공(4지구)_토공(4지구)_토공(4지구)" xfId="7651"/>
    <cellStyle name="¡¾¨u￠￢ⓒ÷A¨u," xfId="7652"/>
    <cellStyle name="´þ" xfId="7653"/>
    <cellStyle name="´þ 2" xfId="7654"/>
    <cellStyle name="´Þ·?" xfId="7655"/>
    <cellStyle name="´þ·¯" xfId="7656"/>
    <cellStyle name="’E‰Y [0.00]_laroux" xfId="7657"/>
    <cellStyle name="’E‰Y_laroux" xfId="7658"/>
    <cellStyle name="¤@?e_TEST-1 " xfId="7659"/>
    <cellStyle name="+,-,0" xfId="7660"/>
    <cellStyle name="+,-,0 10" xfId="7661"/>
    <cellStyle name="+,-,0 11" xfId="7662"/>
    <cellStyle name="+,-,0 2" xfId="7663"/>
    <cellStyle name="+,-,0 3" xfId="7664"/>
    <cellStyle name="+,-,0 4" xfId="7665"/>
    <cellStyle name="+,-,0 5" xfId="7666"/>
    <cellStyle name="+,-,0 6" xfId="7667"/>
    <cellStyle name="+,-,0 7" xfId="7668"/>
    <cellStyle name="+,-,0 8" xfId="7669"/>
    <cellStyle name="+,-,0 9" xfId="7670"/>
    <cellStyle name="=C:\WINDOWS\SYSTEM32\COMMAND.COM" xfId="7671"/>
    <cellStyle name="△ []" xfId="7672"/>
    <cellStyle name="△ [] 10" xfId="7673"/>
    <cellStyle name="△ [] 11" xfId="7674"/>
    <cellStyle name="△ [] 2" xfId="7675"/>
    <cellStyle name="△ [] 3" xfId="7676"/>
    <cellStyle name="△ [] 4" xfId="7677"/>
    <cellStyle name="△ [] 5" xfId="7678"/>
    <cellStyle name="△ [] 6" xfId="7679"/>
    <cellStyle name="△ [] 7" xfId="7680"/>
    <cellStyle name="△ [] 8" xfId="7681"/>
    <cellStyle name="△ [] 9" xfId="7682"/>
    <cellStyle name="△ [0]" xfId="7683"/>
    <cellStyle name="△ [0] 10" xfId="7684"/>
    <cellStyle name="△ [0] 11" xfId="7685"/>
    <cellStyle name="△ [0] 2" xfId="7686"/>
    <cellStyle name="△ [0] 3" xfId="7687"/>
    <cellStyle name="△ [0] 4" xfId="7688"/>
    <cellStyle name="△ [0] 5" xfId="7689"/>
    <cellStyle name="△ [0] 6" xfId="7690"/>
    <cellStyle name="△ [0] 7" xfId="7691"/>
    <cellStyle name="△ [0] 8" xfId="7692"/>
    <cellStyle name="△ [0] 9" xfId="7693"/>
    <cellStyle name="△백분율" xfId="7694"/>
    <cellStyle name="△콤마" xfId="7695"/>
    <cellStyle name="°ia¤¼o " xfId="7696"/>
    <cellStyle name="°iA¤¼O¼yA¡" xfId="7697"/>
    <cellStyle name="°íá¤¼ò¼ýá¡" xfId="7698"/>
    <cellStyle name="°iA¤¼O¼yA¡ 2" xfId="7699"/>
    <cellStyle name="°iA¤¼O¼yA¡_조경내역" xfId="7700"/>
    <cellStyle name="°íÁ¤¼Ò¼ýÁ¡_지하시설물조사측량(R1)" xfId="7701"/>
    <cellStyle name="°ia¤aa " xfId="7702"/>
    <cellStyle name="°iA¤Aa·A1" xfId="7703"/>
    <cellStyle name="°íá¤ãâ·â1" xfId="7704"/>
    <cellStyle name="°iA¤Aa·A1_지하시설물조사측량(R1)" xfId="7705"/>
    <cellStyle name="°íÁ¤Ãâ·Â1_지하시설물조사측량(R1)" xfId="7706"/>
    <cellStyle name="°iA¤Aa·A1_지하시설물조사측량(R1)_발주내역서" xfId="7707"/>
    <cellStyle name="°íÁ¤Ãâ·Â1_지하시설물조사측량(R1)_발주내역서" xfId="7708"/>
    <cellStyle name="°iA¤Aa·A1_지하시설물조사측량(R1)_발주내역서(8(1).9)-원본" xfId="7709"/>
    <cellStyle name="°íÁ¤Ãâ·Â1_지하시설물조사측량(R1)_발주내역서(8(1).9)-원본" xfId="7710"/>
    <cellStyle name="°iA¤Aa·A1_지하시설물조사측량(R1)_발주내역서-서울시발송수정" xfId="7711"/>
    <cellStyle name="°íÁ¤Ãâ·Â1_지하시설물조사측량(R1)_발주내역서-서울시발송수정" xfId="7712"/>
    <cellStyle name="°iA¤Aa·A1_지하시설물조사측량(R1)_설계내역서(2010(1).1.13)" xfId="7713"/>
    <cellStyle name="°íÁ¤Ãâ·Â1_지하시설물조사측량(R1)_설계내역서(2010(1).1.13)" xfId="7714"/>
    <cellStyle name="°iA¤Aa·A1_지하시설물조사측량(R1)_총괄" xfId="7715"/>
    <cellStyle name="°íÁ¤Ãâ·Â1_지하시설물조사측량(R1)_총괄" xfId="7716"/>
    <cellStyle name="°iA¤Aa·A2" xfId="7717"/>
    <cellStyle name="°íá¤ãâ·â2" xfId="7718"/>
    <cellStyle name="°iA¤Aa·A2_지하시설물조사측량(R1)" xfId="7719"/>
    <cellStyle name="°íÁ¤Ãâ·Â2_지하시설물조사측량(R1)" xfId="7720"/>
    <cellStyle name="°iA¤Aa·A2_지하시설물조사측량(R1)_발주내역서" xfId="7721"/>
    <cellStyle name="°íÁ¤Ãâ·Â2_지하시설물조사측량(R1)_발주내역서" xfId="7722"/>
    <cellStyle name="°iA¤Aa·A2_지하시설물조사측량(R1)_발주내역서(8(1).9)-원본" xfId="7723"/>
    <cellStyle name="°íÁ¤Ãâ·Â2_지하시설물조사측량(R1)_발주내역서(8(1).9)-원본" xfId="7724"/>
    <cellStyle name="°iA¤Aa·A2_지하시설물조사측량(R1)_발주내역서-서울시발송수정" xfId="7725"/>
    <cellStyle name="°íÁ¤Ãâ·Â2_지하시설물조사측량(R1)_발주내역서-서울시발송수정" xfId="7726"/>
    <cellStyle name="°iA¤Aa·A2_지하시설물조사측량(R1)_설계내역서(2010(1).1.13)" xfId="7727"/>
    <cellStyle name="°íÁ¤Ãâ·Â2_지하시설물조사측량(R1)_설계내역서(2010(1).1.13)" xfId="7728"/>
    <cellStyle name="°iA¤Aa·A2_지하시설물조사측량(R1)_총괄" xfId="7729"/>
    <cellStyle name="°íÁ¤Ãâ·Â2_지하시설물조사측량(R1)_총괄" xfId="7730"/>
    <cellStyle name="0" xfId="7731"/>
    <cellStyle name="0 2" xfId="7732"/>
    <cellStyle name="0 2 2" xfId="7733"/>
    <cellStyle name="0 2 2 2" xfId="7734"/>
    <cellStyle name="0 2 3" xfId="7735"/>
    <cellStyle name="0 3" xfId="7736"/>
    <cellStyle name="0 3 2" xfId="7737"/>
    <cellStyle name="0 3 2 2" xfId="7738"/>
    <cellStyle name="0 3 3" xfId="7739"/>
    <cellStyle name="0 4" xfId="7740"/>
    <cellStyle name="0 4 2" xfId="7741"/>
    <cellStyle name="0 4 2 2" xfId="7742"/>
    <cellStyle name="0 4 3" xfId="7743"/>
    <cellStyle name="0 5" xfId="7744"/>
    <cellStyle name="0,0_x000d__x000a_NA_x000d__x000a_" xfId="7745"/>
    <cellStyle name="0,0_x000d__x000a_NA_x000d__x000a_ 2" xfId="7746"/>
    <cellStyle name="0,0_x000d__x000a_NA_x000d__x000a_ 2 2" xfId="7747"/>
    <cellStyle name="0,0_x000d__x000a_NA_x000d__x000a_ 2 2 2" xfId="7748"/>
    <cellStyle name="0,0_x000d__x000a_NA_x000d__x000a_ 2 3" xfId="7749"/>
    <cellStyle name="0,0_x000d__x000a_NA_x000d__x000a_ 3" xfId="7750"/>
    <cellStyle name="0,0_x000d__x000a_NA_x000d__x000a_ 3 2" xfId="7751"/>
    <cellStyle name="0,0_x000d__x000a_NA_x000d__x000a_ 3 2 2" xfId="7752"/>
    <cellStyle name="0,0_x000d__x000a_NA_x000d__x000a_ 3 3" xfId="7753"/>
    <cellStyle name="0,0_x000d__x000a_NA_x000d__x000a_ 4" xfId="7754"/>
    <cellStyle name="0,0_x000d__x000a_NA_x000d__x000a_ 4 2" xfId="7755"/>
    <cellStyle name="0,0_x000d__x000a_NA_x000d__x000a_ 4 2 2" xfId="7756"/>
    <cellStyle name="0,0_x000d__x000a_NA_x000d__x000a_ 4 3" xfId="7757"/>
    <cellStyle name="0,0_x000d__x000a_NA_x000d__x000a_ 5" xfId="7758"/>
    <cellStyle name="0.0" xfId="7759"/>
    <cellStyle name="0.0 2" xfId="7760"/>
    <cellStyle name="0.0 2 2" xfId="7761"/>
    <cellStyle name="0.0 2 2 2" xfId="7762"/>
    <cellStyle name="0.0 2 3" xfId="7763"/>
    <cellStyle name="0.0 3" xfId="7764"/>
    <cellStyle name="0.0 3 2" xfId="7765"/>
    <cellStyle name="0.0 3 2 2" xfId="7766"/>
    <cellStyle name="0.0 3 3" xfId="7767"/>
    <cellStyle name="0.0 4" xfId="7768"/>
    <cellStyle name="0.0 4 2" xfId="7769"/>
    <cellStyle name="0.0 4 2 2" xfId="7770"/>
    <cellStyle name="0.0 4 3" xfId="7771"/>
    <cellStyle name="0.0 5" xfId="7772"/>
    <cellStyle name="0.00" xfId="7773"/>
    <cellStyle name="0.00 2" xfId="7774"/>
    <cellStyle name="0.00 2 2" xfId="7775"/>
    <cellStyle name="0.00 2 2 2" xfId="7776"/>
    <cellStyle name="0.00 2 3" xfId="7777"/>
    <cellStyle name="0.00 3" xfId="7778"/>
    <cellStyle name="0.00 3 2" xfId="7779"/>
    <cellStyle name="0.00 3 2 2" xfId="7780"/>
    <cellStyle name="0.00 3 3" xfId="7781"/>
    <cellStyle name="0.00 4" xfId="7782"/>
    <cellStyle name="0.00 4 2" xfId="7783"/>
    <cellStyle name="0.00 4 2 2" xfId="7784"/>
    <cellStyle name="0.00 4 3" xfId="7785"/>
    <cellStyle name="0.00 5" xfId="7786"/>
    <cellStyle name="0]_laroux_1_PLDT" xfId="7787"/>
    <cellStyle name="00" xfId="7788"/>
    <cellStyle name="00 10" xfId="7789"/>
    <cellStyle name="00 11" xfId="7790"/>
    <cellStyle name="00 12" xfId="7791"/>
    <cellStyle name="00 13" xfId="7792"/>
    <cellStyle name="00 2" xfId="7793"/>
    <cellStyle name="00 3" xfId="7794"/>
    <cellStyle name="00 4" xfId="7795"/>
    <cellStyle name="00 5" xfId="7796"/>
    <cellStyle name="00 6" xfId="7797"/>
    <cellStyle name="00 7" xfId="7798"/>
    <cellStyle name="00 8" xfId="7799"/>
    <cellStyle name="00 9" xfId="7800"/>
    <cellStyle name="¼yAU(R)" xfId="7801"/>
    <cellStyle name="¾E°CE¸°e¹yAI" xfId="7802"/>
    <cellStyle name="¾È°ÇÈ¸°è¹ýÀÎ" xfId="7803"/>
    <cellStyle name="1" xfId="7804"/>
    <cellStyle name="1 2" xfId="7805"/>
    <cellStyle name="1 3" xfId="7806"/>
    <cellStyle name="1_01. 토목 기계 (대안) 설계내역서" xfId="7807"/>
    <cellStyle name="1_laroux" xfId="7808"/>
    <cellStyle name="1_laroux_ATC-YOON1" xfId="7809"/>
    <cellStyle name="1_total" xfId="7810"/>
    <cellStyle name="1_total_구로리총괄내역" xfId="7811"/>
    <cellStyle name="1_total_구로리총괄내역_배밭계약내역" xfId="7812"/>
    <cellStyle name="1_total_구로리총괄내역_설계내역서" xfId="7813"/>
    <cellStyle name="1_total_배밭계약내역" xfId="7814"/>
    <cellStyle name="1_total_설계내역서" xfId="7815"/>
    <cellStyle name="1_total_총괄내역0518" xfId="7816"/>
    <cellStyle name="1_total_총괄내역0518_배밭계약내역" xfId="7817"/>
    <cellStyle name="1_total_총괄내역0518_설계내역서" xfId="7818"/>
    <cellStyle name="1_tree" xfId="7819"/>
    <cellStyle name="1_tree_구로리총괄내역" xfId="7820"/>
    <cellStyle name="1_tree_구로리총괄내역_배밭계약내역" xfId="7821"/>
    <cellStyle name="1_tree_구로리총괄내역_설계내역서" xfId="7822"/>
    <cellStyle name="1_tree_배밭계약내역" xfId="7823"/>
    <cellStyle name="1_tree_설계내역서" xfId="7824"/>
    <cellStyle name="1_tree_수량산출" xfId="7825"/>
    <cellStyle name="1_tree_수량산출_구로리총괄내역" xfId="7826"/>
    <cellStyle name="1_tree_수량산출_구로리총괄내역_배밭계약내역" xfId="7827"/>
    <cellStyle name="1_tree_수량산출_구로리총괄내역_설계내역서" xfId="7828"/>
    <cellStyle name="1_tree_수량산출_배밭계약내역" xfId="7829"/>
    <cellStyle name="1_tree_수량산출_설계내역서" xfId="7830"/>
    <cellStyle name="1_tree_수량산출_총괄내역0518" xfId="7831"/>
    <cellStyle name="1_tree_수량산출_총괄내역0518_배밭계약내역" xfId="7832"/>
    <cellStyle name="1_tree_수량산출_총괄내역0518_설계내역서" xfId="7833"/>
    <cellStyle name="1_tree_총괄내역0518" xfId="7834"/>
    <cellStyle name="1_tree_총괄내역0518_배밭계약내역" xfId="7835"/>
    <cellStyle name="1_tree_총괄내역0518_설계내역서" xfId="7836"/>
    <cellStyle name="1_강릉대학술정보지원센터총괄(월드2낙찰)" xfId="7837"/>
    <cellStyle name="1_금강Ⅱ지구김제2-2공구토목공사(동도)" xfId="7838"/>
    <cellStyle name="1_단가조사표" xfId="7839"/>
    <cellStyle name="1_단가조사표_1011소각" xfId="7840"/>
    <cellStyle name="1_단가조사표_1113교~1" xfId="7841"/>
    <cellStyle name="1_단가조사표_121내역" xfId="7842"/>
    <cellStyle name="1_단가조사표_객토량" xfId="7843"/>
    <cellStyle name="1_단가조사표_교통센~1" xfId="7844"/>
    <cellStyle name="1_단가조사표_교통센터412" xfId="7845"/>
    <cellStyle name="1_단가조사표_교통수" xfId="7846"/>
    <cellStyle name="1_단가조사표_교통수량산출서" xfId="7847"/>
    <cellStyle name="1_단가조사표_구조물대가 (2)" xfId="7848"/>
    <cellStyle name="1_단가조사표_내역서 (2)" xfId="7849"/>
    <cellStyle name="1_단가조사표_대전관저지구" xfId="7850"/>
    <cellStyle name="1_단가조사표_동측지~1" xfId="7851"/>
    <cellStyle name="1_단가조사표_동측지원422" xfId="7852"/>
    <cellStyle name="1_단가조사표_동측지원512" xfId="7853"/>
    <cellStyle name="1_단가조사표_동측지원524" xfId="7854"/>
    <cellStyle name="1_단가조사표_부대422" xfId="7855"/>
    <cellStyle name="1_단가조사표_부대시설" xfId="7856"/>
    <cellStyle name="1_단가조사표_소각수~1" xfId="7857"/>
    <cellStyle name="1_단가조사표_소각수내역서" xfId="7858"/>
    <cellStyle name="1_단가조사표_소각수목2" xfId="7859"/>
    <cellStyle name="1_단가조사표_수량산출서 (2)" xfId="7860"/>
    <cellStyle name="1_단가조사표_엑스포~1" xfId="7861"/>
    <cellStyle name="1_단가조사표_엑스포한빛1" xfId="7862"/>
    <cellStyle name="1_단가조사표_여객터미널331" xfId="7863"/>
    <cellStyle name="1_단가조사표_여객터미널513" xfId="7864"/>
    <cellStyle name="1_단가조사표_여객터미널629" xfId="7865"/>
    <cellStyle name="1_단가조사표_외곽도로616" xfId="7866"/>
    <cellStyle name="1_단가조사표_원가계~1" xfId="7867"/>
    <cellStyle name="1_단가조사표_유기질" xfId="7868"/>
    <cellStyle name="1_단가조사표_자재조서 (2)" xfId="7869"/>
    <cellStyle name="1_단가조사표_총괄내역" xfId="7870"/>
    <cellStyle name="1_단가조사표_총괄내역 (2)" xfId="7871"/>
    <cellStyle name="1_단가조사표_터미널도로403" xfId="7872"/>
    <cellStyle name="1_단가조사표_터미널도로429" xfId="7873"/>
    <cellStyle name="1_단가조사표_포장일위" xfId="7874"/>
    <cellStyle name="1_당동(청강)" xfId="7875"/>
    <cellStyle name="1_대전서붕고하도급" xfId="7876"/>
    <cellStyle name="1_등촌고등총괄(동현하도급)" xfId="7877"/>
    <cellStyle name="1_마현~생창국도건설공사" xfId="7878"/>
    <cellStyle name="1_명암지-산성간" xfId="7879"/>
    <cellStyle name="1_봉곡중총괄(대지완결)" xfId="7880"/>
    <cellStyle name="1_부대입찰확약서" xfId="7881"/>
    <cellStyle name="1_새들초등학교(동성)" xfId="7882"/>
    <cellStyle name="1_서울화일초(덕동)" xfId="7883"/>
    <cellStyle name="1_송정리역사(토목완료林)" xfId="7884"/>
    <cellStyle name="1_수정갑지" xfId="7885"/>
    <cellStyle name="1_시민계략공사" xfId="7886"/>
    <cellStyle name="1_시민계략공사_전기공내역서" xfId="7887"/>
    <cellStyle name="1_시민계략공사_전기공내역서_(현풍)실시설계내역서(대구광역시)" xfId="7888"/>
    <cellStyle name="1_시민계략공사_전기공내역서_(현풍)실시설계내역서(대구광역시)_발주내역서(안양박달)" xfId="7889"/>
    <cellStyle name="1_시민계략공사_전기공내역서_(현풍)실시설계내역서(대구광역시)_사본 - 설계내역서(대구하수) REV3(1188)-견학8박10일로" xfId="7890"/>
    <cellStyle name="1_시민계략공사_전기공내역서_(현풍)실시설계내역서(대구광역시)_설계내역서(대구수질)" xfId="7891"/>
    <cellStyle name="1_시민계략공사_전기공내역서_(현풍)실시설계내역서(대구광역시)_설계내역서(대구수질) ver10-최(선진해외)" xfId="7892"/>
    <cellStyle name="1_시민계략공사_전기공내역서_(현풍)실시설계내역서(대구광역시)_성서공단 설계내역서(0402)" xfId="7893"/>
    <cellStyle name="1_시민계략공사_전기공내역서_(현풍)실시설계내역서(대구광역시)_용암입찰안내서(보정계수포함)" xfId="7894"/>
    <cellStyle name="1_시민계략공사_전기공내역서_(현풍)실시설계내역서(대구광역시)_총인처리시설 설계내역서(심사)" xfId="7895"/>
    <cellStyle name="1_시민계략공사_전기공내역서_발주내역서(안양박달)" xfId="7896"/>
    <cellStyle name="1_시민계략공사_전기공내역서_사본 - 설계내역서(대구하수) REV3(1188)-견학8박10일로" xfId="7897"/>
    <cellStyle name="1_시민계략공사_전기공내역서_설계내역서(대구수질)" xfId="7898"/>
    <cellStyle name="1_시민계략공사_전기공내역서_설계내역서(대구수질) ver10-최(선진해외)" xfId="7899"/>
    <cellStyle name="1_시민계략공사_전기공내역서_성서공단 설계내역서(0402)" xfId="7900"/>
    <cellStyle name="1_시민계략공사_전기공내역서_용암입찰안내서(보정계수포함)" xfId="7901"/>
    <cellStyle name="1_시민계략공사_전기공내역서_총인처리시설 설계내역서(심사)" xfId="7902"/>
    <cellStyle name="1_시민계략공사_전기-한남" xfId="7903"/>
    <cellStyle name="1_인천북항관공선부두(수정내역)" xfId="7904"/>
    <cellStyle name="1_장산중학교내역(혁성)" xfId="7905"/>
    <cellStyle name="1_장산중학교내역(혁성업체)" xfId="7906"/>
    <cellStyle name="1_장산중학교내역하도급(혁성)" xfId="7907"/>
    <cellStyle name="1_전주시관내(이서~용정)건설공사(신화)" xfId="7908"/>
    <cellStyle name="1_천천고고등학교교사신축공사(산출내역집계표)" xfId="7909"/>
    <cellStyle name="1_포항교도소(대동)" xfId="7910"/>
    <cellStyle name="1_포항교도소(원본)" xfId="7911"/>
    <cellStyle name="1_하도급양식" xfId="7912"/>
    <cellStyle name="11" xfId="7913"/>
    <cellStyle name="111" xfId="7914"/>
    <cellStyle name="19990216" xfId="7915"/>
    <cellStyle name="¹eº" xfId="7916"/>
    <cellStyle name="¹éº" xfId="7917"/>
    <cellStyle name="1월" xfId="7918"/>
    <cellStyle name="2" xfId="7919"/>
    <cellStyle name="2)" xfId="7920"/>
    <cellStyle name="2_laroux" xfId="7921"/>
    <cellStyle name="2_laroux_ATC-YOON1" xfId="7922"/>
    <cellStyle name="2_단가조사표" xfId="7923"/>
    <cellStyle name="2_단가조사표_1011소각" xfId="7924"/>
    <cellStyle name="2_단가조사표_1113교~1" xfId="7925"/>
    <cellStyle name="2_단가조사표_121내역" xfId="7926"/>
    <cellStyle name="2_단가조사표_객토량" xfId="7927"/>
    <cellStyle name="2_단가조사표_교통센~1" xfId="7928"/>
    <cellStyle name="2_단가조사표_교통센터412" xfId="7929"/>
    <cellStyle name="2_단가조사표_교통수" xfId="7930"/>
    <cellStyle name="2_단가조사표_교통수량산출서" xfId="7931"/>
    <cellStyle name="2_단가조사표_구조물대가 (2)" xfId="7932"/>
    <cellStyle name="2_단가조사표_내역서 (2)" xfId="7933"/>
    <cellStyle name="2_단가조사표_대전관저지구" xfId="7934"/>
    <cellStyle name="2_단가조사표_동측지~1" xfId="7935"/>
    <cellStyle name="2_단가조사표_동측지원422" xfId="7936"/>
    <cellStyle name="2_단가조사표_동측지원512" xfId="7937"/>
    <cellStyle name="2_단가조사표_동측지원524" xfId="7938"/>
    <cellStyle name="2_단가조사표_부대422" xfId="7939"/>
    <cellStyle name="2_단가조사표_부대시설" xfId="7940"/>
    <cellStyle name="2_단가조사표_소각수~1" xfId="7941"/>
    <cellStyle name="2_단가조사표_소각수내역서" xfId="7942"/>
    <cellStyle name="2_단가조사표_소각수목2" xfId="7943"/>
    <cellStyle name="2_단가조사표_수량산출서 (2)" xfId="7944"/>
    <cellStyle name="2_단가조사표_엑스포~1" xfId="7945"/>
    <cellStyle name="2_단가조사표_엑스포한빛1" xfId="7946"/>
    <cellStyle name="2_단가조사표_여객터미널331" xfId="7947"/>
    <cellStyle name="2_단가조사표_여객터미널513" xfId="7948"/>
    <cellStyle name="2_단가조사표_여객터미널629" xfId="7949"/>
    <cellStyle name="2_단가조사표_외곽도로616" xfId="7950"/>
    <cellStyle name="2_단가조사표_원가계~1" xfId="7951"/>
    <cellStyle name="2_단가조사표_유기질" xfId="7952"/>
    <cellStyle name="2_단가조사표_자재조서 (2)" xfId="7953"/>
    <cellStyle name="2_단가조사표_총괄내역" xfId="7954"/>
    <cellStyle name="2_단가조사표_총괄내역 (2)" xfId="7955"/>
    <cellStyle name="2_단가조사표_터미널도로403" xfId="7956"/>
    <cellStyle name="2_단가조사표_터미널도로429" xfId="7957"/>
    <cellStyle name="2_단가조사표_포장일위" xfId="7958"/>
    <cellStyle name="20% - Accent1" xfId="7959"/>
    <cellStyle name="20% - Accent2" xfId="7960"/>
    <cellStyle name="20% - Accent3" xfId="7961"/>
    <cellStyle name="20% - Accent4" xfId="7962"/>
    <cellStyle name="20% - Accent5" xfId="7963"/>
    <cellStyle name="20% - Accent6" xfId="7964"/>
    <cellStyle name="20% - 강조색1 2" xfId="7965"/>
    <cellStyle name="20% - 강조색2 2" xfId="7966"/>
    <cellStyle name="20% - 강조색3 2" xfId="7967"/>
    <cellStyle name="20% - 강조색4 10" xfId="7968"/>
    <cellStyle name="20% - 강조색4 2" xfId="7969"/>
    <cellStyle name="20% - 강조색4 4" xfId="7970"/>
    <cellStyle name="20% - 강조색5 2" xfId="7971"/>
    <cellStyle name="20% - 강조색6 2" xfId="7972"/>
    <cellStyle name="2자리" xfId="7973"/>
    <cellStyle name="³?a" xfId="7974"/>
    <cellStyle name="³?a 2" xfId="7975"/>
    <cellStyle name="³?A￥" xfId="7976"/>
    <cellStyle name="³¯â¥" xfId="7977"/>
    <cellStyle name="၃urrency_OTD thru NOR " xfId="7978"/>
    <cellStyle name="40% - Accent1" xfId="7979"/>
    <cellStyle name="40% - Accent2" xfId="7980"/>
    <cellStyle name="40% - Accent3" xfId="7981"/>
    <cellStyle name="40% - Accent4" xfId="7982"/>
    <cellStyle name="40% - Accent5" xfId="7983"/>
    <cellStyle name="40% - Accent6" xfId="7984"/>
    <cellStyle name="40% - 강조색1 10" xfId="7985"/>
    <cellStyle name="40% - 강조색1 2" xfId="7986"/>
    <cellStyle name="40% - 강조색1 4" xfId="7987"/>
    <cellStyle name="40% - 강조색2 2" xfId="7988"/>
    <cellStyle name="40% - 강조색3 2" xfId="7989"/>
    <cellStyle name="40% - 강조색4 2" xfId="7990"/>
    <cellStyle name="40% - 강조색5 2" xfId="7991"/>
    <cellStyle name="40% - 강조색6 10" xfId="7992"/>
    <cellStyle name="40% - 강조색6 2" xfId="7993"/>
    <cellStyle name="40% - 강조색6 4" xfId="7994"/>
    <cellStyle name="60" xfId="7995"/>
    <cellStyle name="60% - Accent1" xfId="7996"/>
    <cellStyle name="60% - Accent2" xfId="7997"/>
    <cellStyle name="60% - Accent3" xfId="7998"/>
    <cellStyle name="60% - Accent4" xfId="7999"/>
    <cellStyle name="60% - Accent5" xfId="8000"/>
    <cellStyle name="60% - Accent6" xfId="8001"/>
    <cellStyle name="60% - 강조색1 10" xfId="8002"/>
    <cellStyle name="60% - 강조색1 2" xfId="8003"/>
    <cellStyle name="60% - 강조색1 4" xfId="8004"/>
    <cellStyle name="60% - 강조색2 2" xfId="8005"/>
    <cellStyle name="60% - 강조색3 2" xfId="8006"/>
    <cellStyle name="60% - 강조색4 2" xfId="8007"/>
    <cellStyle name="60% - 강조색5 2" xfId="8008"/>
    <cellStyle name="60% - 강조색6 2" xfId="8009"/>
    <cellStyle name="_x0014_7." xfId="8010"/>
    <cellStyle name="a [0]_mud plant bolted" xfId="8011"/>
    <cellStyle name="Ā _x0010_က랐_xdc01_땯_x0001_" xfId="8012"/>
    <cellStyle name="A¨­￠￢￠O [0]_AO¨uRCN¡¾U " xfId="8013"/>
    <cellStyle name="A¨­￠￢￠O_AO¨uRCN¡¾U " xfId="8014"/>
    <cellStyle name="A1" xfId="8015"/>
    <cellStyle name="AA" xfId="8016"/>
    <cellStyle name="Accent1" xfId="8017"/>
    <cellStyle name="Accent1 - 20%" xfId="8018"/>
    <cellStyle name="Accent1 - 40%" xfId="8019"/>
    <cellStyle name="Accent1 - 60%" xfId="8020"/>
    <cellStyle name="Accent2" xfId="8021"/>
    <cellStyle name="Accent2 - 20%" xfId="8022"/>
    <cellStyle name="Accent2 - 40%" xfId="8023"/>
    <cellStyle name="Accent2 - 60%" xfId="8024"/>
    <cellStyle name="Accent3" xfId="8025"/>
    <cellStyle name="Accent3 - 20%" xfId="8026"/>
    <cellStyle name="Accent3 - 40%" xfId="8027"/>
    <cellStyle name="Accent3 - 60%" xfId="8028"/>
    <cellStyle name="Accent4" xfId="8029"/>
    <cellStyle name="Accent4 - 20%" xfId="8030"/>
    <cellStyle name="Accent4 - 40%" xfId="8031"/>
    <cellStyle name="Accent4 - 60%" xfId="8032"/>
    <cellStyle name="Accent5" xfId="8033"/>
    <cellStyle name="Accent5 - 20%" xfId="8034"/>
    <cellStyle name="Accent5 - 40%" xfId="8035"/>
    <cellStyle name="Accent5 - 60%" xfId="8036"/>
    <cellStyle name="Accent6" xfId="8037"/>
    <cellStyle name="Accent6 - 20%" xfId="8038"/>
    <cellStyle name="Accent6 - 40%" xfId="8039"/>
    <cellStyle name="Accent6 - 60%" xfId="8040"/>
    <cellStyle name="Ae" xfId="8041"/>
    <cellStyle name="Åë" xfId="8042"/>
    <cellStyle name="Aee­ " xfId="8043"/>
    <cellStyle name="Aee­  10" xfId="8044"/>
    <cellStyle name="Aee­  11" xfId="8045"/>
    <cellStyle name="Aee­  2" xfId="8046"/>
    <cellStyle name="Aee­  3" xfId="8047"/>
    <cellStyle name="Aee­  4" xfId="8048"/>
    <cellStyle name="Aee­  5" xfId="8049"/>
    <cellStyle name="Aee­  6" xfId="8050"/>
    <cellStyle name="Aee­  7" xfId="8051"/>
    <cellStyle name="Aee­  8" xfId="8052"/>
    <cellStyle name="Aee­  9" xfId="8053"/>
    <cellStyle name="Aee­ [" xfId="8054"/>
    <cellStyle name="Åëè­ [" xfId="8055"/>
    <cellStyle name="AeE­ [0]_ 2ÆAAþº° " xfId="8056"/>
    <cellStyle name="ÅëÈ­ [0]_¸ñ·Ï-±â°è" xfId="8057"/>
    <cellStyle name="AeE­ [0]_¸n·I-±a°e_AIA§-es2A÷" xfId="8058"/>
    <cellStyle name="ÅëÈ­ [0]_¸ñ·Ï-±â°è_ÀÏÀ§-es2Â÷" xfId="8059"/>
    <cellStyle name="AeE­ [0]_¸n-E?" xfId="8060"/>
    <cellStyle name="ÅëÈ­ [0]_¸ñ-È¯" xfId="8061"/>
    <cellStyle name="AeE­ [0]_¿­¸° INT" xfId="8062"/>
    <cellStyle name="ÅëÈ­ [0]_¿¹»ê¼­" xfId="8063"/>
    <cellStyle name="AeE­ [0]_¿ø°¡°e≫e" xfId="8064"/>
    <cellStyle name="ÅëÈ­ [0]_±â°è-¸ñ·Ï" xfId="8065"/>
    <cellStyle name="AeE­ [0]_±a°e¼³ºn-AIA§¸n·I " xfId="8066"/>
    <cellStyle name="ÅëÈ­ [0]_±â°è¼³ºñ-ÀÏÀ§¸ñ·Ï " xfId="8067"/>
    <cellStyle name="AeE­ [0]_°eE¹_11¿a½A " xfId="8068"/>
    <cellStyle name="ÅëÈ­ [0]_¼³ºñÀÏÀ§" xfId="8069"/>
    <cellStyle name="AeE­ [0]_¼oAI¼º " xfId="8070"/>
    <cellStyle name="ÅëÈ­ [0]_7°èÈ¹ " xfId="8071"/>
    <cellStyle name="AeE­ [0]_A¾CO½A¼³ " xfId="8072"/>
    <cellStyle name="ÅëÈ­ [0]_ÀÏ-±â" xfId="8073"/>
    <cellStyle name="AeE­ [0]_AIA§-es2A÷" xfId="8074"/>
    <cellStyle name="ÅëÈ­ [0]_ÀÏÀ§-es2Â÷" xfId="8075"/>
    <cellStyle name="AeE­ [0]_AMT " xfId="8076"/>
    <cellStyle name="ÅëÈ­ [0]_Áý°èÇ¥°ÇÃàºÐ" xfId="8077"/>
    <cellStyle name="AeE­ [0]_BOM°eAa" xfId="8078"/>
    <cellStyle name="ÅëÈ­ [0]_BOM°èÀå" xfId="8079"/>
    <cellStyle name="AeE­ [0]_INQUIRY ¿μ¾÷AßAø " xfId="8080"/>
    <cellStyle name="Åëè­ [0]_laro" xfId="8081"/>
    <cellStyle name="AeE­ [0]_laroux_1" xfId="8082"/>
    <cellStyle name="ÅëÈ­ [0]_laroux_1" xfId="8083"/>
    <cellStyle name="AeE­ [0]_laroux_2" xfId="8084"/>
    <cellStyle name="ÅëÈ­ [0]_laroux_2" xfId="8085"/>
    <cellStyle name="AeE­ [0]_º≫¼± ±æ¾i±uºI ¼o·R Ay°eC￥ " xfId="8086"/>
    <cellStyle name="ÅëÈ­ [0]_Sheet1" xfId="8087"/>
    <cellStyle name="Aee­ _4.추진공(공암)" xfId="8088"/>
    <cellStyle name="AeE­_ 2ÆAAþº° " xfId="8089"/>
    <cellStyle name="ÅëÈ­_¸ñ·Ï-±â°è" xfId="8090"/>
    <cellStyle name="AeE­_¸n·I-±a°e_AIA§-es2A÷" xfId="8091"/>
    <cellStyle name="ÅëÈ­_¸ñ·Ï-±â°è_ÀÏÀ§-es2Â÷" xfId="8092"/>
    <cellStyle name="AeE­_¸n-E?" xfId="8093"/>
    <cellStyle name="ÅëÈ­_¸ñ-È¯" xfId="8094"/>
    <cellStyle name="AeE­_¿­¸° INT" xfId="8095"/>
    <cellStyle name="ÅëÈ­_¿¹»ê¼­" xfId="8096"/>
    <cellStyle name="AeE­_¿ø°¡°e≫e" xfId="8097"/>
    <cellStyle name="ÅëÈ­_±â°è-¸ñ·Ï" xfId="8098"/>
    <cellStyle name="AeE­_±a°e¼³ºn-AIA§¸n·I " xfId="8099"/>
    <cellStyle name="ÅëÈ­_±â°è¼³ºñ-ÀÏÀ§¸ñ·Ï " xfId="8100"/>
    <cellStyle name="AeE­_°eE¹_11¿a½A " xfId="8101"/>
    <cellStyle name="ÅëÈ­_¼³ºñÀÏÀ§" xfId="8102"/>
    <cellStyle name="AeE­_¼oAI¼º " xfId="8103"/>
    <cellStyle name="ÅëÈ­_7°èÈ¹ " xfId="8104"/>
    <cellStyle name="AeE­_7°eE¹$" xfId="8105"/>
    <cellStyle name="ÅëÈ­_ÀÏ-±â" xfId="8106"/>
    <cellStyle name="AeE­_AIA§-es2A÷" xfId="8107"/>
    <cellStyle name="ÅëÈ­_ÀÏÀ§-es2Â÷" xfId="8108"/>
    <cellStyle name="AeE­_AMT " xfId="8109"/>
    <cellStyle name="ÅëÈ­_Áý°èÇ¥°ÇÃàºÐ" xfId="8110"/>
    <cellStyle name="AeE­_BOM°eAa" xfId="8111"/>
    <cellStyle name="ÅëÈ­_BOM°èÀå" xfId="8112"/>
    <cellStyle name="AeE­_INQUIRY ¿μ¾÷AßAø " xfId="8113"/>
    <cellStyle name="Åëè­_laro" xfId="8114"/>
    <cellStyle name="AeE­_laroux_1" xfId="8115"/>
    <cellStyle name="ÅëÈ­_laroux_1" xfId="8116"/>
    <cellStyle name="AeE­_laroux_2" xfId="8117"/>
    <cellStyle name="ÅëÈ­_laroux_2" xfId="8118"/>
    <cellStyle name="AeE­_º≫¼± ±æ¾i±uºI ¼o·R Ay°eC￥ " xfId="8119"/>
    <cellStyle name="ÅëÈ­_Sheet1" xfId="8120"/>
    <cellStyle name="Aee¡ⓒ " xfId="8121"/>
    <cellStyle name="AeE¡ⓒ [0]_AO¨uRCN¡¾U " xfId="8122"/>
    <cellStyle name="AeE¡ⓒ_AO¨uRCN¡¾U " xfId="8123"/>
    <cellStyle name="Æu¼ " xfId="8124"/>
    <cellStyle name="Æû¼¾æ®" xfId="8125"/>
    <cellStyle name="ÆU¼¾ÆR" xfId="8126"/>
    <cellStyle name="ÆU¼¾ÆR 2" xfId="8127"/>
    <cellStyle name="ALIGNMENT" xfId="8128"/>
    <cellStyle name="AoA¤μCAo ¾EA½" xfId="8129"/>
    <cellStyle name="args.style" xfId="8130"/>
    <cellStyle name="Aþ" xfId="8131"/>
    <cellStyle name="Äþ" xfId="8132"/>
    <cellStyle name="Aþ¸¶ [" xfId="8133"/>
    <cellStyle name="Äþ¸¶ [" xfId="8134"/>
    <cellStyle name="AÞ¸¶ [0]_ 2ÆAAþº° " xfId="8135"/>
    <cellStyle name="ÄÞ¸¶ [0]_¸ñ·Ï-±â°è" xfId="8136"/>
    <cellStyle name="AÞ¸¶ [0]_¸n·I-±a°e_AIA§-es2A÷" xfId="8137"/>
    <cellStyle name="ÄÞ¸¶ [0]_¸ñ·Ï-±â°è_ÀÏÀ§-es2Â÷" xfId="8138"/>
    <cellStyle name="AÞ¸¶ [0]_¸n-E?" xfId="8139"/>
    <cellStyle name="ÄÞ¸¶ [0]_¸ñ-È¯" xfId="8140"/>
    <cellStyle name="AÞ¸¶ [0]_¿­¸° INT" xfId="8141"/>
    <cellStyle name="ÄÞ¸¶ [0]_¿¹»ê¼­" xfId="8142"/>
    <cellStyle name="AÞ¸¶ [0]_¿ø°¡°e≫e" xfId="8143"/>
    <cellStyle name="ÄÞ¸¶ [0]_±â°è-¸ñ·Ï" xfId="8144"/>
    <cellStyle name="AÞ¸¶ [0]_±a°e¼³ºn-AIA§¸n·I " xfId="8145"/>
    <cellStyle name="ÄÞ¸¶ [0]_±â°è¼³ºñ-ÀÏÀ§¸ñ·Ï " xfId="8146"/>
    <cellStyle name="AÞ¸¶ [0]_°eE¹_11¿a½A " xfId="8147"/>
    <cellStyle name="ÄÞ¸¶ [0]_¼³ºñÀÏÀ§" xfId="8148"/>
    <cellStyle name="AÞ¸¶ [0]_¼oAI¼º " xfId="8149"/>
    <cellStyle name="ÄÞ¸¶ [0]_7°èÈ¹ " xfId="8150"/>
    <cellStyle name="AÞ¸¶ [0]_A¾CO½A¼³ " xfId="8151"/>
    <cellStyle name="ÄÞ¸¶ [0]_ÀÏ-±â" xfId="8152"/>
    <cellStyle name="AÞ¸¶ [0]_AIA§-es2A÷" xfId="8153"/>
    <cellStyle name="ÄÞ¸¶ [0]_ÀÏÀ§-es2Â÷" xfId="8154"/>
    <cellStyle name="AÞ¸¶ [0]_AN°y(1.25) " xfId="8155"/>
    <cellStyle name="ÄÞ¸¶ [0]_Áý°èÇ¥°ÇÃàºÐ" xfId="8156"/>
    <cellStyle name="AÞ¸¶ [0]_BOM°eAa" xfId="8157"/>
    <cellStyle name="ÄÞ¸¶ [0]_BOM°èÀå" xfId="8158"/>
    <cellStyle name="AÞ¸¶ [0]_INQUIRY ¿μ¾÷AßAø " xfId="8159"/>
    <cellStyle name="Äþ¸¶ [0]_laro" xfId="8160"/>
    <cellStyle name="AÞ¸¶ [0]_º≫¼± ±æ¾i±uºI ¼o·R Ay°eC￥ " xfId="8161"/>
    <cellStyle name="ÄÞ¸¶ [0]_Sheet1" xfId="8162"/>
    <cellStyle name="AÞ¸¶_ 2ÆAAþº° " xfId="8163"/>
    <cellStyle name="ÄÞ¸¶_¸ñ·Ï-±â°è" xfId="8164"/>
    <cellStyle name="AÞ¸¶_¸n·I-±a°e_AIA§-es2A÷" xfId="8165"/>
    <cellStyle name="ÄÞ¸¶_¸ñ·Ï-±â°è_ÀÏÀ§-es2Â÷" xfId="8166"/>
    <cellStyle name="AÞ¸¶_¸n-E?" xfId="8167"/>
    <cellStyle name="ÄÞ¸¶_¸ñ-È¯" xfId="8168"/>
    <cellStyle name="AÞ¸¶_¿­¸° INT" xfId="8169"/>
    <cellStyle name="ÄÞ¸¶_¿¹»ê¼­" xfId="8170"/>
    <cellStyle name="AÞ¸¶_¿ø°¡°e≫e" xfId="8171"/>
    <cellStyle name="ÄÞ¸¶_±â°è-¸ñ·Ï" xfId="8172"/>
    <cellStyle name="AÞ¸¶_±a°e¼³ºn-AIA§¸n·I " xfId="8173"/>
    <cellStyle name="ÄÞ¸¶_±â°è¼³ºñ-ÀÏÀ§¸ñ·Ï " xfId="8174"/>
    <cellStyle name="AÞ¸¶_°eE¹_11¿a½A " xfId="8175"/>
    <cellStyle name="ÄÞ¸¶_¼³ºñÀÏÀ§" xfId="8176"/>
    <cellStyle name="AÞ¸¶_¼oAI¼º " xfId="8177"/>
    <cellStyle name="ÄÞ¸¶_7°èÈ¹ " xfId="8178"/>
    <cellStyle name="AÞ¸¶_A¾CO½A¼³ " xfId="8179"/>
    <cellStyle name="ÄÞ¸¶_ÀÏ-±â" xfId="8180"/>
    <cellStyle name="AÞ¸¶_AIA§-es2A÷" xfId="8181"/>
    <cellStyle name="ÄÞ¸¶_ÀÏÀ§-es2Â÷" xfId="8182"/>
    <cellStyle name="AÞ¸¶_AN°y(1.25) " xfId="8183"/>
    <cellStyle name="ÄÞ¸¶_Áý°èÇ¥°ÇÃàºÐ" xfId="8184"/>
    <cellStyle name="AÞ¸¶_BOM°eAa" xfId="8185"/>
    <cellStyle name="ÄÞ¸¶_BOM°èÀå" xfId="8186"/>
    <cellStyle name="AÞ¸¶_INQUIRY ¿μ¾÷AßAø " xfId="8187"/>
    <cellStyle name="Äþ¸¶_laro" xfId="8188"/>
    <cellStyle name="AÞ¸¶_º≫¼± ±æ¾i±uºI ¼o·R Ay°eC￥ " xfId="8189"/>
    <cellStyle name="ÄÞ¸¶_Sheet1" xfId="8190"/>
    <cellStyle name="Àú¸®¼ö" xfId="8191"/>
    <cellStyle name="Àú¸®¼ö0" xfId="8192"/>
    <cellStyle name="Au¸r " xfId="8193"/>
    <cellStyle name="Au¸r¼" xfId="8194"/>
    <cellStyle name="Au¸r¼ 2" xfId="8195"/>
    <cellStyle name="AU¸R¼o" xfId="8196"/>
    <cellStyle name="AU¸R¼o0" xfId="8197"/>
    <cellStyle name="AU¸R¼o0 2" xfId="8198"/>
    <cellStyle name="_x0001_b" xfId="8199"/>
    <cellStyle name="BA" xfId="8200"/>
    <cellStyle name="Background" xfId="8201"/>
    <cellStyle name="Bad" xfId="8202"/>
    <cellStyle name="blank" xfId="8203"/>
    <cellStyle name="blank - Style1" xfId="8204"/>
    <cellStyle name="body" xfId="8205"/>
    <cellStyle name="BoldHdr" xfId="8206"/>
    <cellStyle name="Bridge " xfId="8207"/>
    <cellStyle name="b椬ៜ_x000c_Comma_ODCOS " xfId="8208"/>
    <cellStyle name="B_x000e_통화 [0]_MBO9_x000d_통화 [0]_MST_K1" xfId="8209"/>
    <cellStyle name="C¡IA¨ª_¡ic¨u¡A¨￢I¨￢¡Æ AN¡Æe " xfId="8210"/>
    <cellStyle name="C￥" xfId="8211"/>
    <cellStyle name="Ç¥" xfId="8212"/>
    <cellStyle name="C￥AØ_  FAB AIA¤  " xfId="8213"/>
    <cellStyle name="Ç¥ÁØ_#3E4¿î»ê" xfId="8214"/>
    <cellStyle name="C￥AØ_(%)ºn¸n±ººÐ·uC￥" xfId="8215"/>
    <cellStyle name="Ç¥ÁØ_(%)ºñ¸ñ±ººÐ·ùÇ¥" xfId="8216"/>
    <cellStyle name="C￥AØ_(%)ºn¸n±ººÐ·uC￥_1" xfId="8217"/>
    <cellStyle name="Ç¥ÁØ_(%)ºñ¸ñ±ººÐ·ùÇ¥_1" xfId="8218"/>
    <cellStyle name="C￥AØ_(%)ºn¸n±ººÐ·uC￥_1_일-토목" xfId="8219"/>
    <cellStyle name="Ç¥ÁØ_¸ñ·Ï-±â°è" xfId="8220"/>
    <cellStyle name="C￥AØ_¸n·I-±a°e_1" xfId="8221"/>
    <cellStyle name="Ç¥ÁØ_¸ñ·Ï-±â°è_1" xfId="8222"/>
    <cellStyle name="C￥AØ_¸n·I-±a°e_1_일-토목" xfId="8223"/>
    <cellStyle name="Ç¥ÁØ_¸ñ·Ï-±â°è_ÀÏÀ§-es2Â÷" xfId="8224"/>
    <cellStyle name="C￥AØ_¸n·I-±a°e_AIA§-es2A÷_목록-조경 (2)" xfId="8225"/>
    <cellStyle name="Ç¥ÁØ_¸ñ-È¯" xfId="8226"/>
    <cellStyle name="C￥AØ_¿­¸° INT" xfId="8227"/>
    <cellStyle name="Ç¥ÁØ_¿µ¾÷ÇöÈ² " xfId="8228"/>
    <cellStyle name="C￥AØ_¿e¼o" xfId="8229"/>
    <cellStyle name="Ç¥ÁØ_±â°è(4)" xfId="8230"/>
    <cellStyle name="C￥AØ_±a°e(4)_목록-조경 (2)" xfId="8231"/>
    <cellStyle name="Ç¥ÁØ_±â°è(5)" xfId="8232"/>
    <cellStyle name="C￥AØ_±a°e(5)_HY-단산출" xfId="8233"/>
    <cellStyle name="Ç¥ÁØ_±â°è-¸ñ·Ï" xfId="8234"/>
    <cellStyle name="C￥AØ_±a°e-¸n·I_목록-조경 (2)" xfId="8235"/>
    <cellStyle name="Ç¥ÁØ_±â°è¼³ºñ-ÀÏÀ§¸ñ·Ï " xfId="8236"/>
    <cellStyle name="C￥AØ_±a°e¼³ºn-AIA§¸n·I _일-토목" xfId="8237"/>
    <cellStyle name="Ç¥ÁØ_±âÅ¸ºñ¸ñ±ºÁö¼ö»êÃâ¼­ (2)" xfId="8238"/>
    <cellStyle name="C￥AØ_±aA¸ºn¸n±ºAo¼o≫eAa¼­ (2)" xfId="8239"/>
    <cellStyle name="Ç¥ÁØ_»ç¾÷ºÎº° ÃÑ°è " xfId="8240"/>
    <cellStyle name="C￥AØ_≫c¾÷ºIº° AN°e " xfId="8241"/>
    <cellStyle name="Ç¥ÁØ_°ÇÃà(1)" xfId="8242"/>
    <cellStyle name="C￥AØ_°CAa(1)_IL-건축" xfId="8243"/>
    <cellStyle name="Ç¥ÁØ_°ÇÃà(4)" xfId="8244"/>
    <cellStyle name="C￥AØ_°CAa(4)_목록-조경 (2)" xfId="8245"/>
    <cellStyle name="Ç¥ÁØ_°ÇÃà(5)" xfId="8246"/>
    <cellStyle name="C￥AØ_°CAa(5)_목록-조경 (2)" xfId="8247"/>
    <cellStyle name="Ç¥ÁØ_°ÇÃà(6)" xfId="8248"/>
    <cellStyle name="C￥AØ_°CAa(6)_일-토목" xfId="8249"/>
    <cellStyle name="Ç¥ÁØ_°ÇÃàµµ±Þ" xfId="8250"/>
    <cellStyle name="C￥AØ_°CAa-1" xfId="8251"/>
    <cellStyle name="Ç¥ÁØ_°ÇÃà-1" xfId="8252"/>
    <cellStyle name="C￥AØ_°CAa-1_일-토목" xfId="8253"/>
    <cellStyle name="Ç¥ÁØ_°èÀå" xfId="8254"/>
    <cellStyle name="C￥AØ_°eAa_목록-조경 (2)" xfId="8255"/>
    <cellStyle name="Ç¥ÁØ_°ø»çºñ¸ñ±ººÐ·ùÇ¥" xfId="8256"/>
    <cellStyle name="C￥AØ_°ø≫cºn¸n±ººÐ·uC￥" xfId="8257"/>
    <cellStyle name="Ç¥ÁØ_°ßÀû" xfId="8258"/>
    <cellStyle name="C￥AØ_¼oAI¼º " xfId="8259"/>
    <cellStyle name="Ç¥ÁØ_¼ÒÈ­" xfId="8260"/>
    <cellStyle name="C￥AØ_¼OE­_일-토목" xfId="8261"/>
    <cellStyle name="Ç¥ÁØ_½½·¡ºêÃ¶±ÙÁý°è " xfId="8262"/>
    <cellStyle name="C￥AØ_½AAß³eAOÆo±O_목록-조경 (2)" xfId="8263"/>
    <cellStyle name="Ç¥ÁØ_½ÇÇà¿¹»ê¼­ " xfId="8264"/>
    <cellStyle name="C￥AØ_1_일-토목" xfId="8265"/>
    <cellStyle name="Ç¥ÁØ_¹®Á¥¿ª»ç" xfId="8266"/>
    <cellStyle name="C￥AØ_¹°°¡º?μ¿(±a°e)" xfId="8267"/>
    <cellStyle name="Ç¥ÁØ_¹°°¡º¯µ¿(±â°è)" xfId="8268"/>
    <cellStyle name="C￥AØ_¹RA￥¿ª≫c" xfId="8269"/>
    <cellStyle name="Ç¥ÁØ_2" xfId="8270"/>
    <cellStyle name="C￥AØ_2_일-토목" xfId="8271"/>
    <cellStyle name="Ç¥ÁØ_³»¿ª¼­" xfId="8272"/>
    <cellStyle name="C￥AØ_³≫¿ª¼­" xfId="8273"/>
    <cellStyle name="Ç¥ÁØ_5-1±¤°í " xfId="8274"/>
    <cellStyle name="C￥AØ_95,96 ºn±³ " xfId="8275"/>
    <cellStyle name="Ç¥ÁØ_95,96 ºñ±³ " xfId="8276"/>
    <cellStyle name="C￥AØ_95010 (2)" xfId="8277"/>
    <cellStyle name="Ç¥ÁØ_95010 (2)" xfId="8278"/>
    <cellStyle name="C￥AØ_95010 (2)_일-토목" xfId="8279"/>
    <cellStyle name="Ç¥ÁØ_95020" xfId="8280"/>
    <cellStyle name="C￥AØ_95020 (2)" xfId="8281"/>
    <cellStyle name="Ç¥ÁØ_95020 (2)" xfId="8282"/>
    <cellStyle name="C￥AØ_95020 (2)_일-토목" xfId="8283"/>
    <cellStyle name="Ç¥ÁØ_95030" xfId="8284"/>
    <cellStyle name="C￥AØ_95030 (2)" xfId="8285"/>
    <cellStyle name="Ç¥ÁØ_95030 (2)" xfId="8286"/>
    <cellStyle name="C￥AØ_95030 (2)_일-토목" xfId="8287"/>
    <cellStyle name="Ç¥ÁØ_95050" xfId="8288"/>
    <cellStyle name="C￥AØ_95050_목록-조경 (2)" xfId="8289"/>
    <cellStyle name="Ç¥ÁØ_95060" xfId="8290"/>
    <cellStyle name="C￥AØ_95060_목록-조경 (2)" xfId="8291"/>
    <cellStyle name="Ç¥ÁØ_95070" xfId="8292"/>
    <cellStyle name="C￥AØ_95070_일-토목" xfId="8293"/>
    <cellStyle name="Ç¥ÁØ_À§»ý" xfId="8294"/>
    <cellStyle name="C￥AØ_A§≫y" xfId="8295"/>
    <cellStyle name="Ç¥ÁØ_Åä¸ñ(5)" xfId="8296"/>
    <cellStyle name="C￥AØ_Aa¸n(5)_목록-조경 (2)" xfId="8297"/>
    <cellStyle name="Ç¥ÁØ_Àå-1" xfId="8298"/>
    <cellStyle name="C￥AØ_Aa-1_목록-조경 (2)" xfId="8299"/>
    <cellStyle name="Ç¥ÁØ_ÀåÁö¿ª»ç" xfId="8300"/>
    <cellStyle name="C￥AØ_AaAo¿ª≫c" xfId="8301"/>
    <cellStyle name="Ç¥ÁØ_ÀåÁö-2" xfId="8302"/>
    <cellStyle name="C￥AØ_AaAo-2_일-토목" xfId="8303"/>
    <cellStyle name="Ç¥ÁØ_ÀåÁö-3" xfId="8304"/>
    <cellStyle name="C￥AØ_AaAo-3_일-토목" xfId="8305"/>
    <cellStyle name="Ç¥ÁØ_ÀåÁö-4" xfId="8306"/>
    <cellStyle name="C￥AØ_AaAo-4_일-토목" xfId="8307"/>
    <cellStyle name="Ç¥ÁØ_ÀåÁö-5" xfId="8308"/>
    <cellStyle name="C￥AØ_AaAo-5_일-토목" xfId="8309"/>
    <cellStyle name="Ç¥ÁØ_ÀåÁöÁý°è" xfId="8310"/>
    <cellStyle name="C￥AØ_AaAoAy°e_일-토목" xfId="8311"/>
    <cellStyle name="Ç¥ÁØ_Àç·áºñºñ¸ñº¯µ¿À²" xfId="8312"/>
    <cellStyle name="C￥AØ_AI-±a" xfId="8313"/>
    <cellStyle name="Ç¥ÁØ_ÀÏ-±â" xfId="8314"/>
    <cellStyle name="C￥AØ_AI-±a_목록-조경 (2)" xfId="8315"/>
    <cellStyle name="Ç¥ÁØ_ÀÏÀ§´ë°¡ (2)" xfId="8316"/>
    <cellStyle name="C￥AØ_AIA§-es2A÷_일-토목" xfId="8317"/>
    <cellStyle name="Ç¥ÁØ_Áö¼öÁ¶Á¤À²" xfId="8318"/>
    <cellStyle name="C￥AØ_Ao¼oA¶A¤A²(±Øμ¿)" xfId="8319"/>
    <cellStyle name="Ç¥ÁØ_Áö¼öÁ¶Á¤À²_±âÅ¸ºñ¸ñ±ºÁö¼ö»êÃâ¼­" xfId="8320"/>
    <cellStyle name="C￥AØ_Ao¼oA¶A¤A²_±aA¸ºn¸n±ºAo¼o≫eAa¼­" xfId="8321"/>
    <cellStyle name="Ç¥ÁØ_Áö¼öÁ¶Á¤À²_1" xfId="8322"/>
    <cellStyle name="C￥AØ_Ao¼oA¶A¤A²_1_목록-조경 (2)" xfId="8323"/>
    <cellStyle name="Ç¥ÁØ_Áö¼öÁ¶Á¤À²_Àç·áºñºñ¸ñº¯µ¿À²" xfId="8324"/>
    <cellStyle name="C￥AØ_Ao¼oA¶A¤A²_HY-단산출" xfId="8325"/>
    <cellStyle name="Ç¥ÁØ_Áö¼öÁ¶Á¤À²_KIM" xfId="8326"/>
    <cellStyle name="C￥AØ_Ao¼oA¶A¤A²_KIM_il-건축" xfId="8327"/>
    <cellStyle name="Ç¥ÁØ_Áö¼öÁ¶Á¤À²_ºñ¸ñ±ºÆò±ÕÁö¼ö" xfId="8328"/>
    <cellStyle name="C￥AØ_Ao¼oA¶A¤A²_ºn¸n±ºÆo±OAo¼o_일-토목" xfId="8329"/>
    <cellStyle name="Ç¥ÁØ_Áö¼öÁ¶Á¤À²2" xfId="8330"/>
    <cellStyle name="C￥AØ_Ao¼oA¶A¤A²2_HY-단산출" xfId="8331"/>
    <cellStyle name="Ç¥ÁØ_ÀÚµ¿Á¦¾î" xfId="8332"/>
    <cellStyle name="C￥AØ_Au·A¼OAIºÐ¼R" xfId="8333"/>
    <cellStyle name="Ç¥ÁØ_Áý°è" xfId="8334"/>
    <cellStyle name="C￥AØ_Ay°e_일-토목" xfId="8335"/>
    <cellStyle name="Ç¥ÁØ_Áý°èÇ¥(2¿ù) " xfId="8336"/>
    <cellStyle name="C￥AØ_Ay°eC￥°CAaºÐ_일-토목" xfId="8337"/>
    <cellStyle name="Ç¥ÁØ_B" xfId="8338"/>
    <cellStyle name="C￥AØ_B_목록-조경 (2)" xfId="8339"/>
    <cellStyle name="Ç¥ÁØ_BOB-1" xfId="8340"/>
    <cellStyle name="C￥AØ_BOB-1_목록-조경 (2)" xfId="8341"/>
    <cellStyle name="Ç¥ÁØ_BOB-2" xfId="8342"/>
    <cellStyle name="C￥AØ_BOB-2_목록-조경 (2)" xfId="8343"/>
    <cellStyle name="Ç¥ÁØ_BOM°èÀå" xfId="8344"/>
    <cellStyle name="C￥AØ_BOM°eAa_일-토목" xfId="8345"/>
    <cellStyle name="Ç¥ÁØ_Ç°¼À(ÁöÀÔ) " xfId="8346"/>
    <cellStyle name="C￥AØ_CoAo¹yAI °A¾×¿ⓒ½A " xfId="8347"/>
    <cellStyle name="Ç¥ÁØ_EACT10" xfId="8348"/>
    <cellStyle name="C￥AØ_HHHH001_HY-단산출" xfId="8349"/>
    <cellStyle name="Ç¥ÁØ_HHHHH002" xfId="8350"/>
    <cellStyle name="C￥AØ_HHHHH002_일-토목" xfId="8351"/>
    <cellStyle name="Ç¥ÁØ_JENAE01" xfId="8352"/>
    <cellStyle name="C￥AØ_JENAE01_일-토목" xfId="8353"/>
    <cellStyle name="Ç¥ÁØ_JUN-MS05" xfId="8354"/>
    <cellStyle name="C￥AØ_JUN-MS05_일-토목" xfId="8355"/>
    <cellStyle name="Ç¥ÁØ_JUN-MS06" xfId="8356"/>
    <cellStyle name="C￥AØ_JUN-MS06_일-토목" xfId="8357"/>
    <cellStyle name="Ç¥ÁØ_KANG" xfId="8358"/>
    <cellStyle name="C￥AØ_KANG_일-토목" xfId="8359"/>
    <cellStyle name="Ç¥ÁØ_KUN" xfId="8360"/>
    <cellStyle name="C￥AØ_KUN_il-건축" xfId="8361"/>
    <cellStyle name="Ç¥ÁØ_laroux" xfId="8362"/>
    <cellStyle name="C￥AØ_laroux_°ø≫cºn¿¹≫e¼­" xfId="8363"/>
    <cellStyle name="Ç¥ÁØ_laroux_1" xfId="8364"/>
    <cellStyle name="C￥AØ_laroux_1_°ø≫cºn¿¹≫e¼­" xfId="8365"/>
    <cellStyle name="Ç¥ÁØ_laroux_1_Áý°èÇ¥°ÇÃàºÐ" xfId="8366"/>
    <cellStyle name="C￥AØ_laroux_1_Ay°eC￥°CAaºÐ_HY-단산출" xfId="8367"/>
    <cellStyle name="Ç¥ÁØ_laroux_1_laroux" xfId="8368"/>
    <cellStyle name="C￥AØ_laroux_1_laroux_HY-단산출" xfId="8369"/>
    <cellStyle name="Ç¥ÁØ_laroux_2" xfId="8370"/>
    <cellStyle name="C￥AØ_laroux_2_HY-단산출" xfId="8371"/>
    <cellStyle name="Ç¥ÁØ_laroux_3" xfId="8372"/>
    <cellStyle name="C￥AØ_laroux_3_목록-조경 (2)" xfId="8373"/>
    <cellStyle name="Ç¥ÁØ_laroux_4" xfId="8374"/>
    <cellStyle name="C￥AØ_laroux_5" xfId="8375"/>
    <cellStyle name="Ç¥ÁØ_laroux_5" xfId="8376"/>
    <cellStyle name="C￥AØ_laroux_5 2" xfId="8377"/>
    <cellStyle name="Ç¥ÁØ_laroux_Áý°èÇ¥°ÇÃàºÐ" xfId="8378"/>
    <cellStyle name="C￥AØ_laroux_Ay°eC￥°CAaºÐ_목록-조경 (2)" xfId="8379"/>
    <cellStyle name="Ç¥ÁØ_laroux_laroux" xfId="8380"/>
    <cellStyle name="C￥AØ_laroux_laroux_목록-조경 (2)" xfId="8381"/>
    <cellStyle name="Ç¥ÁØ_LIST01" xfId="8382"/>
    <cellStyle name="C￥AØ_LIST01_목록-조경 (2)" xfId="8383"/>
    <cellStyle name="Ç¥ÁØ_LIST03" xfId="8384"/>
    <cellStyle name="C￥AØ_LIST03_일-토목" xfId="8385"/>
    <cellStyle name="Ç¥ÁØ_NAE101" xfId="8386"/>
    <cellStyle name="C￥AØ_NAE101 (2)" xfId="8387"/>
    <cellStyle name="Ç¥ÁØ_NAE101 (2)" xfId="8388"/>
    <cellStyle name="C￥AØ_NAE101 (2)_일-토목" xfId="8389"/>
    <cellStyle name="Ç¥ÁØ_NAE201" xfId="8390"/>
    <cellStyle name="C￥AØ_NAE201_일-토목" xfId="8391"/>
    <cellStyle name="Ç¥ÁØ_NAE202" xfId="8392"/>
    <cellStyle name="C￥AØ_NAE202_목록-조경 (2)" xfId="8393"/>
    <cellStyle name="Ç¥ÁØ_NAE203" xfId="8394"/>
    <cellStyle name="C￥AØ_NAE203_HY-단산출" xfId="8395"/>
    <cellStyle name="Ç¥ÁØ_NAE204" xfId="8396"/>
    <cellStyle name="C￥AØ_NAE204_일-토목" xfId="8397"/>
    <cellStyle name="Ç¥ÁØ_NAE301" xfId="8398"/>
    <cellStyle name="C￥AØ_NAE301_목록-조경 (2)" xfId="8399"/>
    <cellStyle name="Ç¥ÁØ_º»¼±" xfId="8400"/>
    <cellStyle name="C￥AØ_º≫¼±" xfId="8401"/>
    <cellStyle name="Ç¥ÁØ_ºÎ´ëÅä°ø " xfId="8402"/>
    <cellStyle name="C￥AØ_ºn¸n±º(±a°e)_목록-조경 (2)" xfId="8403"/>
    <cellStyle name="Ç¥ÁØ_ºñ¸ñ±º(°ÇÃà)" xfId="8404"/>
    <cellStyle name="C￥AØ_ºn¸n±º(°CAa)_목록-조경 (2)" xfId="8405"/>
    <cellStyle name="Ç¥ÁØ_ºñ¸ñ±ºÆò±ÕÁö¼ö" xfId="8406"/>
    <cellStyle name="C￥AØ_ºn¸n±ºÆo±OAo¼o_HY-단산출" xfId="8407"/>
    <cellStyle name="Ç¥ÁØ_Sheet1" xfId="8408"/>
    <cellStyle name="C￥AØ_Sheet1_¿μ¾÷CoE² " xfId="8409"/>
    <cellStyle name="Calc Currency (0)" xfId="8410"/>
    <cellStyle name="Calc Currency (0) 2" xfId="8411"/>
    <cellStyle name="Calc Currency (0) 3" xfId="8412"/>
    <cellStyle name="Calc Currency (2)" xfId="8413"/>
    <cellStyle name="Calc Currency (2) 2" xfId="8414"/>
    <cellStyle name="Calc Currency (2) 3" xfId="8415"/>
    <cellStyle name="Calc Percent (0)" xfId="8416"/>
    <cellStyle name="Calc Percent (0) 2" xfId="8417"/>
    <cellStyle name="Calc Percent (0) 3" xfId="8418"/>
    <cellStyle name="Calc Percent (1)" xfId="8419"/>
    <cellStyle name="Calc Percent (1) 2" xfId="8420"/>
    <cellStyle name="Calc Percent (1) 3" xfId="8421"/>
    <cellStyle name="Calc Percent (2)" xfId="8422"/>
    <cellStyle name="Calc Percent (2) 2" xfId="8423"/>
    <cellStyle name="Calc Percent (2) 3" xfId="8424"/>
    <cellStyle name="Calc Units (0)" xfId="8425"/>
    <cellStyle name="Calc Units (0) 2" xfId="8426"/>
    <cellStyle name="Calc Units (0) 3" xfId="8427"/>
    <cellStyle name="Calc Units (1)" xfId="8428"/>
    <cellStyle name="Calc Units (1) 2" xfId="8429"/>
    <cellStyle name="Calc Units (1) 3" xfId="8430"/>
    <cellStyle name="Calc Units (2)" xfId="8431"/>
    <cellStyle name="Calc Units (2) 2" xfId="8432"/>
    <cellStyle name="Calc Units (2) 3" xfId="8433"/>
    <cellStyle name="Calculation" xfId="8434"/>
    <cellStyle name="Calculation 2" xfId="8435"/>
    <cellStyle name="category" xfId="8436"/>
    <cellStyle name="ce" xfId="8437"/>
    <cellStyle name="Check Cell" xfId="8438"/>
    <cellStyle name="CIAIÆU¸μAⓒ" xfId="8439"/>
    <cellStyle name="Çõ»ê" xfId="8440"/>
    <cellStyle name="Co≫" xfId="8441"/>
    <cellStyle name="Co≫ 2" xfId="8442"/>
    <cellStyle name="CO≫e" xfId="8443"/>
    <cellStyle name="ColHdr" xfId="8444"/>
    <cellStyle name="ColHdr 2" xfId="8445"/>
    <cellStyle name="ColHdr 2 2" xfId="8446"/>
    <cellStyle name="ColHdr 2 2 2" xfId="8447"/>
    <cellStyle name="ColHdr 2 3" xfId="8448"/>
    <cellStyle name="ColHdr 3" xfId="8449"/>
    <cellStyle name="ColHdr 3 2" xfId="8450"/>
    <cellStyle name="ColHdr 3 2 2" xfId="8451"/>
    <cellStyle name="ColHdr 3 3" xfId="8452"/>
    <cellStyle name="ColHdr 4" xfId="8453"/>
    <cellStyle name="ColHdr 4 2" xfId="8454"/>
    <cellStyle name="ColHdr 4 2 2" xfId="8455"/>
    <cellStyle name="ColHdr 4 3" xfId="8456"/>
    <cellStyle name="ColHdr 5" xfId="8457"/>
    <cellStyle name="Column Heading" xfId="8458"/>
    <cellStyle name="Column Headings" xfId="8459"/>
    <cellStyle name="columns_array" xfId="8460"/>
    <cellStyle name="Comma" xfId="8461"/>
    <cellStyle name="Comma  - Style2" xfId="8462"/>
    <cellStyle name="Comma  - Style3" xfId="8463"/>
    <cellStyle name="Comma  - Style4" xfId="8464"/>
    <cellStyle name="Comma  - Style5" xfId="8465"/>
    <cellStyle name="Comma  - Style6" xfId="8466"/>
    <cellStyle name="Comma  - Style7" xfId="8467"/>
    <cellStyle name="Comma  - Style8" xfId="8468"/>
    <cellStyle name="Comma [0]" xfId="8469"/>
    <cellStyle name="Comma [0] 10" xfId="8470"/>
    <cellStyle name="Comma [0] 11" xfId="8471"/>
    <cellStyle name="Comma [0] 12" xfId="8472"/>
    <cellStyle name="Comma [0] 13" xfId="8473"/>
    <cellStyle name="Comma [0] 14" xfId="8474"/>
    <cellStyle name="Comma [0] 2" xfId="8475"/>
    <cellStyle name="Comma [0] 2 10" xfId="8476"/>
    <cellStyle name="Comma [0] 2 11" xfId="8477"/>
    <cellStyle name="Comma [0] 2 12" xfId="8478"/>
    <cellStyle name="Comma [0] 2 13" xfId="8479"/>
    <cellStyle name="Comma [0] 2 2" xfId="8480"/>
    <cellStyle name="Comma [0] 2 3" xfId="8481"/>
    <cellStyle name="Comma [0] 2 4" xfId="8482"/>
    <cellStyle name="Comma [0] 2 5" xfId="8483"/>
    <cellStyle name="Comma [0] 2 6" xfId="8484"/>
    <cellStyle name="Comma [0] 2 7" xfId="8485"/>
    <cellStyle name="Comma [0] 2 8" xfId="8486"/>
    <cellStyle name="Comma [0] 2 9" xfId="8487"/>
    <cellStyle name="Comma [0] 3" xfId="8488"/>
    <cellStyle name="Comma [0] 4" xfId="8489"/>
    <cellStyle name="Comma [0] 5" xfId="8490"/>
    <cellStyle name="Comma [0] 6" xfId="8491"/>
    <cellStyle name="Comma [0] 7" xfId="8492"/>
    <cellStyle name="Comma [0] 8" xfId="8493"/>
    <cellStyle name="Comma [0] 9" xfId="8494"/>
    <cellStyle name="Comma [0]_ SG&amp;A Bridge " xfId="8495"/>
    <cellStyle name="Comma [00]" xfId="8496"/>
    <cellStyle name="Comma [00] 2" xfId="8497"/>
    <cellStyle name="Comma [00] 3" xfId="8498"/>
    <cellStyle name="Comma 10" xfId="8499"/>
    <cellStyle name="Comma 11" xfId="8500"/>
    <cellStyle name="Comma 12" xfId="8501"/>
    <cellStyle name="Comma 13" xfId="8502"/>
    <cellStyle name="Comma 14" xfId="8503"/>
    <cellStyle name="Comma 15" xfId="8504"/>
    <cellStyle name="Comma 16" xfId="8505"/>
    <cellStyle name="Comma 17" xfId="8506"/>
    <cellStyle name="Comma 18" xfId="8507"/>
    <cellStyle name="Comma 19" xfId="8508"/>
    <cellStyle name="Comma 2" xfId="8509"/>
    <cellStyle name="Comma 20" xfId="8510"/>
    <cellStyle name="Comma 21" xfId="8511"/>
    <cellStyle name="Comma 22" xfId="8512"/>
    <cellStyle name="Comma 23" xfId="8513"/>
    <cellStyle name="Comma 24" xfId="8514"/>
    <cellStyle name="Comma 25" xfId="8515"/>
    <cellStyle name="Comma 26" xfId="8516"/>
    <cellStyle name="Comma 27" xfId="8517"/>
    <cellStyle name="Comma 28" xfId="8518"/>
    <cellStyle name="Comma 29" xfId="8519"/>
    <cellStyle name="Comma 3" xfId="8520"/>
    <cellStyle name="Comma 30" xfId="8521"/>
    <cellStyle name="Comma 31" xfId="8522"/>
    <cellStyle name="Comma 32" xfId="8523"/>
    <cellStyle name="Comma 4" xfId="8524"/>
    <cellStyle name="Comma 5" xfId="8525"/>
    <cellStyle name="Comma 6" xfId="8526"/>
    <cellStyle name="Comma 7" xfId="8527"/>
    <cellStyle name="Comma 8" xfId="8528"/>
    <cellStyle name="Comma 9" xfId="8529"/>
    <cellStyle name="comma zerodec" xfId="8530"/>
    <cellStyle name="comma zerodec 2" xfId="8531"/>
    <cellStyle name="comma zerodec 3" xfId="8532"/>
    <cellStyle name="comma zerodec 4" xfId="8533"/>
    <cellStyle name="comma zerodec 5" xfId="8534"/>
    <cellStyle name="Comma 地0]_Values_우수공~1" xfId="8535"/>
    <cellStyle name="Comma_ SG&amp;A Bridge" xfId="8536"/>
    <cellStyle name="Comma0" xfId="8537"/>
    <cellStyle name="Comma0 2" xfId="8538"/>
    <cellStyle name="Comma0 3" xfId="8539"/>
    <cellStyle name="Commm_laroux_12~3SO2_97회비_laroux" xfId="8540"/>
    <cellStyle name="Comm뼬_E&amp;ONW2" xfId="8541"/>
    <cellStyle name="Company Info" xfId="8542"/>
    <cellStyle name="Contents Heading 1" xfId="8543"/>
    <cellStyle name="Contents Heading 2" xfId="8544"/>
    <cellStyle name="Contents Heading 3" xfId="8545"/>
    <cellStyle name="Copied" xfId="8546"/>
    <cellStyle name="CoverHeadline1" xfId="8547"/>
    <cellStyle name="Curr" xfId="8548"/>
    <cellStyle name="Curr 2" xfId="8549"/>
    <cellStyle name="Curr 2 2" xfId="8550"/>
    <cellStyle name="Curr 2 2 2" xfId="8551"/>
    <cellStyle name="Curr 2 3" xfId="8552"/>
    <cellStyle name="Curr 3" xfId="8553"/>
    <cellStyle name="Curr 3 2" xfId="8554"/>
    <cellStyle name="Curr 3 2 2" xfId="8555"/>
    <cellStyle name="Curr 3 3" xfId="8556"/>
    <cellStyle name="Curr 4" xfId="8557"/>
    <cellStyle name="Curr 4 2" xfId="8558"/>
    <cellStyle name="Curr 4 2 2" xfId="8559"/>
    <cellStyle name="Curr 4 3" xfId="8560"/>
    <cellStyle name="Curr 5" xfId="8561"/>
    <cellStyle name="Curren" xfId="8562"/>
    <cellStyle name="Curren?_x0012_퐀_x0017_?" xfId="8563"/>
    <cellStyle name="Curren?_x0012_퐀_x0017_? 2" xfId="8564"/>
    <cellStyle name="Curren?_x0012_퐀_x0017_? 3" xfId="8565"/>
    <cellStyle name="Currenby_Cash&amp;DSO Chart" xfId="8566"/>
    <cellStyle name="Currency" xfId="8567"/>
    <cellStyle name="Currency [0]" xfId="8568"/>
    <cellStyle name="Currency [0] 10" xfId="8569"/>
    <cellStyle name="Currency [0] 11" xfId="8570"/>
    <cellStyle name="Currency [0] 12" xfId="8571"/>
    <cellStyle name="Currency [0] 13" xfId="8572"/>
    <cellStyle name="Currency [0] 14" xfId="8573"/>
    <cellStyle name="Currency [0] 15" xfId="8574"/>
    <cellStyle name="Currency [0] 16" xfId="8575"/>
    <cellStyle name="Currency [0] 2" xfId="8576"/>
    <cellStyle name="Currency [0] 2 10" xfId="8577"/>
    <cellStyle name="Currency [0] 2 11" xfId="8578"/>
    <cellStyle name="Currency [0] 2 12" xfId="8579"/>
    <cellStyle name="Currency [0] 2 13" xfId="8580"/>
    <cellStyle name="Currency [0] 2 2" xfId="8581"/>
    <cellStyle name="Currency [0] 2 3" xfId="8582"/>
    <cellStyle name="Currency [0] 2 4" xfId="8583"/>
    <cellStyle name="Currency [0] 2 5" xfId="8584"/>
    <cellStyle name="Currency [0] 2 6" xfId="8585"/>
    <cellStyle name="Currency [0] 2 7" xfId="8586"/>
    <cellStyle name="Currency [0] 2 8" xfId="8587"/>
    <cellStyle name="Currency [0] 2 9" xfId="8588"/>
    <cellStyle name="Currency [0] 3" xfId="8589"/>
    <cellStyle name="Currency [0] 4" xfId="8590"/>
    <cellStyle name="Currency [0] 5" xfId="8591"/>
    <cellStyle name="Currency [0] 6" xfId="8592"/>
    <cellStyle name="Currency [0] 7" xfId="8593"/>
    <cellStyle name="Currency [0] 8" xfId="8594"/>
    <cellStyle name="Currency [0] 9" xfId="8595"/>
    <cellStyle name="Currency [0]_ SG&amp;A Bridge " xfId="8596"/>
    <cellStyle name="Currency [00]" xfId="8597"/>
    <cellStyle name="Currency [ﺜ]_P&amp;L_laroux" xfId="8598"/>
    <cellStyle name="Currency 10" xfId="8599"/>
    <cellStyle name="Currency 11" xfId="8600"/>
    <cellStyle name="Currency 12" xfId="8601"/>
    <cellStyle name="Currency 13" xfId="8602"/>
    <cellStyle name="Currency 14" xfId="8603"/>
    <cellStyle name="Currency 15" xfId="8604"/>
    <cellStyle name="Currency 16" xfId="8605"/>
    <cellStyle name="Currency 17" xfId="8606"/>
    <cellStyle name="Currency 18" xfId="8607"/>
    <cellStyle name="Currency 19" xfId="8608"/>
    <cellStyle name="Currency 2" xfId="8609"/>
    <cellStyle name="Currency 2 2" xfId="8610"/>
    <cellStyle name="Currency 2 3" xfId="8611"/>
    <cellStyle name="Currency 20" xfId="8612"/>
    <cellStyle name="Currency 21" xfId="8613"/>
    <cellStyle name="Currency 22" xfId="8614"/>
    <cellStyle name="Currency 23" xfId="8615"/>
    <cellStyle name="Currency 24" xfId="8616"/>
    <cellStyle name="Currency 25" xfId="8617"/>
    <cellStyle name="Currency 26" xfId="8618"/>
    <cellStyle name="Currency 27" xfId="8619"/>
    <cellStyle name="Currency 28" xfId="8620"/>
    <cellStyle name="Currency 29" xfId="8621"/>
    <cellStyle name="Currency 3" xfId="8622"/>
    <cellStyle name="Currency 3 2" xfId="8623"/>
    <cellStyle name="Currency 3 3" xfId="8624"/>
    <cellStyle name="Currency 30" xfId="8625"/>
    <cellStyle name="Currency 31" xfId="8626"/>
    <cellStyle name="Currency 32" xfId="8627"/>
    <cellStyle name="Currency 4" xfId="8628"/>
    <cellStyle name="Currency 5" xfId="8629"/>
    <cellStyle name="Currency 6" xfId="8630"/>
    <cellStyle name="Currency 7" xfId="8631"/>
    <cellStyle name="Currency 8" xfId="8632"/>
    <cellStyle name="Currency 9" xfId="8633"/>
    <cellStyle name="currency-$" xfId="8634"/>
    <cellStyle name="Currency(￦)" xfId="8635"/>
    <cellStyle name="Currency_ SG&amp;A Bridge" xfId="8636"/>
    <cellStyle name="Currency0" xfId="8637"/>
    <cellStyle name="Currency0 10" xfId="8638"/>
    <cellStyle name="Currency0 11" xfId="8639"/>
    <cellStyle name="Currency0 12" xfId="8640"/>
    <cellStyle name="Currency0 13" xfId="8641"/>
    <cellStyle name="Currency0 14" xfId="8642"/>
    <cellStyle name="Currency0 15" xfId="8643"/>
    <cellStyle name="Currency0 16" xfId="8644"/>
    <cellStyle name="Currency0 2" xfId="8645"/>
    <cellStyle name="Currency0 2 10" xfId="8646"/>
    <cellStyle name="Currency0 2 11" xfId="8647"/>
    <cellStyle name="Currency0 2 2" xfId="8648"/>
    <cellStyle name="Currency0 2 3" xfId="8649"/>
    <cellStyle name="Currency0 2 4" xfId="8650"/>
    <cellStyle name="Currency0 2 5" xfId="8651"/>
    <cellStyle name="Currency0 2 6" xfId="8652"/>
    <cellStyle name="Currency0 2 7" xfId="8653"/>
    <cellStyle name="Currency0 2 8" xfId="8654"/>
    <cellStyle name="Currency0 2 9" xfId="8655"/>
    <cellStyle name="Currency0 3" xfId="8656"/>
    <cellStyle name="Currency0 4" xfId="8657"/>
    <cellStyle name="Currency0 5" xfId="8658"/>
    <cellStyle name="Currency0 6" xfId="8659"/>
    <cellStyle name="Currency0 7" xfId="8660"/>
    <cellStyle name="Currency0 8" xfId="8661"/>
    <cellStyle name="Currency0 9" xfId="8662"/>
    <cellStyle name="Currency1" xfId="8663"/>
    <cellStyle name="Currency1 2" xfId="8664"/>
    <cellStyle name="Currency1 2 2" xfId="8665"/>
    <cellStyle name="Currency1 2 3" xfId="8666"/>
    <cellStyle name="Currency1 3" xfId="8667"/>
    <cellStyle name="Currency1 4" xfId="8668"/>
    <cellStyle name="Currency1 5" xfId="8669"/>
    <cellStyle name="Currency1 6" xfId="8670"/>
    <cellStyle name="Currency1_5.0순공사비산출서(전체)" xfId="8671"/>
    <cellStyle name="Data" xfId="8672"/>
    <cellStyle name="Date" xfId="8673"/>
    <cellStyle name="Date 2" xfId="8674"/>
    <cellStyle name="Date 3" xfId="8675"/>
    <cellStyle name="Date Short" xfId="8676"/>
    <cellStyle name="Date_0.무심천 및 율량처리분구 분류식화 관거정비계획 용역내역서-20억" xfId="8677"/>
    <cellStyle name="Dezimal [0]_Compiling Utility Macros" xfId="8678"/>
    <cellStyle name="Dezimal_Compiling Utility Macros" xfId="8679"/>
    <cellStyle name="Display" xfId="8680"/>
    <cellStyle name="Display 2" xfId="8681"/>
    <cellStyle name="Display 2 2" xfId="8682"/>
    <cellStyle name="Display 2 2 2" xfId="8683"/>
    <cellStyle name="Display 2 3" xfId="8684"/>
    <cellStyle name="Display 3" xfId="8685"/>
    <cellStyle name="Display 3 2" xfId="8686"/>
    <cellStyle name="Display 3 2 2" xfId="8687"/>
    <cellStyle name="Display 3 3" xfId="8688"/>
    <cellStyle name="Display 4" xfId="8689"/>
    <cellStyle name="Display 4 2" xfId="8690"/>
    <cellStyle name="Display 5" xfId="8691"/>
    <cellStyle name="Display Price" xfId="8692"/>
    <cellStyle name="Display Price 2" xfId="8693"/>
    <cellStyle name="Display Price 2 2" xfId="8694"/>
    <cellStyle name="Display Price 2 2 2" xfId="8695"/>
    <cellStyle name="Display Price 2 3" xfId="8696"/>
    <cellStyle name="Display Price 3" xfId="8697"/>
    <cellStyle name="Display Price 3 2" xfId="8698"/>
    <cellStyle name="Display Price 3 2 2" xfId="8699"/>
    <cellStyle name="Display Price 3 3" xfId="8700"/>
    <cellStyle name="Display Price 4" xfId="8701"/>
    <cellStyle name="Display Price 4 2" xfId="8702"/>
    <cellStyle name="Display Price 5" xfId="8703"/>
    <cellStyle name="Dollar (zero dec)" xfId="8704"/>
    <cellStyle name="Dollar (zero dec) 2" xfId="8705"/>
    <cellStyle name="Dollar (zero dec) 3" xfId="8706"/>
    <cellStyle name="Dollar (zero dec) 4" xfId="8707"/>
    <cellStyle name="Dollar (zero dec) 5" xfId="8708"/>
    <cellStyle name="EA" xfId="8709"/>
    <cellStyle name="E­æo±" xfId="8710"/>
    <cellStyle name="E­æo± 2" xfId="8711"/>
    <cellStyle name="E­æo±a" xfId="8712"/>
    <cellStyle name="E­æo±a 2" xfId="8713"/>
    <cellStyle name="E­Æo±aE￡" xfId="8714"/>
    <cellStyle name="È­æó±âè£" xfId="8715"/>
    <cellStyle name="E­Æo±aE￡ 2" xfId="8716"/>
    <cellStyle name="E­Æo±aE￡_일-토목" xfId="8717"/>
    <cellStyle name="È­Æó±âÈ£_지하시설물조사측량(R1)" xfId="8718"/>
    <cellStyle name="E­Æo±aE￡0" xfId="8719"/>
    <cellStyle name="È­æó±âè£0" xfId="8720"/>
    <cellStyle name="E­Æo±aE￡0 2" xfId="8721"/>
    <cellStyle name="E­Æo±aE￡0_일-토목" xfId="8722"/>
    <cellStyle name="È­Æó±âÈ£0_지하시설물조사측량(R1)" xfId="8723"/>
    <cellStyle name="eet1_Q1" xfId="8724"/>
    <cellStyle name="Emphasis 1" xfId="8725"/>
    <cellStyle name="Emphasis 2" xfId="8726"/>
    <cellStyle name="Emphasis 3" xfId="8727"/>
    <cellStyle name="Enter Currency (0)" xfId="8728"/>
    <cellStyle name="Enter Currency (2)" xfId="8729"/>
    <cellStyle name="Enter Units (0)" xfId="8730"/>
    <cellStyle name="Enter Units (1)" xfId="8731"/>
    <cellStyle name="Enter Units (2)" xfId="8732"/>
    <cellStyle name="Entered" xfId="8733"/>
    <cellStyle name="Euro" xfId="8734"/>
    <cellStyle name="Euro 10" xfId="8735"/>
    <cellStyle name="Euro 11" xfId="8736"/>
    <cellStyle name="Euro 12" xfId="8737"/>
    <cellStyle name="Euro 13" xfId="8738"/>
    <cellStyle name="Euro 14" xfId="8739"/>
    <cellStyle name="Euro 15" xfId="8740"/>
    <cellStyle name="Euro 16" xfId="8741"/>
    <cellStyle name="Euro 2" xfId="8742"/>
    <cellStyle name="Euro 2 10" xfId="8743"/>
    <cellStyle name="Euro 2 11" xfId="8744"/>
    <cellStyle name="Euro 2 2" xfId="8745"/>
    <cellStyle name="Euro 2 3" xfId="8746"/>
    <cellStyle name="Euro 2 4" xfId="8747"/>
    <cellStyle name="Euro 2 5" xfId="8748"/>
    <cellStyle name="Euro 2 6" xfId="8749"/>
    <cellStyle name="Euro 2 7" xfId="8750"/>
    <cellStyle name="Euro 2 8" xfId="8751"/>
    <cellStyle name="Euro 2 9" xfId="8752"/>
    <cellStyle name="Euro 3" xfId="8753"/>
    <cellStyle name="Euro 4" xfId="8754"/>
    <cellStyle name="Euro 5" xfId="8755"/>
    <cellStyle name="Euro 6" xfId="8756"/>
    <cellStyle name="Euro 7" xfId="8757"/>
    <cellStyle name="Euro 8" xfId="8758"/>
    <cellStyle name="Euro 9" xfId="8759"/>
    <cellStyle name="Explanatory Text" xfId="8760"/>
    <cellStyle name="F2" xfId="8761"/>
    <cellStyle name="F2 10" xfId="8762"/>
    <cellStyle name="F2 11" xfId="8763"/>
    <cellStyle name="F2 12" xfId="8764"/>
    <cellStyle name="F2 13" xfId="8765"/>
    <cellStyle name="F2 14" xfId="8766"/>
    <cellStyle name="F2 15" xfId="8767"/>
    <cellStyle name="F2 2" xfId="8768"/>
    <cellStyle name="F2 2 10" xfId="8769"/>
    <cellStyle name="F2 2 11" xfId="8770"/>
    <cellStyle name="F2 2 2" xfId="8771"/>
    <cellStyle name="F2 2 3" xfId="8772"/>
    <cellStyle name="F2 2 4" xfId="8773"/>
    <cellStyle name="F2 2 5" xfId="8774"/>
    <cellStyle name="F2 2 6" xfId="8775"/>
    <cellStyle name="F2 2 7" xfId="8776"/>
    <cellStyle name="F2 2 8" xfId="8777"/>
    <cellStyle name="F2 2 9" xfId="8778"/>
    <cellStyle name="F2 3" xfId="8779"/>
    <cellStyle name="F2 4" xfId="8780"/>
    <cellStyle name="F2 5" xfId="8781"/>
    <cellStyle name="F2 6" xfId="8782"/>
    <cellStyle name="F2 7" xfId="8783"/>
    <cellStyle name="F2 8" xfId="8784"/>
    <cellStyle name="F2 9" xfId="8785"/>
    <cellStyle name="F3" xfId="8786"/>
    <cellStyle name="F3 10" xfId="8787"/>
    <cellStyle name="F3 11" xfId="8788"/>
    <cellStyle name="F3 12" xfId="8789"/>
    <cellStyle name="F3 13" xfId="8790"/>
    <cellStyle name="F3 14" xfId="8791"/>
    <cellStyle name="F3 15" xfId="8792"/>
    <cellStyle name="F3 2" xfId="8793"/>
    <cellStyle name="F3 2 10" xfId="8794"/>
    <cellStyle name="F3 2 11" xfId="8795"/>
    <cellStyle name="F3 2 2" xfId="8796"/>
    <cellStyle name="F3 2 3" xfId="8797"/>
    <cellStyle name="F3 2 4" xfId="8798"/>
    <cellStyle name="F3 2 5" xfId="8799"/>
    <cellStyle name="F3 2 6" xfId="8800"/>
    <cellStyle name="F3 2 7" xfId="8801"/>
    <cellStyle name="F3 2 8" xfId="8802"/>
    <cellStyle name="F3 2 9" xfId="8803"/>
    <cellStyle name="F3 3" xfId="8804"/>
    <cellStyle name="F3 4" xfId="8805"/>
    <cellStyle name="F3 5" xfId="8806"/>
    <cellStyle name="F3 6" xfId="8807"/>
    <cellStyle name="F3 7" xfId="8808"/>
    <cellStyle name="F3 8" xfId="8809"/>
    <cellStyle name="F3 9" xfId="8810"/>
    <cellStyle name="F4" xfId="8811"/>
    <cellStyle name="F4 10" xfId="8812"/>
    <cellStyle name="F4 11" xfId="8813"/>
    <cellStyle name="F4 12" xfId="8814"/>
    <cellStyle name="F4 13" xfId="8815"/>
    <cellStyle name="F4 14" xfId="8816"/>
    <cellStyle name="F4 15" xfId="8817"/>
    <cellStyle name="F4 2" xfId="8818"/>
    <cellStyle name="F4 2 10" xfId="8819"/>
    <cellStyle name="F4 2 11" xfId="8820"/>
    <cellStyle name="F4 2 2" xfId="8821"/>
    <cellStyle name="F4 2 3" xfId="8822"/>
    <cellStyle name="F4 2 4" xfId="8823"/>
    <cellStyle name="F4 2 5" xfId="8824"/>
    <cellStyle name="F4 2 6" xfId="8825"/>
    <cellStyle name="F4 2 7" xfId="8826"/>
    <cellStyle name="F4 2 8" xfId="8827"/>
    <cellStyle name="F4 2 9" xfId="8828"/>
    <cellStyle name="F4 3" xfId="8829"/>
    <cellStyle name="F4 4" xfId="8830"/>
    <cellStyle name="F4 5" xfId="8831"/>
    <cellStyle name="F4 6" xfId="8832"/>
    <cellStyle name="F4 7" xfId="8833"/>
    <cellStyle name="F4 8" xfId="8834"/>
    <cellStyle name="F4 9" xfId="8835"/>
    <cellStyle name="F5" xfId="8836"/>
    <cellStyle name="F5 10" xfId="8837"/>
    <cellStyle name="F5 11" xfId="8838"/>
    <cellStyle name="F5 12" xfId="8839"/>
    <cellStyle name="F5 13" xfId="8840"/>
    <cellStyle name="F5 14" xfId="8841"/>
    <cellStyle name="F5 15" xfId="8842"/>
    <cellStyle name="F5 2" xfId="8843"/>
    <cellStyle name="F5 2 10" xfId="8844"/>
    <cellStyle name="F5 2 11" xfId="8845"/>
    <cellStyle name="F5 2 2" xfId="8846"/>
    <cellStyle name="F5 2 3" xfId="8847"/>
    <cellStyle name="F5 2 4" xfId="8848"/>
    <cellStyle name="F5 2 5" xfId="8849"/>
    <cellStyle name="F5 2 6" xfId="8850"/>
    <cellStyle name="F5 2 7" xfId="8851"/>
    <cellStyle name="F5 2 8" xfId="8852"/>
    <cellStyle name="F5 2 9" xfId="8853"/>
    <cellStyle name="F5 3" xfId="8854"/>
    <cellStyle name="F5 4" xfId="8855"/>
    <cellStyle name="F5 5" xfId="8856"/>
    <cellStyle name="F5 6" xfId="8857"/>
    <cellStyle name="F5 7" xfId="8858"/>
    <cellStyle name="F5 8" xfId="8859"/>
    <cellStyle name="F5 9" xfId="8860"/>
    <cellStyle name="F6" xfId="8861"/>
    <cellStyle name="F6 10" xfId="8862"/>
    <cellStyle name="F6 11" xfId="8863"/>
    <cellStyle name="F6 12" xfId="8864"/>
    <cellStyle name="F6 13" xfId="8865"/>
    <cellStyle name="F6 14" xfId="8866"/>
    <cellStyle name="F6 15" xfId="8867"/>
    <cellStyle name="F6 2" xfId="8868"/>
    <cellStyle name="F6 2 10" xfId="8869"/>
    <cellStyle name="F6 2 11" xfId="8870"/>
    <cellStyle name="F6 2 2" xfId="8871"/>
    <cellStyle name="F6 2 3" xfId="8872"/>
    <cellStyle name="F6 2 4" xfId="8873"/>
    <cellStyle name="F6 2 5" xfId="8874"/>
    <cellStyle name="F6 2 6" xfId="8875"/>
    <cellStyle name="F6 2 7" xfId="8876"/>
    <cellStyle name="F6 2 8" xfId="8877"/>
    <cellStyle name="F6 2 9" xfId="8878"/>
    <cellStyle name="F6 3" xfId="8879"/>
    <cellStyle name="F6 4" xfId="8880"/>
    <cellStyle name="F6 5" xfId="8881"/>
    <cellStyle name="F6 6" xfId="8882"/>
    <cellStyle name="F6 7" xfId="8883"/>
    <cellStyle name="F6 8" xfId="8884"/>
    <cellStyle name="F6 9" xfId="8885"/>
    <cellStyle name="F7" xfId="8886"/>
    <cellStyle name="F7 10" xfId="8887"/>
    <cellStyle name="F7 11" xfId="8888"/>
    <cellStyle name="F7 12" xfId="8889"/>
    <cellStyle name="F7 13" xfId="8890"/>
    <cellStyle name="F7 14" xfId="8891"/>
    <cellStyle name="F7 15" xfId="8892"/>
    <cellStyle name="F7 2" xfId="8893"/>
    <cellStyle name="F7 2 10" xfId="8894"/>
    <cellStyle name="F7 2 11" xfId="8895"/>
    <cellStyle name="F7 2 2" xfId="8896"/>
    <cellStyle name="F7 2 3" xfId="8897"/>
    <cellStyle name="F7 2 4" xfId="8898"/>
    <cellStyle name="F7 2 5" xfId="8899"/>
    <cellStyle name="F7 2 6" xfId="8900"/>
    <cellStyle name="F7 2 7" xfId="8901"/>
    <cellStyle name="F7 2 8" xfId="8902"/>
    <cellStyle name="F7 2 9" xfId="8903"/>
    <cellStyle name="F7 3" xfId="8904"/>
    <cellStyle name="F7 4" xfId="8905"/>
    <cellStyle name="F7 5" xfId="8906"/>
    <cellStyle name="F7 6" xfId="8907"/>
    <cellStyle name="F7 7" xfId="8908"/>
    <cellStyle name="F7 8" xfId="8909"/>
    <cellStyle name="F7 9" xfId="8910"/>
    <cellStyle name="F8" xfId="8911"/>
    <cellStyle name="F8 10" xfId="8912"/>
    <cellStyle name="F8 11" xfId="8913"/>
    <cellStyle name="F8 12" xfId="8914"/>
    <cellStyle name="F8 13" xfId="8915"/>
    <cellStyle name="F8 14" xfId="8916"/>
    <cellStyle name="F8 15" xfId="8917"/>
    <cellStyle name="F8 2" xfId="8918"/>
    <cellStyle name="F8 2 10" xfId="8919"/>
    <cellStyle name="F8 2 11" xfId="8920"/>
    <cellStyle name="F8 2 2" xfId="8921"/>
    <cellStyle name="F8 2 3" xfId="8922"/>
    <cellStyle name="F8 2 4" xfId="8923"/>
    <cellStyle name="F8 2 5" xfId="8924"/>
    <cellStyle name="F8 2 6" xfId="8925"/>
    <cellStyle name="F8 2 7" xfId="8926"/>
    <cellStyle name="F8 2 8" xfId="8927"/>
    <cellStyle name="F8 2 9" xfId="8928"/>
    <cellStyle name="F8 3" xfId="8929"/>
    <cellStyle name="F8 4" xfId="8930"/>
    <cellStyle name="F8 5" xfId="8931"/>
    <cellStyle name="F8 6" xfId="8932"/>
    <cellStyle name="F8 7" xfId="8933"/>
    <cellStyle name="F8 8" xfId="8934"/>
    <cellStyle name="F8 9" xfId="8935"/>
    <cellStyle name="FinePrint" xfId="8936"/>
    <cellStyle name="Fixed" xfId="8937"/>
    <cellStyle name="Fixed 2" xfId="8938"/>
    <cellStyle name="Fixed 3" xfId="8939"/>
    <cellStyle name="Followed Hyperlink" xfId="8940"/>
    <cellStyle name="G" xfId="8941"/>
    <cellStyle name="G/표준" xfId="8942"/>
    <cellStyle name="G_경포오수신설 부대공-기존관보호공" xfId="8943"/>
    <cellStyle name="Good" xfId="8944"/>
    <cellStyle name="Grey" xfId="8945"/>
    <cellStyle name="Grey 2" xfId="8946"/>
    <cellStyle name="H1" xfId="8947"/>
    <cellStyle name="H2" xfId="8948"/>
    <cellStyle name="head" xfId="8949"/>
    <cellStyle name="head 1" xfId="8950"/>
    <cellStyle name="head 1-1" xfId="8951"/>
    <cellStyle name="HEADER" xfId="8952"/>
    <cellStyle name="Header1" xfId="8953"/>
    <cellStyle name="Header2" xfId="8954"/>
    <cellStyle name="Header2 2" xfId="8955"/>
    <cellStyle name="Header2 2 2" xfId="8956"/>
    <cellStyle name="Header2 2 2 2" xfId="8957"/>
    <cellStyle name="Header2 2 3" xfId="8958"/>
    <cellStyle name="Header2 3" xfId="8959"/>
    <cellStyle name="Header2 3 2" xfId="8960"/>
    <cellStyle name="Header2 3 2 2" xfId="8961"/>
    <cellStyle name="Header2 3 3" xfId="8962"/>
    <cellStyle name="Header2 4" xfId="8963"/>
    <cellStyle name="Header2 4 2" xfId="8964"/>
    <cellStyle name="Header2 4 2 2" xfId="8965"/>
    <cellStyle name="Header2 4 3" xfId="8966"/>
    <cellStyle name="Header2 5" xfId="8967"/>
    <cellStyle name="Header2 5 2" xfId="8968"/>
    <cellStyle name="Header2 6" xfId="8969"/>
    <cellStyle name="Heading" xfId="8970"/>
    <cellStyle name="Heading 1" xfId="8971"/>
    <cellStyle name="Heading 1 2" xfId="8972"/>
    <cellStyle name="Heading 1 3" xfId="8973"/>
    <cellStyle name="Heading 2" xfId="8974"/>
    <cellStyle name="Heading 2 2" xfId="8975"/>
    <cellStyle name="Heading 2 3" xfId="8976"/>
    <cellStyle name="Heading 3" xfId="8977"/>
    <cellStyle name="Heading 4" xfId="8978"/>
    <cellStyle name="Heading 4 2" xfId="8979"/>
    <cellStyle name="Heading 4 2 2" xfId="8980"/>
    <cellStyle name="Heading 4 3" xfId="8981"/>
    <cellStyle name="Heading 5" xfId="8982"/>
    <cellStyle name="Heading 5 2" xfId="8983"/>
    <cellStyle name="Heading 5 2 2" xfId="8984"/>
    <cellStyle name="Heading 5 3" xfId="8985"/>
    <cellStyle name="Heading 6" xfId="8986"/>
    <cellStyle name="Heading 6 2" xfId="8987"/>
    <cellStyle name="Heading 6 2 2" xfId="8988"/>
    <cellStyle name="Heading 6 3" xfId="8989"/>
    <cellStyle name="Heading 7" xfId="8990"/>
    <cellStyle name="Heading 7 2" xfId="8991"/>
    <cellStyle name="Heading 8" xfId="8992"/>
    <cellStyle name="Heading1" xfId="8993"/>
    <cellStyle name="Heading1 2" xfId="8994"/>
    <cellStyle name="Heading1 3" xfId="8995"/>
    <cellStyle name="Heading2" xfId="8996"/>
    <cellStyle name="Heading2 2" xfId="8997"/>
    <cellStyle name="Heading2 3" xfId="8998"/>
    <cellStyle name="Heading2Divider" xfId="8999"/>
    <cellStyle name="Heading2Divider 2" xfId="9000"/>
    <cellStyle name="Heading2Divider 2 2" xfId="9001"/>
    <cellStyle name="Heading2Divider 2 2 2" xfId="9002"/>
    <cellStyle name="Heading2Divider 2 3" xfId="9003"/>
    <cellStyle name="Heading2Divider 3" xfId="9004"/>
    <cellStyle name="Heading2Divider 3 2" xfId="9005"/>
    <cellStyle name="Heading2Divider 3 2 2" xfId="9006"/>
    <cellStyle name="Heading2Divider 3 3" xfId="9007"/>
    <cellStyle name="Heading2Divider 4" xfId="9008"/>
    <cellStyle name="Heading2Divider 4 2" xfId="9009"/>
    <cellStyle name="Heading2Divider 5" xfId="9010"/>
    <cellStyle name="heet1æꂘß_x0001__x0001__x0010__x0001_ဠ" xfId="9011"/>
    <cellStyle name="HelpStyle" xfId="9012"/>
    <cellStyle name="Helv8_PFD4.XLS" xfId="9013"/>
    <cellStyle name="Hyperlink" xfId="9014"/>
    <cellStyle name="Hyperlink 2" xfId="9015"/>
    <cellStyle name="Hyperlink 3" xfId="9016"/>
    <cellStyle name="Hyperlink_NEGS" xfId="9017"/>
    <cellStyle name="h_x0010_통화 [0]_OCT-Price" xfId="9018"/>
    <cellStyle name="Input" xfId="9019"/>
    <cellStyle name="Input [yellow]" xfId="9020"/>
    <cellStyle name="Input [yellow] 2" xfId="9021"/>
    <cellStyle name="Input [yellow] 2 2" xfId="9022"/>
    <cellStyle name="Input [yellow] 2 2 2" xfId="9023"/>
    <cellStyle name="Input [yellow] 2 3" xfId="9024"/>
    <cellStyle name="Input [yellow] 3" xfId="9025"/>
    <cellStyle name="Input [yellow] 3 2" xfId="9026"/>
    <cellStyle name="Input [yellow] 3 2 2" xfId="9027"/>
    <cellStyle name="Input [yellow] 3 3" xfId="9028"/>
    <cellStyle name="Input [yellow] 4" xfId="9029"/>
    <cellStyle name="Input [yellow] 4 2" xfId="9030"/>
    <cellStyle name="Input [yellow] 4 2 2" xfId="9031"/>
    <cellStyle name="Input [yellow] 4 3" xfId="9032"/>
    <cellStyle name="Input [yellow] 5" xfId="9033"/>
    <cellStyle name="Input [yellow] 5 2" xfId="9034"/>
    <cellStyle name="Input [yellow] 5 2 2" xfId="9035"/>
    <cellStyle name="Input [yellow] 5 3" xfId="9036"/>
    <cellStyle name="Input [yellow] 6" xfId="9037"/>
    <cellStyle name="Input 10" xfId="9038"/>
    <cellStyle name="Input 11" xfId="9039"/>
    <cellStyle name="Input 12" xfId="9040"/>
    <cellStyle name="Input 13" xfId="9041"/>
    <cellStyle name="Input 14" xfId="9042"/>
    <cellStyle name="Input 15" xfId="9043"/>
    <cellStyle name="Input 16" xfId="9044"/>
    <cellStyle name="Input 17" xfId="9045"/>
    <cellStyle name="Input 18" xfId="9046"/>
    <cellStyle name="Input 2" xfId="9047"/>
    <cellStyle name="Input 2 2" xfId="9048"/>
    <cellStyle name="Input 2 2 2" xfId="9049"/>
    <cellStyle name="Input 2 3" xfId="9050"/>
    <cellStyle name="Input 3" xfId="9051"/>
    <cellStyle name="Input 3 2" xfId="9052"/>
    <cellStyle name="Input 3 2 2" xfId="9053"/>
    <cellStyle name="Input 3 3" xfId="9054"/>
    <cellStyle name="Input 4" xfId="9055"/>
    <cellStyle name="Input 4 2" xfId="9056"/>
    <cellStyle name="Input 4 2 2" xfId="9057"/>
    <cellStyle name="Input 4 3" xfId="9058"/>
    <cellStyle name="Input 5" xfId="9059"/>
    <cellStyle name="Input 5 2" xfId="9060"/>
    <cellStyle name="Input 6" xfId="9061"/>
    <cellStyle name="Input 7" xfId="9062"/>
    <cellStyle name="Input 8" xfId="9063"/>
    <cellStyle name="Input 9" xfId="9064"/>
    <cellStyle name="Input Price" xfId="9065"/>
    <cellStyle name="Input Price 2" xfId="9066"/>
    <cellStyle name="Input Price 2 2" xfId="9067"/>
    <cellStyle name="Input Price 2 3" xfId="9068"/>
    <cellStyle name="Input Quantity" xfId="9069"/>
    <cellStyle name="Input Quantity 2" xfId="9070"/>
    <cellStyle name="Input Quantity 2 2" xfId="9071"/>
    <cellStyle name="Input Quantity 2 3" xfId="9072"/>
    <cellStyle name="Input Single Cell" xfId="9073"/>
    <cellStyle name="Input Single Cell 2" xfId="9074"/>
    <cellStyle name="Input Single Cell 2 2" xfId="9075"/>
    <cellStyle name="Input Single Cell 2 2 2" xfId="9076"/>
    <cellStyle name="Input Single Cell 2 3" xfId="9077"/>
    <cellStyle name="Input Single Cell 3" xfId="9078"/>
    <cellStyle name="Input Single Cell 3 2" xfId="9079"/>
    <cellStyle name="Input Single Cell 3 2 2" xfId="9080"/>
    <cellStyle name="Input Single Cell 3 3" xfId="9081"/>
    <cellStyle name="Input Single Cell 4" xfId="9082"/>
    <cellStyle name="Input Single Cell 4 2" xfId="9083"/>
    <cellStyle name="Input Single Cell 5" xfId="9084"/>
    <cellStyle name="Input_집행계획서" xfId="9085"/>
    <cellStyle name="InputBodyCurr" xfId="9086"/>
    <cellStyle name="InputBodyDate" xfId="9087"/>
    <cellStyle name="InputBodyText" xfId="9088"/>
    <cellStyle name="InputColor" xfId="9089"/>
    <cellStyle name="InputColor 2" xfId="9090"/>
    <cellStyle name="InputColor 2 2" xfId="9091"/>
    <cellStyle name="InputColor 2 2 2" xfId="9092"/>
    <cellStyle name="InputColor 2 3" xfId="9093"/>
    <cellStyle name="InputColor 3" xfId="9094"/>
    <cellStyle name="InputColor 3 2" xfId="9095"/>
    <cellStyle name="InputColor 3 2 2" xfId="9096"/>
    <cellStyle name="InputColor 3 3" xfId="9097"/>
    <cellStyle name="InputColor 4" xfId="9098"/>
    <cellStyle name="InputColor 4 2" xfId="9099"/>
    <cellStyle name="InputColor 4 2 2" xfId="9100"/>
    <cellStyle name="InputColor 4 3" xfId="9101"/>
    <cellStyle name="InputColor 5" xfId="9102"/>
    <cellStyle name="Item" xfId="9103"/>
    <cellStyle name="Item 2" xfId="9104"/>
    <cellStyle name="Item 2 2" xfId="9105"/>
    <cellStyle name="Item 2 3" xfId="9106"/>
    <cellStyle name="Item Input" xfId="9107"/>
    <cellStyle name="kg" xfId="9108"/>
    <cellStyle name="kg 2" xfId="9109"/>
    <cellStyle name="kg 2 2" xfId="9110"/>
    <cellStyle name="kg 2 2 2" xfId="9111"/>
    <cellStyle name="kg 2 3" xfId="9112"/>
    <cellStyle name="kg 3" xfId="9113"/>
    <cellStyle name="kg 3 2" xfId="9114"/>
    <cellStyle name="kg 3 2 2" xfId="9115"/>
    <cellStyle name="kg 3 3" xfId="9116"/>
    <cellStyle name="kg 4" xfId="9117"/>
    <cellStyle name="kg 4 2" xfId="9118"/>
    <cellStyle name="kg 4 2 2" xfId="9119"/>
    <cellStyle name="kg 4 3" xfId="9120"/>
    <cellStyle name="kg 5" xfId="9121"/>
    <cellStyle name="Komma [0]_BINV" xfId="9122"/>
    <cellStyle name="Komma_BINV" xfId="9123"/>
    <cellStyle name="L`" xfId="9124"/>
    <cellStyle name="left" xfId="9125"/>
    <cellStyle name="Link Currency (0)" xfId="9126"/>
    <cellStyle name="Link Currency (2)" xfId="9127"/>
    <cellStyle name="Link Units (0)" xfId="9128"/>
    <cellStyle name="Link Units (1)" xfId="9129"/>
    <cellStyle name="Link Units (2)" xfId="9130"/>
    <cellStyle name="Linked Cell" xfId="9131"/>
    <cellStyle name="M" xfId="9132"/>
    <cellStyle name="M 2" xfId="9133"/>
    <cellStyle name="M 2 2" xfId="9134"/>
    <cellStyle name="M 2 2 2" xfId="9135"/>
    <cellStyle name="M 2 3" xfId="9136"/>
    <cellStyle name="M 3" xfId="9137"/>
    <cellStyle name="M 3 2" xfId="9138"/>
    <cellStyle name="M 3 2 2" xfId="9139"/>
    <cellStyle name="M 3 3" xfId="9140"/>
    <cellStyle name="M 4" xfId="9141"/>
    <cellStyle name="M 4 2" xfId="9142"/>
    <cellStyle name="M 4 2 2" xfId="9143"/>
    <cellStyle name="M 4 3" xfId="9144"/>
    <cellStyle name="M 5" xfId="9145"/>
    <cellStyle name="M2" xfId="9146"/>
    <cellStyle name="M2 2" xfId="9147"/>
    <cellStyle name="M2 2 2" xfId="9148"/>
    <cellStyle name="M2 2 2 2" xfId="9149"/>
    <cellStyle name="M2 2 3" xfId="9150"/>
    <cellStyle name="M2 3" xfId="9151"/>
    <cellStyle name="M2 3 2" xfId="9152"/>
    <cellStyle name="M2 3 2 2" xfId="9153"/>
    <cellStyle name="M2 3 3" xfId="9154"/>
    <cellStyle name="M2 4" xfId="9155"/>
    <cellStyle name="M2 4 2" xfId="9156"/>
    <cellStyle name="M2 4 2 2" xfId="9157"/>
    <cellStyle name="M2 4 3" xfId="9158"/>
    <cellStyle name="M2 5" xfId="9159"/>
    <cellStyle name="M3" xfId="9160"/>
    <cellStyle name="M3 2" xfId="9161"/>
    <cellStyle name="M3 2 2" xfId="9162"/>
    <cellStyle name="M3 2 2 2" xfId="9163"/>
    <cellStyle name="M3 2 3" xfId="9164"/>
    <cellStyle name="M3 3" xfId="9165"/>
    <cellStyle name="M3 3 2" xfId="9166"/>
    <cellStyle name="M3 3 2 2" xfId="9167"/>
    <cellStyle name="M3 3 3" xfId="9168"/>
    <cellStyle name="M3 4" xfId="9169"/>
    <cellStyle name="M3 4 2" xfId="9170"/>
    <cellStyle name="M3 4 2 2" xfId="9171"/>
    <cellStyle name="M3 4 3" xfId="9172"/>
    <cellStyle name="M3 5" xfId="9173"/>
    <cellStyle name="Midtitle" xfId="9174"/>
    <cellStyle name="Milliers [0]_399GC10" xfId="9175"/>
    <cellStyle name="Milliers_399GC10" xfId="9176"/>
    <cellStyle name="mma_CASH &amp; DSO" xfId="9177"/>
    <cellStyle name="Model" xfId="9178"/>
    <cellStyle name="Mon?aire [0]_399GC10" xfId="9179"/>
    <cellStyle name="Mon?aire_399GC10" xfId="9180"/>
    <cellStyle name="moon" xfId="9181"/>
    <cellStyle name="MS Proofing Tools" xfId="9182"/>
    <cellStyle name="N?rmal_MCOE Summary (5)_98선급금" xfId="9183"/>
    <cellStyle name="Neutral" xfId="9184"/>
    <cellStyle name="no dec" xfId="9185"/>
    <cellStyle name="normal" xfId="9186"/>
    <cellStyle name="Normal - Style1" xfId="9187"/>
    <cellStyle name="Normal - Style1 2" xfId="9188"/>
    <cellStyle name="Normal - Style1 3" xfId="9189"/>
    <cellStyle name="Normal - Style1 4" xfId="9190"/>
    <cellStyle name="Normal - Style1 5" xfId="9191"/>
    <cellStyle name="Normal - Style1 6" xfId="9192"/>
    <cellStyle name="Normal - Style2" xfId="9193"/>
    <cellStyle name="Normal - Style3" xfId="9194"/>
    <cellStyle name="Normal - Style4" xfId="9195"/>
    <cellStyle name="Normal - Style5" xfId="9196"/>
    <cellStyle name="Normal - Style6" xfId="9197"/>
    <cellStyle name="Normal - Style7" xfId="9198"/>
    <cellStyle name="Normal - Style8" xfId="9199"/>
    <cellStyle name="Normal - 유형1" xfId="9200"/>
    <cellStyle name="normal 10" xfId="9201"/>
    <cellStyle name="normal 11" xfId="9202"/>
    <cellStyle name="normal 12" xfId="9203"/>
    <cellStyle name="normal 13" xfId="9204"/>
    <cellStyle name="normal 14" xfId="9205"/>
    <cellStyle name="normal 15" xfId="9206"/>
    <cellStyle name="normal 16" xfId="9207"/>
    <cellStyle name="normal 17" xfId="9208"/>
    <cellStyle name="normal 18" xfId="9209"/>
    <cellStyle name="normal 19" xfId="9210"/>
    <cellStyle name="Normal 2" xfId="9211"/>
    <cellStyle name="normal 2 2" xfId="9212"/>
    <cellStyle name="normal 3" xfId="9213"/>
    <cellStyle name="Normal 4" xfId="9214"/>
    <cellStyle name="Normal 5" xfId="9215"/>
    <cellStyle name="Normal 6" xfId="9216"/>
    <cellStyle name="normal 7" xfId="9217"/>
    <cellStyle name="normal 8" xfId="9218"/>
    <cellStyle name="normal 9" xfId="9219"/>
    <cellStyle name="Normal_ SG&amp;A Bridge" xfId="9220"/>
    <cellStyle name="Note" xfId="9221"/>
    <cellStyle name="N䁯rmal_MCOE Summary (5)_98선급금" xfId="9222"/>
    <cellStyle name="Œ…?æ맖?e [0.00]_laroux" xfId="9223"/>
    <cellStyle name="Œ…?æ맖?e_laroux" xfId="9224"/>
    <cellStyle name="Œ…‹æØ‚è [0.00]_laroux" xfId="9225"/>
    <cellStyle name="Œ…‹æØ‚è_laroux" xfId="9226"/>
    <cellStyle name="oft Excel]_x000d__x000a_Comment=The open=/f lines load custom functions into the Paste Function list._x000d__x000a_Maximized=1_x000d__x000a_AutoFormat=" xfId="9227"/>
    <cellStyle name="oft Excel]_x000d__x000a_Comment=The open=/f lines load custom functions into the Paste Function list._x000d__x000a_Maximized=3_x000d__x000a_AutoFormat=" xfId="9228"/>
    <cellStyle name="oh" xfId="9229"/>
    <cellStyle name="Output" xfId="9230"/>
    <cellStyle name="Output Single Cell" xfId="9231"/>
    <cellStyle name="Output Single Cell 2" xfId="9232"/>
    <cellStyle name="Output Single Cell 2 2" xfId="9233"/>
    <cellStyle name="Output Single Cell 2 2 2" xfId="9234"/>
    <cellStyle name="Output Single Cell 2 3" xfId="9235"/>
    <cellStyle name="Output Single Cell 3" xfId="9236"/>
    <cellStyle name="Output Single Cell 3 2" xfId="9237"/>
    <cellStyle name="Output Single Cell 3 2 2" xfId="9238"/>
    <cellStyle name="Output Single Cell 3 3" xfId="9239"/>
    <cellStyle name="Output Single Cell 4" xfId="9240"/>
    <cellStyle name="Output Single Cell 4 2" xfId="9241"/>
    <cellStyle name="Output Single Cell 5" xfId="9242"/>
    <cellStyle name="p/n" xfId="9243"/>
    <cellStyle name="Package Size" xfId="9244"/>
    <cellStyle name="Package Size 2" xfId="9245"/>
    <cellStyle name="Package Size 2 2" xfId="9246"/>
    <cellStyle name="Package Size 2 3" xfId="9247"/>
    <cellStyle name="Percent" xfId="9248"/>
    <cellStyle name="Percent [0]" xfId="9249"/>
    <cellStyle name="Percent [00]" xfId="9250"/>
    <cellStyle name="Percent [2]" xfId="9251"/>
    <cellStyle name="Percent 10" xfId="9252"/>
    <cellStyle name="Percent 11" xfId="9253"/>
    <cellStyle name="Percent 12" xfId="9254"/>
    <cellStyle name="Percent 13" xfId="9255"/>
    <cellStyle name="Percent 14" xfId="9256"/>
    <cellStyle name="Percent 15" xfId="9257"/>
    <cellStyle name="Percent 16" xfId="9258"/>
    <cellStyle name="Percent 17" xfId="9259"/>
    <cellStyle name="Percent 18" xfId="9260"/>
    <cellStyle name="Percent 19" xfId="9261"/>
    <cellStyle name="Percent 2" xfId="9262"/>
    <cellStyle name="Percent 2 2" xfId="9263"/>
    <cellStyle name="Percent 2 3" xfId="9264"/>
    <cellStyle name="Percent 20" xfId="9265"/>
    <cellStyle name="Percent 21" xfId="9266"/>
    <cellStyle name="Percent 22" xfId="9267"/>
    <cellStyle name="Percent 23" xfId="9268"/>
    <cellStyle name="Percent 24" xfId="9269"/>
    <cellStyle name="Percent 25" xfId="9270"/>
    <cellStyle name="Percent 26" xfId="9271"/>
    <cellStyle name="Percent 27" xfId="9272"/>
    <cellStyle name="Percent 28" xfId="9273"/>
    <cellStyle name="Percent 29" xfId="9274"/>
    <cellStyle name="Percent 3" xfId="9275"/>
    <cellStyle name="Percent 3 2" xfId="9276"/>
    <cellStyle name="Percent 3 3" xfId="9277"/>
    <cellStyle name="Percent 30" xfId="9278"/>
    <cellStyle name="Percent 31" xfId="9279"/>
    <cellStyle name="Percent 32" xfId="9280"/>
    <cellStyle name="Percent 4" xfId="9281"/>
    <cellStyle name="Percent 5" xfId="9282"/>
    <cellStyle name="Percent 6" xfId="9283"/>
    <cellStyle name="Percent 7" xfId="9284"/>
    <cellStyle name="Percent 8" xfId="9285"/>
    <cellStyle name="Percent 9" xfId="9286"/>
    <cellStyle name="Percent_!간지" xfId="9287"/>
    <cellStyle name="PrePop Currency (0)" xfId="9288"/>
    <cellStyle name="PrePop Currency (2)" xfId="9289"/>
    <cellStyle name="PrePop Units (0)" xfId="9290"/>
    <cellStyle name="PrePop Units (1)" xfId="9291"/>
    <cellStyle name="PrePop Units (2)" xfId="9292"/>
    <cellStyle name="PRICE2" xfId="9293"/>
    <cellStyle name="Print Heading" xfId="9294"/>
    <cellStyle name="Procent_BINV" xfId="9295"/>
    <cellStyle name="Ʀ" xfId="9296"/>
    <cellStyle name="Recipe" xfId="9297"/>
    <cellStyle name="Recipe Heading" xfId="9298"/>
    <cellStyle name="Recipe_007..단위수량(송수관로)" xfId="9299"/>
    <cellStyle name="Revenue" xfId="9300"/>
    <cellStyle name="RevList" xfId="9301"/>
    <cellStyle name="RevList 10" xfId="9302"/>
    <cellStyle name="RevList 11" xfId="9303"/>
    <cellStyle name="RevList 12" xfId="9304"/>
    <cellStyle name="RevList 13" xfId="9305"/>
    <cellStyle name="RevList 2" xfId="9306"/>
    <cellStyle name="RevList 2 10" xfId="9307"/>
    <cellStyle name="RevList 2 11" xfId="9308"/>
    <cellStyle name="RevList 2 2" xfId="9309"/>
    <cellStyle name="RevList 2 3" xfId="9310"/>
    <cellStyle name="RevList 2 4" xfId="9311"/>
    <cellStyle name="RevList 2 5" xfId="9312"/>
    <cellStyle name="RevList 2 6" xfId="9313"/>
    <cellStyle name="RevList 2 7" xfId="9314"/>
    <cellStyle name="RevList 2 8" xfId="9315"/>
    <cellStyle name="RevList 2 9" xfId="9316"/>
    <cellStyle name="RevList 3" xfId="9317"/>
    <cellStyle name="RevList 4" xfId="9318"/>
    <cellStyle name="RevList 5" xfId="9319"/>
    <cellStyle name="RevList 6" xfId="9320"/>
    <cellStyle name="RevList 7" xfId="9321"/>
    <cellStyle name="RevList 8" xfId="9322"/>
    <cellStyle name="RevList 9" xfId="9323"/>
    <cellStyle name="rld Wide" xfId="9324"/>
    <cellStyle name="RptTitle" xfId="9325"/>
    <cellStyle name="S " xfId="9326"/>
    <cellStyle name="sh" xfId="9327"/>
    <cellStyle name="Sheet Title" xfId="9328"/>
    <cellStyle name="SHIM" xfId="9329"/>
    <cellStyle name="SS" xfId="9330"/>
    <cellStyle name="ssh" xfId="9331"/>
    <cellStyle name="Standaard_BINV" xfId="9332"/>
    <cellStyle name="STANDARD" xfId="9333"/>
    <cellStyle name="STD" xfId="9334"/>
    <cellStyle name="Sub" xfId="9335"/>
    <cellStyle name="subhead" xfId="9336"/>
    <cellStyle name="SubHeading" xfId="9337"/>
    <cellStyle name="Subtotal" xfId="9338"/>
    <cellStyle name="Subtotal 1" xfId="9339"/>
    <cellStyle name="Subtotal 1 2" xfId="9340"/>
    <cellStyle name="Subtotal 1 2 2" xfId="9341"/>
    <cellStyle name="Subtotal 1 2 3" xfId="9342"/>
    <cellStyle name="Suggested Quantity" xfId="9343"/>
    <cellStyle name="Suggested Quantity 2" xfId="9344"/>
    <cellStyle name="Suggested Quantity 2 2" xfId="9345"/>
    <cellStyle name="Suggested Quantity 2 3" xfId="9346"/>
    <cellStyle name="T_1화 [0]_PLDT_2화 [0]_PLDT_N_x000c_통화 [0]_PRICE" xfId="9347"/>
    <cellStyle name="testtitle" xfId="9348"/>
    <cellStyle name="Text Indent A" xfId="9349"/>
    <cellStyle name="Text Indent B" xfId="9350"/>
    <cellStyle name="Text Indent C" xfId="9351"/>
    <cellStyle name="Title" xfId="9352"/>
    <cellStyle name="title [1]" xfId="9353"/>
    <cellStyle name="title [2]" xfId="9354"/>
    <cellStyle name="Title 10" xfId="9355"/>
    <cellStyle name="Title 11" xfId="9356"/>
    <cellStyle name="Title 12" xfId="9357"/>
    <cellStyle name="Title 13" xfId="9358"/>
    <cellStyle name="Title 14" xfId="9359"/>
    <cellStyle name="Title 15" xfId="9360"/>
    <cellStyle name="Title 16" xfId="9361"/>
    <cellStyle name="Title 17" xfId="9362"/>
    <cellStyle name="Title 18" xfId="9363"/>
    <cellStyle name="Title 2" xfId="9364"/>
    <cellStyle name="Title 3" xfId="9365"/>
    <cellStyle name="Title 4" xfId="9366"/>
    <cellStyle name="Title 5" xfId="9367"/>
    <cellStyle name="Title 6" xfId="9368"/>
    <cellStyle name="Title 7" xfId="9369"/>
    <cellStyle name="Title 8" xfId="9370"/>
    <cellStyle name="Title 9" xfId="9371"/>
    <cellStyle name="Title_5.0순공사비산출서(전체)" xfId="9372"/>
    <cellStyle name="Title2" xfId="9373"/>
    <cellStyle name="ton" xfId="9374"/>
    <cellStyle name="Total" xfId="9375"/>
    <cellStyle name="Total 2" xfId="9376"/>
    <cellStyle name="Total 3" xfId="9377"/>
    <cellStyle name="TotalCurr" xfId="9378"/>
    <cellStyle name="TotalHdr" xfId="9379"/>
    <cellStyle name="UM" xfId="9380"/>
    <cellStyle name="Valuta [0]_BINV" xfId="9381"/>
    <cellStyle name="Valuta_BINV" xfId="9382"/>
    <cellStyle name="W?rung [0]_Compiling Utility Macros" xfId="9383"/>
    <cellStyle name="W?rung_Compiling Utility Macros" xfId="9384"/>
    <cellStyle name="Warning Text" xfId="9385"/>
    <cellStyle name="wrap" xfId="9386"/>
    <cellStyle name="yh01" xfId="9387"/>
    <cellStyle name="μU¿¡ ¿A´A CIAIÆU¸μAⓒ" xfId="9388"/>
    <cellStyle name="ハイパーリンク_NT見10" xfId="9389"/>
    <cellStyle name="|?ドE" xfId="9390"/>
    <cellStyle name="" xfId="9391"/>
    <cellStyle name="감춤" xfId="9392"/>
    <cellStyle name="강조색1 10" xfId="9393"/>
    <cellStyle name="강조색1 2" xfId="9394"/>
    <cellStyle name="강조색1 4" xfId="9395"/>
    <cellStyle name="강조색2 2" xfId="9396"/>
    <cellStyle name="강조색3 2" xfId="9397"/>
    <cellStyle name="강조색4 2" xfId="9398"/>
    <cellStyle name="강조색5 2" xfId="9399"/>
    <cellStyle name="강조색6 10" xfId="9400"/>
    <cellStyle name="강조색6 2" xfId="9401"/>
    <cellStyle name="강조색6 4" xfId="9402"/>
    <cellStyle name="경고문 2" xfId="9403"/>
    <cellStyle name="계산 2" xfId="9404"/>
    <cellStyle name="계산 2 2" xfId="9405"/>
    <cellStyle name="계산 2 2 2" xfId="9406"/>
    <cellStyle name="계산 2 2 2 2" xfId="9407"/>
    <cellStyle name="계산 2 2 3" xfId="9408"/>
    <cellStyle name="계산 2 3" xfId="9409"/>
    <cellStyle name="계산 2 3 2" xfId="9410"/>
    <cellStyle name="계산 2 3 2 2" xfId="9411"/>
    <cellStyle name="계산 2 3 3" xfId="9412"/>
    <cellStyle name="계산 2 4" xfId="9413"/>
    <cellStyle name="계산 2 4 2" xfId="9414"/>
    <cellStyle name="계산 2 5" xfId="9415"/>
    <cellStyle name="고정소숫점" xfId="9416"/>
    <cellStyle name="고정소숫점 2" xfId="9417"/>
    <cellStyle name="고정소숫점 3" xfId="9418"/>
    <cellStyle name="고정출력1" xfId="9419"/>
    <cellStyle name="고정출력2" xfId="9420"/>
    <cellStyle name="공사원가계산서(조경)" xfId="9421"/>
    <cellStyle name="공사원가계산서(조경) 2" xfId="9422"/>
    <cellStyle name="공사원가계산서(조경) 3" xfId="9423"/>
    <cellStyle name="공사원가계산서(조경) 4" xfId="9424"/>
    <cellStyle name="공종" xfId="9425"/>
    <cellStyle name="공종-규격" xfId="9426"/>
    <cellStyle name="공종-규격 2" xfId="9427"/>
    <cellStyle name="공종-규격 2 2" xfId="9428"/>
    <cellStyle name="공종-규격 2 3" xfId="9429"/>
    <cellStyle name="과정별배정" xfId="9430"/>
    <cellStyle name="괘선" xfId="9431"/>
    <cellStyle name="괘선1" xfId="9432"/>
    <cellStyle name="咬訌裝?INCOM1" xfId="9433"/>
    <cellStyle name="咬訌裝?INCOM1 2" xfId="9434"/>
    <cellStyle name="咬訌裝?INCOM1 3" xfId="9435"/>
    <cellStyle name="咬訌裝?INCOM10" xfId="9436"/>
    <cellStyle name="咬訌裝?INCOM10 2" xfId="9437"/>
    <cellStyle name="咬訌裝?INCOM10 3" xfId="9438"/>
    <cellStyle name="咬訌裝?INCOM2" xfId="9439"/>
    <cellStyle name="咬訌裝?INCOM2 2" xfId="9440"/>
    <cellStyle name="咬訌裝?INCOM2 3" xfId="9441"/>
    <cellStyle name="咬訌裝?INCOM3" xfId="9442"/>
    <cellStyle name="咬訌裝?INCOM3 2" xfId="9443"/>
    <cellStyle name="咬訌裝?INCOM3 3" xfId="9444"/>
    <cellStyle name="咬訌裝?INCOM4" xfId="9445"/>
    <cellStyle name="咬訌裝?INCOM4 2" xfId="9446"/>
    <cellStyle name="咬訌裝?INCOM4 3" xfId="9447"/>
    <cellStyle name="咬訌裝?INCOM5" xfId="9448"/>
    <cellStyle name="咬訌裝?INCOM5 2" xfId="9449"/>
    <cellStyle name="咬訌裝?INCOM5 3" xfId="9450"/>
    <cellStyle name="咬訌裝?INCOM6" xfId="9451"/>
    <cellStyle name="咬訌裝?INCOM6 2" xfId="9452"/>
    <cellStyle name="咬訌裝?INCOM6 3" xfId="9453"/>
    <cellStyle name="咬訌裝?INCOM7" xfId="9454"/>
    <cellStyle name="咬訌裝?INCOM7 2" xfId="9455"/>
    <cellStyle name="咬訌裝?INCOM7 3" xfId="9456"/>
    <cellStyle name="咬訌裝?INCOM8" xfId="9457"/>
    <cellStyle name="咬訌裝?INCOM8 2" xfId="9458"/>
    <cellStyle name="咬訌裝?INCOM8 3" xfId="9459"/>
    <cellStyle name="咬訌裝?INCOM9" xfId="9460"/>
    <cellStyle name="咬訌裝?INCOM9 2" xfId="9461"/>
    <cellStyle name="咬訌裝?INCOM9 3" xfId="9462"/>
    <cellStyle name="咬訌裝?PRIB11" xfId="9463"/>
    <cellStyle name="咬訌裝?PRIB11 2" xfId="9464"/>
    <cellStyle name="咬訌裝?PRIB11 3" xfId="9465"/>
    <cellStyle name="그림" xfId="9466"/>
    <cellStyle name="금액" xfId="9467"/>
    <cellStyle name="금액 2" xfId="9468"/>
    <cellStyle name="금액 3" xfId="9469"/>
    <cellStyle name="기계" xfId="9470"/>
    <cellStyle name="끼_x0001_?" xfId="9471"/>
    <cellStyle name="나쁨 2" xfId="9472"/>
    <cellStyle name="날짜" xfId="9473"/>
    <cellStyle name="내역" xfId="9474"/>
    <cellStyle name="내역서" xfId="9475"/>
    <cellStyle name="네모제목" xfId="9476"/>
    <cellStyle name="네모제목 2" xfId="9477"/>
    <cellStyle name="네모제목 2 2" xfId="9478"/>
    <cellStyle name="네모제목 2 3" xfId="9479"/>
    <cellStyle name="네모제목 2 4" xfId="9480"/>
    <cellStyle name="네모제목 3" xfId="9481"/>
    <cellStyle name="네모제목 3 2" xfId="9482"/>
    <cellStyle name="네모제목 3 3" xfId="9483"/>
    <cellStyle name="네모제목 3 4" xfId="9484"/>
    <cellStyle name="네모제목 4" xfId="9485"/>
    <cellStyle name="네모제목 4 2" xfId="9486"/>
    <cellStyle name="네모제목 4 3" xfId="9487"/>
    <cellStyle name="네모제목 4 4" xfId="9488"/>
    <cellStyle name="네모제목 5" xfId="9489"/>
    <cellStyle name="네모제목 5 2" xfId="9490"/>
    <cellStyle name="네모제목 5 3" xfId="9491"/>
    <cellStyle name="네모제목 5 4" xfId="9492"/>
    <cellStyle name="네모제목 6" xfId="9493"/>
    <cellStyle name="네모제목 6 2" xfId="9494"/>
    <cellStyle name="네모제목 6 3" xfId="9495"/>
    <cellStyle name="네모제목 6 4" xfId="9496"/>
    <cellStyle name="네모제목 7" xfId="9497"/>
    <cellStyle name="네모제목 7 2" xfId="9498"/>
    <cellStyle name="네모제목 7 3" xfId="9499"/>
    <cellStyle name="네모제목 7 4" xfId="9500"/>
    <cellStyle name="네모제목 8" xfId="9501"/>
    <cellStyle name="네모제목 8 2" xfId="9502"/>
    <cellStyle name="네모제목 8 3" xfId="9503"/>
    <cellStyle name="네모제목 8 4" xfId="9504"/>
    <cellStyle name="년도" xfId="9505"/>
    <cellStyle name="노명용" xfId="9506"/>
    <cellStyle name="노명용 2" xfId="9507"/>
    <cellStyle name="노명용 2 2" xfId="9508"/>
    <cellStyle name="노명용 2 2 2" xfId="9509"/>
    <cellStyle name="노명용 2 3" xfId="9510"/>
    <cellStyle name="노명용 3" xfId="9511"/>
    <cellStyle name="노명용 3 2" xfId="9512"/>
    <cellStyle name="노명용 3 2 2" xfId="9513"/>
    <cellStyle name="노명용 3 3" xfId="9514"/>
    <cellStyle name="노명용 4" xfId="9515"/>
    <cellStyle name="노명용 4 2" xfId="9516"/>
    <cellStyle name="노명용 4 2 2" xfId="9517"/>
    <cellStyle name="노명용 4 3" xfId="9518"/>
    <cellStyle name="노명용 5" xfId="9519"/>
    <cellStyle name="노명용 5 2" xfId="9520"/>
    <cellStyle name="노명용 6" xfId="9521"/>
    <cellStyle name="단위" xfId="9522"/>
    <cellStyle name="단위 10" xfId="9523"/>
    <cellStyle name="단위 10 2" xfId="9524"/>
    <cellStyle name="단위 10 3" xfId="9525"/>
    <cellStyle name="단위 10 4" xfId="9526"/>
    <cellStyle name="단위 2" xfId="9527"/>
    <cellStyle name="단위 3" xfId="9528"/>
    <cellStyle name="단위 3 2" xfId="9529"/>
    <cellStyle name="단위 3 2 2" xfId="9530"/>
    <cellStyle name="단위 3 2 3" xfId="9531"/>
    <cellStyle name="단위 3 2 4" xfId="9532"/>
    <cellStyle name="단위 3 3" xfId="9533"/>
    <cellStyle name="단위 3 3 2" xfId="9534"/>
    <cellStyle name="단위 3 3 3" xfId="9535"/>
    <cellStyle name="단위 3 3 4" xfId="9536"/>
    <cellStyle name="단위 3 4" xfId="9537"/>
    <cellStyle name="단위 3 4 2" xfId="9538"/>
    <cellStyle name="단위 3 4 3" xfId="9539"/>
    <cellStyle name="단위 3 4 4" xfId="9540"/>
    <cellStyle name="단위 3 5" xfId="9541"/>
    <cellStyle name="단위 3 5 2" xfId="9542"/>
    <cellStyle name="단위 3 5 3" xfId="9543"/>
    <cellStyle name="단위 3 5 4" xfId="9544"/>
    <cellStyle name="단위 3 6" xfId="9545"/>
    <cellStyle name="단위 3 6 2" xfId="9546"/>
    <cellStyle name="단위 3 6 3" xfId="9547"/>
    <cellStyle name="단위 3 6 4" xfId="9548"/>
    <cellStyle name="단위 3 7" xfId="9549"/>
    <cellStyle name="단위 3 7 2" xfId="9550"/>
    <cellStyle name="단위 3 7 3" xfId="9551"/>
    <cellStyle name="단위 3 7 4" xfId="9552"/>
    <cellStyle name="단위 3 8" xfId="9553"/>
    <cellStyle name="단위 3 8 2" xfId="9554"/>
    <cellStyle name="단위 3 8 3" xfId="9555"/>
    <cellStyle name="단위 3 8 4" xfId="9556"/>
    <cellStyle name="단위 4" xfId="9557"/>
    <cellStyle name="단위 4 2" xfId="9558"/>
    <cellStyle name="단위 4 3" xfId="9559"/>
    <cellStyle name="단위 4 4" xfId="9560"/>
    <cellStyle name="단위 5" xfId="9561"/>
    <cellStyle name="단위 5 2" xfId="9562"/>
    <cellStyle name="단위 5 3" xfId="9563"/>
    <cellStyle name="단위 5 4" xfId="9564"/>
    <cellStyle name="단위 6" xfId="9565"/>
    <cellStyle name="단위 6 2" xfId="9566"/>
    <cellStyle name="단위 6 3" xfId="9567"/>
    <cellStyle name="단위 6 4" xfId="9568"/>
    <cellStyle name="단위 7" xfId="9569"/>
    <cellStyle name="단위 7 2" xfId="9570"/>
    <cellStyle name="단위 7 3" xfId="9571"/>
    <cellStyle name="단위 7 4" xfId="9572"/>
    <cellStyle name="단위 8" xfId="9573"/>
    <cellStyle name="단위 8 2" xfId="9574"/>
    <cellStyle name="단위 8 3" xfId="9575"/>
    <cellStyle name="단위 8 4" xfId="9576"/>
    <cellStyle name="단위 9" xfId="9577"/>
    <cellStyle name="단위 9 2" xfId="9578"/>
    <cellStyle name="단위 9 3" xfId="9579"/>
    <cellStyle name="단위 9 4" xfId="9580"/>
    <cellStyle name="단위-&quot;*&quot;" xfId="9581"/>
    <cellStyle name="단위-%" xfId="9582"/>
    <cellStyle name="단위-% 2" xfId="9583"/>
    <cellStyle name="단위-% 2 2" xfId="9584"/>
    <cellStyle name="단위-% 2 3" xfId="9585"/>
    <cellStyle name="단위-kg" xfId="9586"/>
    <cellStyle name="단위-kg 2" xfId="9587"/>
    <cellStyle name="단위-kg 2 2" xfId="9588"/>
    <cellStyle name="단위-kg 2 3" xfId="9589"/>
    <cellStyle name="단위-m" xfId="9590"/>
    <cellStyle name="단위-m 2" xfId="9591"/>
    <cellStyle name="단위-m 2 2" xfId="9592"/>
    <cellStyle name="단위-m 2 3" xfId="9593"/>
    <cellStyle name="단위-㎡" xfId="9594"/>
    <cellStyle name="단위-㎡/개소" xfId="9595"/>
    <cellStyle name="단위-㎡_02._서울시_위례신도시_차집관거_설계예산서(전체)_0217" xfId="9596"/>
    <cellStyle name="단위-㎥" xfId="9597"/>
    <cellStyle name="단위-t=" xfId="9598"/>
    <cellStyle name="단위-t= 2" xfId="9599"/>
    <cellStyle name="단위-t= 2 2" xfId="9600"/>
    <cellStyle name="단위-t= 2 2 2" xfId="9601"/>
    <cellStyle name="단위-t= 2 3" xfId="9602"/>
    <cellStyle name="단위-t= 3" xfId="9603"/>
    <cellStyle name="단위-t= 3 2" xfId="9604"/>
    <cellStyle name="단위-t= 3 2 2" xfId="9605"/>
    <cellStyle name="단위-t= 3 3" xfId="9606"/>
    <cellStyle name="단위-t= 4" xfId="9607"/>
    <cellStyle name="단위-t= 4 2" xfId="9608"/>
    <cellStyle name="단위-t= 4 2 2" xfId="9609"/>
    <cellStyle name="단위-t= 4 3" xfId="9610"/>
    <cellStyle name="단위-t= 5" xfId="9611"/>
    <cellStyle name="달러" xfId="9612"/>
    <cellStyle name="대공종" xfId="9613"/>
    <cellStyle name="뒤에 오는 하이퍼링크" xfId="9614"/>
    <cellStyle name="똿떓죶Ø괻 [0.00]_PRODUCT DETAIL Q1" xfId="9615"/>
    <cellStyle name="똿떓죶Ø괻_PRODUCT DETAIL Q1" xfId="9616"/>
    <cellStyle name="똿뗦먛귟 [0.00]_laroux" xfId="9617"/>
    <cellStyle name="똿뗦먛귟_laroux" xfId="9618"/>
    <cellStyle name="라인" xfId="9619"/>
    <cellStyle name="마이너스키" xfId="9620"/>
    <cellStyle name="메모 2" xfId="9621"/>
    <cellStyle name="메모 2 2" xfId="9622"/>
    <cellStyle name="메모 2 2 2" xfId="9623"/>
    <cellStyle name="메모 2 2 2 2" xfId="9624"/>
    <cellStyle name="메모 2 2 3" xfId="9625"/>
    <cellStyle name="메모 2 3" xfId="9626"/>
    <cellStyle name="메모 2 3 2" xfId="9627"/>
    <cellStyle name="메모 2 3 2 2" xfId="9628"/>
    <cellStyle name="메모 2 3 3" xfId="9629"/>
    <cellStyle name="메모 2 4" xfId="9630"/>
    <cellStyle name="메모 2 4 2" xfId="9631"/>
    <cellStyle name="메모 2 4 2 2" xfId="9632"/>
    <cellStyle name="메모 2 4 3" xfId="9633"/>
    <cellStyle name="메모 2 5" xfId="9634"/>
    <cellStyle name="메모 2 5 2" xfId="9635"/>
    <cellStyle name="메모 2 6" xfId="9636"/>
    <cellStyle name="묮뎋 [0.00]_PRODUCT DETAIL Q1" xfId="9637"/>
    <cellStyle name="묮뎋_PRODUCT DETAIL Q1" xfId="9638"/>
    <cellStyle name="믅됞 [0.00]_laroux" xfId="9639"/>
    <cellStyle name="믅됞_laroux" xfId="9640"/>
    <cellStyle name="배분" xfId="9641"/>
    <cellStyle name="배분 10" xfId="9642"/>
    <cellStyle name="배분 11" xfId="9643"/>
    <cellStyle name="배분 12" xfId="9644"/>
    <cellStyle name="배분 13" xfId="9645"/>
    <cellStyle name="배분 2" xfId="9646"/>
    <cellStyle name="배분 3" xfId="9647"/>
    <cellStyle name="배분 3 2" xfId="9648"/>
    <cellStyle name="배분 3 2 2" xfId="9649"/>
    <cellStyle name="배분 3 3" xfId="9650"/>
    <cellStyle name="배분 4" xfId="9651"/>
    <cellStyle name="배분 4 2" xfId="9652"/>
    <cellStyle name="배분 4 2 2" xfId="9653"/>
    <cellStyle name="배분 4 3" xfId="9654"/>
    <cellStyle name="배분 5" xfId="9655"/>
    <cellStyle name="배분 5 2" xfId="9656"/>
    <cellStyle name="배분 5 2 2" xfId="9657"/>
    <cellStyle name="배분 5 3" xfId="9658"/>
    <cellStyle name="배분 6" xfId="9659"/>
    <cellStyle name="배분 7" xfId="9660"/>
    <cellStyle name="배분 8" xfId="9661"/>
    <cellStyle name="배분 9" xfId="9662"/>
    <cellStyle name="백" xfId="9663"/>
    <cellStyle name="백 " xfId="9664"/>
    <cellStyle name="백  10" xfId="9665"/>
    <cellStyle name="백  11" xfId="9666"/>
    <cellStyle name="백  12" xfId="9667"/>
    <cellStyle name="백  13" xfId="9668"/>
    <cellStyle name="백  2" xfId="9669"/>
    <cellStyle name="백  3" xfId="9670"/>
    <cellStyle name="백  4" xfId="9671"/>
    <cellStyle name="백  5" xfId="9672"/>
    <cellStyle name="백  6" xfId="9673"/>
    <cellStyle name="백  7" xfId="9674"/>
    <cellStyle name="백  8" xfId="9675"/>
    <cellStyle name="백  9" xfId="9676"/>
    <cellStyle name="백 10" xfId="9677"/>
    <cellStyle name="백 11" xfId="9678"/>
    <cellStyle name="백 12" xfId="9679"/>
    <cellStyle name="백 13" xfId="9680"/>
    <cellStyle name="백 14" xfId="9681"/>
    <cellStyle name="백 15" xfId="9682"/>
    <cellStyle name="백 16" xfId="9683"/>
    <cellStyle name="백 17" xfId="9684"/>
    <cellStyle name="백 18" xfId="9685"/>
    <cellStyle name="백 2" xfId="9686"/>
    <cellStyle name="백 3" xfId="9687"/>
    <cellStyle name="백 4" xfId="9688"/>
    <cellStyle name="백 5" xfId="9689"/>
    <cellStyle name="백 6" xfId="9690"/>
    <cellStyle name="백 7" xfId="9691"/>
    <cellStyle name="백 8" xfId="9692"/>
    <cellStyle name="백 9" xfId="9693"/>
    <cellStyle name="백_01-토공_02-배수공" xfId="9694"/>
    <cellStyle name="백_01-토공_02-배수공_02.구조물및추진,도달기지토공(D구간)" xfId="9695"/>
    <cellStyle name="백_01-토공_02-배수공_토공" xfId="9696"/>
    <cellStyle name="백_01-토공_02-배수공_토공_02.구조물및추진,도달기지토공(D구간)" xfId="9697"/>
    <cellStyle name="백_01-토공_02-배수공_토공_2.0토공3" xfId="9698"/>
    <cellStyle name="백_01-토공_02-배수공_토공_2.0토공3_02.구조물및추진,도달기지토공(D구간)" xfId="9699"/>
    <cellStyle name="백_01-토공_02-배수공_토공_보령깨기집계" xfId="9700"/>
    <cellStyle name="백_01-토공_02-배수공_토공_보령깨기집계_02.구조물및추진,도달기지토공(D구간)" xfId="9701"/>
    <cellStyle name="백_01-토공_02-배수공_토공_정부장님토적" xfId="9702"/>
    <cellStyle name="백_01-토공_02-배수공_토공_정부장님토적_02.구조물및추진,도달기지토공(D구간)" xfId="9703"/>
    <cellStyle name="백_01-토공_02-배수공_토공_토적표" xfId="9704"/>
    <cellStyle name="백_01-토공_02-배수공_토공_토적표_02.구조물및추진,도달기지토공(D구간)" xfId="9705"/>
    <cellStyle name="백_02-배수공" xfId="9706"/>
    <cellStyle name="백_02-배수공_02.구조물및추진,도달기지토공(D구간)" xfId="9707"/>
    <cellStyle name="백_02-배수공_02-반중력식옹벽" xfId="9708"/>
    <cellStyle name="백_02-배수공_02-반중력식옹벽_02.구조물및추진,도달기지토공(D구간)" xfId="9709"/>
    <cellStyle name="백_02-배수공_02-반중력식옹벽_토공" xfId="9710"/>
    <cellStyle name="백_02-배수공_02-반중력식옹벽_토공_02.구조물및추진,도달기지토공(D구간)" xfId="9711"/>
    <cellStyle name="백_02-배수공_02-반중력식옹벽_토공_2.0토공3" xfId="9712"/>
    <cellStyle name="백_02-배수공_02-반중력식옹벽_토공_2.0토공3_02.구조물및추진,도달기지토공(D구간)" xfId="9713"/>
    <cellStyle name="백_02-배수공_02-반중력식옹벽_토공_보령깨기집계" xfId="9714"/>
    <cellStyle name="백_02-배수공_02-반중력식옹벽_토공_보령깨기집계_02.구조물및추진,도달기지토공(D구간)" xfId="9715"/>
    <cellStyle name="백_02-배수공_02-반중력식옹벽_토공_정부장님토적" xfId="9716"/>
    <cellStyle name="백_02-배수공_02-반중력식옹벽_토공_정부장님토적_02.구조물및추진,도달기지토공(D구간)" xfId="9717"/>
    <cellStyle name="백_02-배수공_02-반중력식옹벽_토공_토적표" xfId="9718"/>
    <cellStyle name="백_02-배수공_02-반중력식옹벽_토공_토적표_02.구조물및추진,도달기지토공(D구간)" xfId="9719"/>
    <cellStyle name="백_02-배수공_02-배수공" xfId="9720"/>
    <cellStyle name="백_02-배수공_02-배수공_02.구조물및추진,도달기지토공(D구간)" xfId="9721"/>
    <cellStyle name="백_02-배수공_02-배수공_토공" xfId="9722"/>
    <cellStyle name="백_02-배수공_02-배수공_토공_02.구조물및추진,도달기지토공(D구간)" xfId="9723"/>
    <cellStyle name="백_02-배수공_02-배수공_토공_2.0토공3" xfId="9724"/>
    <cellStyle name="백_02-배수공_02-배수공_토공_2.0토공3_02.구조물및추진,도달기지토공(D구간)" xfId="9725"/>
    <cellStyle name="백_02-배수공_02-배수공_토공_보령깨기집계" xfId="9726"/>
    <cellStyle name="백_02-배수공_02-배수공_토공_보령깨기집계_02.구조물및추진,도달기지토공(D구간)" xfId="9727"/>
    <cellStyle name="백_02-배수공_02-배수공_토공_정부장님토적" xfId="9728"/>
    <cellStyle name="백_02-배수공_02-배수공_토공_정부장님토적_02.구조물및추진,도달기지토공(D구간)" xfId="9729"/>
    <cellStyle name="백_02-배수공_02-배수공_토공_토적표" xfId="9730"/>
    <cellStyle name="백_02-배수공_02-배수공_토공_토적표_02.구조물및추진,도달기지토공(D구간)" xfId="9731"/>
    <cellStyle name="백_02-배수공_반중력" xfId="9732"/>
    <cellStyle name="백_02-배수공_반중력_02.구조물및추진,도달기지토공(D구간)" xfId="9733"/>
    <cellStyle name="백_02-배수공_반중력_토공" xfId="9734"/>
    <cellStyle name="백_02-배수공_반중력_토공_02.구조물및추진,도달기지토공(D구간)" xfId="9735"/>
    <cellStyle name="백_02-배수공_반중력_토공_2.0토공3" xfId="9736"/>
    <cellStyle name="백_02-배수공_반중력_토공_2.0토공3_02.구조물및추진,도달기지토공(D구간)" xfId="9737"/>
    <cellStyle name="백_02-배수공_반중력_토공_보령깨기집계" xfId="9738"/>
    <cellStyle name="백_02-배수공_반중력_토공_보령깨기집계_02.구조물및추진,도달기지토공(D구간)" xfId="9739"/>
    <cellStyle name="백_02-배수공_반중력_토공_정부장님토적" xfId="9740"/>
    <cellStyle name="백_02-배수공_반중력_토공_정부장님토적_02.구조물및추진,도달기지토공(D구간)" xfId="9741"/>
    <cellStyle name="백_02-배수공_반중력_토공_토적표" xfId="9742"/>
    <cellStyle name="백_02-배수공_반중력_토공_토적표_02.구조물및추진,도달기지토공(D구간)" xfId="9743"/>
    <cellStyle name="백_02-배수공_토공" xfId="9744"/>
    <cellStyle name="백_02-배수공_토공_02.구조물및추진,도달기지토공(D구간)" xfId="9745"/>
    <cellStyle name="백_02-배수공_토공_2.0토공3" xfId="9746"/>
    <cellStyle name="백_02-배수공_토공_2.0토공3_02.구조물및추진,도달기지토공(D구간)" xfId="9747"/>
    <cellStyle name="백_02-배수공_토공_보령깨기집계" xfId="9748"/>
    <cellStyle name="백_02-배수공_토공_보령깨기집계_02.구조물및추진,도달기지토공(D구간)" xfId="9749"/>
    <cellStyle name="백_02-배수공_토공_정부장님토적" xfId="9750"/>
    <cellStyle name="백_02-배수공_토공_정부장님토적_02.구조물및추진,도달기지토공(D구간)" xfId="9751"/>
    <cellStyle name="백_02-배수공_토공_토적표" xfId="9752"/>
    <cellStyle name="백_02-배수공_토공_토적표_02.구조물및추진,도달기지토공(D구간)" xfId="9753"/>
    <cellStyle name="백_04-포장공_02-배수공" xfId="9754"/>
    <cellStyle name="백_04-포장공_02-배수공_02.구조물및추진,도달기지토공(D구간)" xfId="9755"/>
    <cellStyle name="백_04-포장공_02-배수공_토공" xfId="9756"/>
    <cellStyle name="백_04-포장공_02-배수공_토공_02.구조물및추진,도달기지토공(D구간)" xfId="9757"/>
    <cellStyle name="백_04-포장공_02-배수공_토공_2.0토공3" xfId="9758"/>
    <cellStyle name="백_04-포장공_02-배수공_토공_2.0토공3_02.구조물및추진,도달기지토공(D구간)" xfId="9759"/>
    <cellStyle name="백_04-포장공_02-배수공_토공_보령깨기집계" xfId="9760"/>
    <cellStyle name="백_04-포장공_02-배수공_토공_보령깨기집계_02.구조물및추진,도달기지토공(D구간)" xfId="9761"/>
    <cellStyle name="백_04-포장공_02-배수공_토공_정부장님토적" xfId="9762"/>
    <cellStyle name="백_04-포장공_02-배수공_토공_정부장님토적_02.구조물및추진,도달기지토공(D구간)" xfId="9763"/>
    <cellStyle name="백_04-포장공_02-배수공_토공_토적표" xfId="9764"/>
    <cellStyle name="백_04-포장공_02-배수공_토공_토적표_02.구조물및추진,도달기지토공(D구간)" xfId="9765"/>
    <cellStyle name="백_06. 물 푸 기-코드" xfId="9766"/>
    <cellStyle name="백_06-부대공_02-배수공" xfId="9767"/>
    <cellStyle name="백_06-부대공_02-배수공_02.구조물및추진,도달기지토공(D구간)" xfId="9768"/>
    <cellStyle name="백_06-부대공_02-배수공_토공" xfId="9769"/>
    <cellStyle name="백_06-부대공_02-배수공_토공_02.구조물및추진,도달기지토공(D구간)" xfId="9770"/>
    <cellStyle name="백_06-부대공_02-배수공_토공_2.0토공3" xfId="9771"/>
    <cellStyle name="백_06-부대공_02-배수공_토공_2.0토공3_02.구조물및추진,도달기지토공(D구간)" xfId="9772"/>
    <cellStyle name="백_06-부대공_02-배수공_토공_보령깨기집계" xfId="9773"/>
    <cellStyle name="백_06-부대공_02-배수공_토공_보령깨기집계_02.구조물및추진,도달기지토공(D구간)" xfId="9774"/>
    <cellStyle name="백_06-부대공_02-배수공_토공_정부장님토적" xfId="9775"/>
    <cellStyle name="백_06-부대공_02-배수공_토공_정부장님토적_02.구조물및추진,도달기지토공(D구간)" xfId="9776"/>
    <cellStyle name="백_06-부대공_02-배수공_토공_토적표" xfId="9777"/>
    <cellStyle name="백_06-부대공_02-배수공_토공_토적표_02.구조물및추진,도달기지토공(D구간)" xfId="9778"/>
    <cellStyle name="백_2.0 오수구조물공(실옥)" xfId="9779"/>
    <cellStyle name="백_2.0 오수구조물공(실옥)_배수설비 제원표" xfId="9780"/>
    <cellStyle name="백_2.0 오수구조물공(실옥)_배수설비 제원표_배수설비 수량(장선)" xfId="9781"/>
    <cellStyle name="백_2.0 오수구조물공(실옥)_하수처리시설(황간)" xfId="9782"/>
    <cellStyle name="백_2.0 오수구조물공(실옥)_하수처리시설(황간)_배수설비 제원표" xfId="9783"/>
    <cellStyle name="백_2.0 오수구조물공(실옥)_하수처리시설(황간)_배수설비 제원표_배수설비 수량(장선)" xfId="9784"/>
    <cellStyle name="백_2.0관로공" xfId="9785"/>
    <cellStyle name="백_20_깨기취합" xfId="9786"/>
    <cellStyle name="백_20_깨기취합_발파암소할 2003 버전" xfId="9787"/>
    <cellStyle name="백_20_깨기취합_토공수량산출서-3공구-사토" xfId="9788"/>
    <cellStyle name="백_21_깨기_배수1" xfId="9789"/>
    <cellStyle name="백_21_깨기_토공" xfId="9790"/>
    <cellStyle name="백_21_깨기_토공_발파암소할 2003 버전" xfId="9791"/>
    <cellStyle name="백_21_깨기_토공_토공수량산출서-3공구-사토" xfId="9792"/>
    <cellStyle name="백_4.부대공" xfId="9793"/>
    <cellStyle name="백_4.부대공_06. 물 푸 기-코드" xfId="9794"/>
    <cellStyle name="백_4.부대공_2.0 오수구조물공(실옥)" xfId="9795"/>
    <cellStyle name="백_4.부대공_2.0 오수구조물공(실옥)_배수설비 제원표" xfId="9796"/>
    <cellStyle name="백_4.부대공_2.0 오수구조물공(실옥)_배수설비 제원표_배수설비 수량(장선)" xfId="9797"/>
    <cellStyle name="백_4.부대공_2.0 오수구조물공(실옥)_하수처리시설(황간)" xfId="9798"/>
    <cellStyle name="백_4.부대공_2.0 오수구조물공(실옥)_하수처리시설(황간)_배수설비 제원표" xfId="9799"/>
    <cellStyle name="백_4.부대공_2.0 오수구조물공(실옥)_하수처리시설(황간)_배수설비 제원표_배수설비 수량(장선)" xfId="9800"/>
    <cellStyle name="백_4.부대공_4배관공" xfId="9801"/>
    <cellStyle name="백_4.부대공_4배관공_06. 물 푸 기-코드" xfId="9802"/>
    <cellStyle name="백_4.부대공_4배관공_2.0 오수구조물공(실옥)" xfId="9803"/>
    <cellStyle name="백_4.부대공_4배관공_2.0 오수구조물공(실옥)_배수설비 제원표" xfId="9804"/>
    <cellStyle name="백_4.부대공_4배관공_2.0 오수구조물공(실옥)_배수설비 제원표_배수설비 수량(장선)" xfId="9805"/>
    <cellStyle name="백_4.부대공_4배관공_2.0 오수구조물공(실옥)_하수처리시설(황간)" xfId="9806"/>
    <cellStyle name="백_4.부대공_4배관공_2.0 오수구조물공(실옥)_하수처리시설(황간)_배수설비 제원표" xfId="9807"/>
    <cellStyle name="백_4.부대공_4배관공_2.0 오수구조물공(실옥)_하수처리시설(황간)_배수설비 제원표_배수설비 수량(장선)" xfId="9808"/>
    <cellStyle name="백_4.부대공_4배관공_배수설비 제원표" xfId="9809"/>
    <cellStyle name="백_4.부대공_4배관공_배수설비 제원표_배수설비 수량(장선)" xfId="9810"/>
    <cellStyle name="백_4.부대공_4배관공_하수처리시설(황간)" xfId="9811"/>
    <cellStyle name="백_4.부대공_4배관공_하수처리시설(황간)_배수설비 제원표" xfId="9812"/>
    <cellStyle name="백_4.부대공_4배관공_하수처리시설(황간)_배수설비 제원표_배수설비 수량(장선)" xfId="9813"/>
    <cellStyle name="백_4.부대공_5부대시설공" xfId="9814"/>
    <cellStyle name="백_4.부대공_5부대시설공_06. 물 푸 기-코드" xfId="9815"/>
    <cellStyle name="백_4.부대공_5부대시설공_2.0 오수구조물공(실옥)" xfId="9816"/>
    <cellStyle name="백_4.부대공_5부대시설공_2.0 오수구조물공(실옥)_배수설비 제원표" xfId="9817"/>
    <cellStyle name="백_4.부대공_5부대시설공_2.0 오수구조물공(실옥)_배수설비 제원표_배수설비 수량(장선)" xfId="9818"/>
    <cellStyle name="백_4.부대공_5부대시설공_2.0 오수구조물공(실옥)_하수처리시설(황간)" xfId="9819"/>
    <cellStyle name="백_4.부대공_5부대시설공_2.0 오수구조물공(실옥)_하수처리시설(황간)_배수설비 제원표" xfId="9820"/>
    <cellStyle name="백_4.부대공_5부대시설공_2.0 오수구조물공(실옥)_하수처리시설(황간)_배수설비 제원표_배수설비 수량(장선)" xfId="9821"/>
    <cellStyle name="백_4.부대공_5부대시설공_배수설비 제원표" xfId="9822"/>
    <cellStyle name="백_4.부대공_5부대시설공_배수설비 제원표_배수설비 수량(장선)" xfId="9823"/>
    <cellStyle name="백_4.부대공_5부대시설공_하수처리시설(황간)" xfId="9824"/>
    <cellStyle name="백_4.부대공_5부대시설공_하수처리시설(황간)_배수설비 제원표" xfId="9825"/>
    <cellStyle name="백_4.부대공_5부대시설공_하수처리시설(황간)_배수설비 제원표_배수설비 수량(장선)" xfId="9826"/>
    <cellStyle name="백_4.부대공_배수설비 제원표" xfId="9827"/>
    <cellStyle name="백_4.부대공_배수설비 제원표_배수설비 수량(장선)" xfId="9828"/>
    <cellStyle name="백_4.부대공_하수처리시설(황간)" xfId="9829"/>
    <cellStyle name="백_4.부대공_하수처리시설(황간)_배수설비 제원표" xfId="9830"/>
    <cellStyle name="백_4.부대공_하수처리시설(황간)_배수설비 제원표_배수설비 수량(장선)" xfId="9831"/>
    <cellStyle name="백_4배관공" xfId="9832"/>
    <cellStyle name="백_4배관공_06. 물 푸 기-코드" xfId="9833"/>
    <cellStyle name="백_4배관공_2.0 오수구조물공(실옥)" xfId="9834"/>
    <cellStyle name="백_4배관공_2.0 오수구조물공(실옥)_배수설비 제원표" xfId="9835"/>
    <cellStyle name="백_4배관공_2.0 오수구조물공(실옥)_배수설비 제원표_배수설비 수량(장선)" xfId="9836"/>
    <cellStyle name="백_4배관공_2.0 오수구조물공(실옥)_하수처리시설(황간)" xfId="9837"/>
    <cellStyle name="백_4배관공_2.0 오수구조물공(실옥)_하수처리시설(황간)_배수설비 제원표" xfId="9838"/>
    <cellStyle name="백_4배관공_2.0 오수구조물공(실옥)_하수처리시설(황간)_배수설비 제원표_배수설비 수량(장선)" xfId="9839"/>
    <cellStyle name="백_4배관공_배수설비 제원표" xfId="9840"/>
    <cellStyle name="백_4배관공_배수설비 제원표_배수설비 수량(장선)" xfId="9841"/>
    <cellStyle name="백_4배관공_하수처리시설(황간)" xfId="9842"/>
    <cellStyle name="백_4배관공_하수처리시설(황간)_배수설비 제원표" xfId="9843"/>
    <cellStyle name="백_4배관공_하수처리시설(황간)_배수설비 제원표_배수설비 수량(장선)" xfId="9844"/>
    <cellStyle name="백_5부대시설공" xfId="9845"/>
    <cellStyle name="백_5부대시설공_06. 물 푸 기-코드" xfId="9846"/>
    <cellStyle name="백_5부대시설공_2.0 오수구조물공(실옥)" xfId="9847"/>
    <cellStyle name="백_5부대시설공_2.0 오수구조물공(실옥)_배수설비 제원표" xfId="9848"/>
    <cellStyle name="백_5부대시설공_2.0 오수구조물공(실옥)_배수설비 제원표_배수설비 수량(장선)" xfId="9849"/>
    <cellStyle name="백_5부대시설공_2.0 오수구조물공(실옥)_하수처리시설(황간)" xfId="9850"/>
    <cellStyle name="백_5부대시설공_2.0 오수구조물공(실옥)_하수처리시설(황간)_배수설비 제원표" xfId="9851"/>
    <cellStyle name="백_5부대시설공_2.0 오수구조물공(실옥)_하수처리시설(황간)_배수설비 제원표_배수설비 수량(장선)" xfId="9852"/>
    <cellStyle name="백_5부대시설공_배수설비 제원표" xfId="9853"/>
    <cellStyle name="백_5부대시설공_배수설비 제원표_배수설비 수량(장선)" xfId="9854"/>
    <cellStyle name="백_5부대시설공_하수처리시설(황간)" xfId="9855"/>
    <cellStyle name="백_5부대시설공_하수처리시설(황간)_배수설비 제원표" xfId="9856"/>
    <cellStyle name="백_5부대시설공_하수처리시설(황간)_배수설비 제원표_배수설비 수량(장선)" xfId="9857"/>
    <cellStyle name="백_Book2" xfId="9858"/>
    <cellStyle name="백_Book2_06. 물 푸 기-코드" xfId="9859"/>
    <cellStyle name="백_Book2_1" xfId="9860"/>
    <cellStyle name="백_Book2_2.0 오수구조물공(실옥)" xfId="9861"/>
    <cellStyle name="백_Book2_2.0 오수구조물공(실옥)_배수설비 제원표" xfId="9862"/>
    <cellStyle name="백_Book2_2.0 오수구조물공(실옥)_배수설비 제원표_배수설비 수량(장선)" xfId="9863"/>
    <cellStyle name="백_Book2_2.0 오수구조물공(실옥)_하수처리시설(황간)" xfId="9864"/>
    <cellStyle name="백_Book2_2.0 오수구조물공(실옥)_하수처리시설(황간)_배수설비 제원표" xfId="9865"/>
    <cellStyle name="백_Book2_2.0 오수구조물공(실옥)_하수처리시설(황간)_배수설비 제원표_배수설비 수량(장선)" xfId="9866"/>
    <cellStyle name="백_Book2_4.부대공" xfId="9867"/>
    <cellStyle name="백_Book2_4.부대공_06. 물 푸 기-코드" xfId="9868"/>
    <cellStyle name="백_Book2_4.부대공_2.0 오수구조물공(실옥)" xfId="9869"/>
    <cellStyle name="백_Book2_4.부대공_2.0 오수구조물공(실옥)_배수설비 제원표" xfId="9870"/>
    <cellStyle name="백_Book2_4.부대공_2.0 오수구조물공(실옥)_배수설비 제원표_배수설비 수량(장선)" xfId="9871"/>
    <cellStyle name="백_Book2_4.부대공_2.0 오수구조물공(실옥)_하수처리시설(황간)" xfId="9872"/>
    <cellStyle name="백_Book2_4.부대공_2.0 오수구조물공(실옥)_하수처리시설(황간)_배수설비 제원표" xfId="9873"/>
    <cellStyle name="백_Book2_4.부대공_2.0 오수구조물공(실옥)_하수처리시설(황간)_배수설비 제원표_배수설비 수량(장선)" xfId="9874"/>
    <cellStyle name="백_Book2_4.부대공_4배관공" xfId="9875"/>
    <cellStyle name="백_Book2_4.부대공_4배관공_06. 물 푸 기-코드" xfId="9876"/>
    <cellStyle name="백_Book2_4.부대공_4배관공_2.0 오수구조물공(실옥)" xfId="9877"/>
    <cellStyle name="백_Book2_4.부대공_4배관공_2.0 오수구조물공(실옥)_배수설비 제원표" xfId="9878"/>
    <cellStyle name="백_Book2_4.부대공_4배관공_2.0 오수구조물공(실옥)_배수설비 제원표_배수설비 수량(장선)" xfId="9879"/>
    <cellStyle name="백_Book2_4.부대공_4배관공_2.0 오수구조물공(실옥)_하수처리시설(황간)" xfId="9880"/>
    <cellStyle name="백_Book2_4.부대공_4배관공_2.0 오수구조물공(실옥)_하수처리시설(황간)_배수설비 제원표" xfId="9881"/>
    <cellStyle name="백_Book2_4.부대공_4배관공_2.0 오수구조물공(실옥)_하수처리시설(황간)_배수설비 제원표_배수설비 수량(장선)" xfId="9882"/>
    <cellStyle name="백_Book2_4.부대공_4배관공_배수설비 제원표" xfId="9883"/>
    <cellStyle name="백_Book2_4.부대공_4배관공_배수설비 제원표_배수설비 수량(장선)" xfId="9884"/>
    <cellStyle name="백_Book2_4.부대공_4배관공_하수처리시설(황간)" xfId="9885"/>
    <cellStyle name="백_Book2_4.부대공_4배관공_하수처리시설(황간)_배수설비 제원표" xfId="9886"/>
    <cellStyle name="백_Book2_4.부대공_4배관공_하수처리시설(황간)_배수설비 제원표_배수설비 수량(장선)" xfId="9887"/>
    <cellStyle name="백_Book2_4.부대공_5부대시설공" xfId="9888"/>
    <cellStyle name="백_Book2_4.부대공_5부대시설공_06. 물 푸 기-코드" xfId="9889"/>
    <cellStyle name="백_Book2_4.부대공_5부대시설공_2.0 오수구조물공(실옥)" xfId="9890"/>
    <cellStyle name="백_Book2_4.부대공_5부대시설공_2.0 오수구조물공(실옥)_배수설비 제원표" xfId="9891"/>
    <cellStyle name="백_Book2_4.부대공_5부대시설공_2.0 오수구조물공(실옥)_배수설비 제원표_배수설비 수량(장선)" xfId="9892"/>
    <cellStyle name="백_Book2_4.부대공_5부대시설공_2.0 오수구조물공(실옥)_하수처리시설(황간)" xfId="9893"/>
    <cellStyle name="백_Book2_4.부대공_5부대시설공_2.0 오수구조물공(실옥)_하수처리시설(황간)_배수설비 제원표" xfId="9894"/>
    <cellStyle name="백_Book2_4.부대공_5부대시설공_2.0 오수구조물공(실옥)_하수처리시설(황간)_배수설비 제원표_배수설비 수량(장선)" xfId="9895"/>
    <cellStyle name="백_Book2_4.부대공_5부대시설공_배수설비 제원표" xfId="9896"/>
    <cellStyle name="백_Book2_4.부대공_5부대시설공_배수설비 제원표_배수설비 수량(장선)" xfId="9897"/>
    <cellStyle name="백_Book2_4.부대공_5부대시설공_하수처리시설(황간)" xfId="9898"/>
    <cellStyle name="백_Book2_4.부대공_5부대시설공_하수처리시설(황간)_배수설비 제원표" xfId="9899"/>
    <cellStyle name="백_Book2_4.부대공_5부대시설공_하수처리시설(황간)_배수설비 제원표_배수설비 수량(장선)" xfId="9900"/>
    <cellStyle name="백_Book2_4.부대공_배수설비 제원표" xfId="9901"/>
    <cellStyle name="백_Book2_4.부대공_배수설비 제원표_배수설비 수량(장선)" xfId="9902"/>
    <cellStyle name="백_Book2_4.부대공_하수처리시설(황간)" xfId="9903"/>
    <cellStyle name="백_Book2_4.부대공_하수처리시설(황간)_배수설비 제원표" xfId="9904"/>
    <cellStyle name="백_Book2_4.부대공_하수처리시설(황간)_배수설비 제원표_배수설비 수량(장선)" xfId="9905"/>
    <cellStyle name="백_Book2_4배관공" xfId="9906"/>
    <cellStyle name="백_Book2_4배관공_06. 물 푸 기-코드" xfId="9907"/>
    <cellStyle name="백_Book2_4배관공_2.0 오수구조물공(실옥)" xfId="9908"/>
    <cellStyle name="백_Book2_4배관공_2.0 오수구조물공(실옥)_배수설비 제원표" xfId="9909"/>
    <cellStyle name="백_Book2_4배관공_2.0 오수구조물공(실옥)_배수설비 제원표_배수설비 수량(장선)" xfId="9910"/>
    <cellStyle name="백_Book2_4배관공_2.0 오수구조물공(실옥)_하수처리시설(황간)" xfId="9911"/>
    <cellStyle name="백_Book2_4배관공_2.0 오수구조물공(실옥)_하수처리시설(황간)_배수설비 제원표" xfId="9912"/>
    <cellStyle name="백_Book2_4배관공_2.0 오수구조물공(실옥)_하수처리시설(황간)_배수설비 제원표_배수설비 수량(장선)" xfId="9913"/>
    <cellStyle name="백_Book2_4배관공_배수설비 제원표" xfId="9914"/>
    <cellStyle name="백_Book2_4배관공_배수설비 제원표_배수설비 수량(장선)" xfId="9915"/>
    <cellStyle name="백_Book2_4배관공_하수처리시설(황간)" xfId="9916"/>
    <cellStyle name="백_Book2_4배관공_하수처리시설(황간)_배수설비 제원표" xfId="9917"/>
    <cellStyle name="백_Book2_4배관공_하수처리시설(황간)_배수설비 제원표_배수설비 수량(장선)" xfId="9918"/>
    <cellStyle name="백_Book2_5부대시설공" xfId="9919"/>
    <cellStyle name="백_Book2_5부대시설공_06. 물 푸 기-코드" xfId="9920"/>
    <cellStyle name="백_Book2_5부대시설공_2.0 오수구조물공(실옥)" xfId="9921"/>
    <cellStyle name="백_Book2_5부대시설공_2.0 오수구조물공(실옥)_배수설비 제원표" xfId="9922"/>
    <cellStyle name="백_Book2_5부대시설공_2.0 오수구조물공(실옥)_배수설비 제원표_배수설비 수량(장선)" xfId="9923"/>
    <cellStyle name="백_Book2_5부대시설공_2.0 오수구조물공(실옥)_하수처리시설(황간)" xfId="9924"/>
    <cellStyle name="백_Book2_5부대시설공_2.0 오수구조물공(실옥)_하수처리시설(황간)_배수설비 제원표" xfId="9925"/>
    <cellStyle name="백_Book2_5부대시설공_2.0 오수구조물공(실옥)_하수처리시설(황간)_배수설비 제원표_배수설비 수량(장선)" xfId="9926"/>
    <cellStyle name="백_Book2_5부대시설공_배수설비 제원표" xfId="9927"/>
    <cellStyle name="백_Book2_5부대시설공_배수설비 제원표_배수설비 수량(장선)" xfId="9928"/>
    <cellStyle name="백_Book2_5부대시설공_하수처리시설(황간)" xfId="9929"/>
    <cellStyle name="백_Book2_5부대시설공_하수처리시설(황간)_배수설비 제원표" xfId="9930"/>
    <cellStyle name="백_Book2_5부대시설공_하수처리시설(황간)_배수설비 제원표_배수설비 수량(장선)" xfId="9931"/>
    <cellStyle name="백_Book2_배수설비 제원표" xfId="9932"/>
    <cellStyle name="백_Book2_배수설비 제원표_배수설비 수량(장선)" xfId="9933"/>
    <cellStyle name="백_Book2_하수처리시설(황간)" xfId="9934"/>
    <cellStyle name="백_Book2_하수처리시설(황간)_배수설비 제원표" xfId="9935"/>
    <cellStyle name="백_Book2_하수처리시설(황간)_배수설비 제원표_배수설비 수량(장선)" xfId="9936"/>
    <cellStyle name="백_기존구조물철거" xfId="9937"/>
    <cellStyle name="백_기존구조물철거_발파암소할 2003 버전" xfId="9938"/>
    <cellStyle name="백_기존구조물철거_토공수량산출서-3공구-사토" xfId="9939"/>
    <cellStyle name="백_기존구조물철거최종" xfId="9940"/>
    <cellStyle name="백_기존구조물철거최종_발파암소할 2003 버전" xfId="9941"/>
    <cellStyle name="백_기존구조물철거최종_토공수량산출서-3공구-사토" xfId="9942"/>
    <cellStyle name="백_발파암소할 2003 버전" xfId="9943"/>
    <cellStyle name="백_배수설비 제원표" xfId="9944"/>
    <cellStyle name="백_배수설비 제원표_배수설비 수량(장선)" xfId="9945"/>
    <cellStyle name="백_수량산출서(수정)" xfId="9946"/>
    <cellStyle name="백_수량산출서(수정)_01-토공_02-배수공" xfId="9947"/>
    <cellStyle name="백_수량산출서(수정)_01-토공_02-배수공_02.구조물및추진,도달기지토공(D구간)" xfId="9948"/>
    <cellStyle name="백_수량산출서(수정)_01-토공_02-배수공_토공" xfId="9949"/>
    <cellStyle name="백_수량산출서(수정)_01-토공_02-배수공_토공_02.구조물및추진,도달기지토공(D구간)" xfId="9950"/>
    <cellStyle name="백_수량산출서(수정)_01-토공_02-배수공_토공_2.0토공3" xfId="9951"/>
    <cellStyle name="백_수량산출서(수정)_01-토공_02-배수공_토공_2.0토공3_02.구조물및추진,도달기지토공(D구간)" xfId="9952"/>
    <cellStyle name="백_수량산출서(수정)_01-토공_02-배수공_토공_보령깨기집계" xfId="9953"/>
    <cellStyle name="백_수량산출서(수정)_01-토공_02-배수공_토공_보령깨기집계_02.구조물및추진,도달기지토공(D구간)" xfId="9954"/>
    <cellStyle name="백_수량산출서(수정)_01-토공_02-배수공_토공_정부장님토적" xfId="9955"/>
    <cellStyle name="백_수량산출서(수정)_01-토공_02-배수공_토공_정부장님토적_02.구조물및추진,도달기지토공(D구간)" xfId="9956"/>
    <cellStyle name="백_수량산출서(수정)_01-토공_02-배수공_토공_토적표" xfId="9957"/>
    <cellStyle name="백_수량산출서(수정)_01-토공_02-배수공_토공_토적표_02.구조물및추진,도달기지토공(D구간)" xfId="9958"/>
    <cellStyle name="백_수량산출서(수정)_02-배수공" xfId="9959"/>
    <cellStyle name="백_수량산출서(수정)_02-배수공_02.구조물및추진,도달기지토공(D구간)" xfId="9960"/>
    <cellStyle name="백_수량산출서(수정)_02-배수공_02-반중력식옹벽" xfId="9961"/>
    <cellStyle name="백_수량산출서(수정)_02-배수공_02-반중력식옹벽_02.구조물및추진,도달기지토공(D구간)" xfId="9962"/>
    <cellStyle name="백_수량산출서(수정)_02-배수공_02-반중력식옹벽_토공" xfId="9963"/>
    <cellStyle name="백_수량산출서(수정)_02-배수공_02-반중력식옹벽_토공_02.구조물및추진,도달기지토공(D구간)" xfId="9964"/>
    <cellStyle name="백_수량산출서(수정)_02-배수공_02-반중력식옹벽_토공_2.0토공3" xfId="9965"/>
    <cellStyle name="백_수량산출서(수정)_02-배수공_02-반중력식옹벽_토공_2.0토공3_02.구조물및추진,도달기지토공(D구간)" xfId="9966"/>
    <cellStyle name="백_수량산출서(수정)_02-배수공_02-반중력식옹벽_토공_보령깨기집계" xfId="9967"/>
    <cellStyle name="백_수량산출서(수정)_02-배수공_02-반중력식옹벽_토공_보령깨기집계_02.구조물및추진,도달기지토공(D구간)" xfId="9968"/>
    <cellStyle name="백_수량산출서(수정)_02-배수공_02-반중력식옹벽_토공_정부장님토적" xfId="9969"/>
    <cellStyle name="백_수량산출서(수정)_02-배수공_02-반중력식옹벽_토공_정부장님토적_02.구조물및추진,도달기지토공(D구간)" xfId="9970"/>
    <cellStyle name="백_수량산출서(수정)_02-배수공_02-반중력식옹벽_토공_토적표" xfId="9971"/>
    <cellStyle name="백_수량산출서(수정)_02-배수공_02-반중력식옹벽_토공_토적표_02.구조물및추진,도달기지토공(D구간)" xfId="9972"/>
    <cellStyle name="백_수량산출서(수정)_02-배수공_02-배수공" xfId="9973"/>
    <cellStyle name="백_수량산출서(수정)_02-배수공_02-배수공_02.구조물및추진,도달기지토공(D구간)" xfId="9974"/>
    <cellStyle name="백_수량산출서(수정)_02-배수공_02-배수공_토공" xfId="9975"/>
    <cellStyle name="백_수량산출서(수정)_02-배수공_02-배수공_토공_02.구조물및추진,도달기지토공(D구간)" xfId="9976"/>
    <cellStyle name="백_수량산출서(수정)_02-배수공_02-배수공_토공_2.0토공3" xfId="9977"/>
    <cellStyle name="백_수량산출서(수정)_02-배수공_02-배수공_토공_2.0토공3_02.구조물및추진,도달기지토공(D구간)" xfId="9978"/>
    <cellStyle name="백_수량산출서(수정)_02-배수공_02-배수공_토공_보령깨기집계" xfId="9979"/>
    <cellStyle name="백_수량산출서(수정)_02-배수공_02-배수공_토공_보령깨기집계_02.구조물및추진,도달기지토공(D구간)" xfId="9980"/>
    <cellStyle name="백_수량산출서(수정)_02-배수공_02-배수공_토공_정부장님토적" xfId="9981"/>
    <cellStyle name="백_수량산출서(수정)_02-배수공_02-배수공_토공_정부장님토적_02.구조물및추진,도달기지토공(D구간)" xfId="9982"/>
    <cellStyle name="백_수량산출서(수정)_02-배수공_02-배수공_토공_토적표" xfId="9983"/>
    <cellStyle name="백_수량산출서(수정)_02-배수공_02-배수공_토공_토적표_02.구조물및추진,도달기지토공(D구간)" xfId="9984"/>
    <cellStyle name="백_수량산출서(수정)_02-배수공_반중력" xfId="9985"/>
    <cellStyle name="백_수량산출서(수정)_02-배수공_반중력_02.구조물및추진,도달기지토공(D구간)" xfId="9986"/>
    <cellStyle name="백_수량산출서(수정)_02-배수공_반중력_토공" xfId="9987"/>
    <cellStyle name="백_수량산출서(수정)_02-배수공_반중력_토공_02.구조물및추진,도달기지토공(D구간)" xfId="9988"/>
    <cellStyle name="백_수량산출서(수정)_02-배수공_반중력_토공_2.0토공3" xfId="9989"/>
    <cellStyle name="백_수량산출서(수정)_02-배수공_반중력_토공_2.0토공3_02.구조물및추진,도달기지토공(D구간)" xfId="9990"/>
    <cellStyle name="백_수량산출서(수정)_02-배수공_반중력_토공_보령깨기집계" xfId="9991"/>
    <cellStyle name="백_수량산출서(수정)_02-배수공_반중력_토공_보령깨기집계_02.구조물및추진,도달기지토공(D구간)" xfId="9992"/>
    <cellStyle name="백_수량산출서(수정)_02-배수공_반중력_토공_정부장님토적" xfId="9993"/>
    <cellStyle name="백_수량산출서(수정)_02-배수공_반중력_토공_정부장님토적_02.구조물및추진,도달기지토공(D구간)" xfId="9994"/>
    <cellStyle name="백_수량산출서(수정)_02-배수공_반중력_토공_토적표" xfId="9995"/>
    <cellStyle name="백_수량산출서(수정)_02-배수공_반중력_토공_토적표_02.구조물및추진,도달기지토공(D구간)" xfId="9996"/>
    <cellStyle name="백_수량산출서(수정)_02-배수공_토공" xfId="9997"/>
    <cellStyle name="백_수량산출서(수정)_02-배수공_토공_02.구조물및추진,도달기지토공(D구간)" xfId="9998"/>
    <cellStyle name="백_수량산출서(수정)_02-배수공_토공_2.0토공3" xfId="9999"/>
    <cellStyle name="백_수량산출서(수정)_02-배수공_토공_2.0토공3_02.구조물및추진,도달기지토공(D구간)" xfId="10000"/>
    <cellStyle name="백_수량산출서(수정)_02-배수공_토공_보령깨기집계" xfId="10001"/>
    <cellStyle name="백_수량산출서(수정)_02-배수공_토공_보령깨기집계_02.구조물및추진,도달기지토공(D구간)" xfId="10002"/>
    <cellStyle name="백_수량산출서(수정)_02-배수공_토공_정부장님토적" xfId="10003"/>
    <cellStyle name="백_수량산출서(수정)_02-배수공_토공_정부장님토적_02.구조물및추진,도달기지토공(D구간)" xfId="10004"/>
    <cellStyle name="백_수량산출서(수정)_02-배수공_토공_토적표" xfId="10005"/>
    <cellStyle name="백_수량산출서(수정)_02-배수공_토공_토적표_02.구조물및추진,도달기지토공(D구간)" xfId="10006"/>
    <cellStyle name="백_수량산출서(수정)_04-포장공_02-배수공" xfId="10007"/>
    <cellStyle name="백_수량산출서(수정)_04-포장공_02-배수공_02.구조물및추진,도달기지토공(D구간)" xfId="10008"/>
    <cellStyle name="백_수량산출서(수정)_04-포장공_02-배수공_토공" xfId="10009"/>
    <cellStyle name="백_수량산출서(수정)_04-포장공_02-배수공_토공_02.구조물및추진,도달기지토공(D구간)" xfId="10010"/>
    <cellStyle name="백_수량산출서(수정)_04-포장공_02-배수공_토공_2.0토공3" xfId="10011"/>
    <cellStyle name="백_수량산출서(수정)_04-포장공_02-배수공_토공_2.0토공3_02.구조물및추진,도달기지토공(D구간)" xfId="10012"/>
    <cellStyle name="백_수량산출서(수정)_04-포장공_02-배수공_토공_보령깨기집계" xfId="10013"/>
    <cellStyle name="백_수량산출서(수정)_04-포장공_02-배수공_토공_보령깨기집계_02.구조물및추진,도달기지토공(D구간)" xfId="10014"/>
    <cellStyle name="백_수량산출서(수정)_04-포장공_02-배수공_토공_정부장님토적" xfId="10015"/>
    <cellStyle name="백_수량산출서(수정)_04-포장공_02-배수공_토공_정부장님토적_02.구조물및추진,도달기지토공(D구간)" xfId="10016"/>
    <cellStyle name="백_수량산출서(수정)_04-포장공_02-배수공_토공_토적표" xfId="10017"/>
    <cellStyle name="백_수량산출서(수정)_04-포장공_02-배수공_토공_토적표_02.구조물및추진,도달기지토공(D구간)" xfId="10018"/>
    <cellStyle name="백_수량산출서(수정)_06-부대공_02-배수공" xfId="10019"/>
    <cellStyle name="백_수량산출서(수정)_06-부대공_02-배수공_02.구조물및추진,도달기지토공(D구간)" xfId="10020"/>
    <cellStyle name="백_수량산출서(수정)_06-부대공_02-배수공_토공" xfId="10021"/>
    <cellStyle name="백_수량산출서(수정)_06-부대공_02-배수공_토공_02.구조물및추진,도달기지토공(D구간)" xfId="10022"/>
    <cellStyle name="백_수량산출서(수정)_06-부대공_02-배수공_토공_2.0토공3" xfId="10023"/>
    <cellStyle name="백_수량산출서(수정)_06-부대공_02-배수공_토공_2.0토공3_02.구조물및추진,도달기지토공(D구간)" xfId="10024"/>
    <cellStyle name="백_수량산출서(수정)_06-부대공_02-배수공_토공_보령깨기집계" xfId="10025"/>
    <cellStyle name="백_수량산출서(수정)_06-부대공_02-배수공_토공_보령깨기집계_02.구조물및추진,도달기지토공(D구간)" xfId="10026"/>
    <cellStyle name="백_수량산출서(수정)_06-부대공_02-배수공_토공_정부장님토적" xfId="10027"/>
    <cellStyle name="백_수량산출서(수정)_06-부대공_02-배수공_토공_정부장님토적_02.구조물및추진,도달기지토공(D구간)" xfId="10028"/>
    <cellStyle name="백_수량산출서(수정)_06-부대공_02-배수공_토공_토적표" xfId="10029"/>
    <cellStyle name="백_수량산출서(수정)_06-부대공_02-배수공_토공_토적표_02.구조물및추진,도달기지토공(D구간)" xfId="10030"/>
    <cellStyle name="백_수량산출서(수정)_20_깨기취합" xfId="10031"/>
    <cellStyle name="백_수량산출서(수정)_20_깨기취합_발파암소할 2003 버전" xfId="10032"/>
    <cellStyle name="백_수량산출서(수정)_20_깨기취합_토공수량산출서-3공구-사토" xfId="10033"/>
    <cellStyle name="백_수량산출서(수정)_21_깨기_배수1" xfId="10034"/>
    <cellStyle name="백_수량산출서(수정)_21_깨기_토공" xfId="10035"/>
    <cellStyle name="백_수량산출서(수정)_21_깨기_토공_발파암소할 2003 버전" xfId="10036"/>
    <cellStyle name="백_수량산출서(수정)_21_깨기_토공_토공수량산출서-3공구-사토" xfId="10037"/>
    <cellStyle name="백_수량산출서(수정)_기존구조물철거" xfId="10038"/>
    <cellStyle name="백_수량산출서(수정)_기존구조물철거_발파암소할 2003 버전" xfId="10039"/>
    <cellStyle name="백_수량산출서(수정)_기존구조물철거_토공수량산출서-3공구-사토" xfId="10040"/>
    <cellStyle name="백_수량산출서(수정)_기존구조물철거최종" xfId="10041"/>
    <cellStyle name="백_수량산출서(수정)_기존구조물철거최종_발파암소할 2003 버전" xfId="10042"/>
    <cellStyle name="백_수량산출서(수정)_기존구조물철거최종_토공수량산출서-3공구-사토" xfId="10043"/>
    <cellStyle name="백_수량산출서(수정)_발파암소할 2003 버전" xfId="10044"/>
    <cellStyle name="백_수량산출서(수정)_오수공" xfId="10045"/>
    <cellStyle name="백_수량산출서(수정)_오수공_20_깨기취합" xfId="10046"/>
    <cellStyle name="백_수량산출서(수정)_오수공_20_깨기취합_발파암소할 2003 버전" xfId="10047"/>
    <cellStyle name="백_수량산출서(수정)_오수공_20_깨기취합_토공수량산출서-3공구-사토" xfId="10048"/>
    <cellStyle name="백_수량산출서(수정)_오수공_21_깨기_배수1" xfId="10049"/>
    <cellStyle name="백_수량산출서(수정)_오수공_21_깨기_토공" xfId="10050"/>
    <cellStyle name="백_수량산출서(수정)_오수공_21_깨기_토공_발파암소할 2003 버전" xfId="10051"/>
    <cellStyle name="백_수량산출서(수정)_오수공_21_깨기_토공_토공수량산출서-3공구-사토" xfId="10052"/>
    <cellStyle name="백_수량산출서(수정)_오수공_기존구조물철거" xfId="10053"/>
    <cellStyle name="백_수량산출서(수정)_오수공_기존구조물철거_발파암소할 2003 버전" xfId="10054"/>
    <cellStyle name="백_수량산출서(수정)_오수공_기존구조물철거_토공수량산출서-3공구-사토" xfId="10055"/>
    <cellStyle name="백_수량산출서(수정)_오수공_기존구조물철거최종" xfId="10056"/>
    <cellStyle name="백_수량산출서(수정)_오수공_기존구조물철거최종_발파암소할 2003 버전" xfId="10057"/>
    <cellStyle name="백_수량산출서(수정)_오수공_기존구조물철거최종_토공수량산출서-3공구-사토" xfId="10058"/>
    <cellStyle name="백_수량산출서(수정)_오수공_발파암소할 2003 버전" xfId="10059"/>
    <cellStyle name="백_수량산출서(수정)_오수공_오수공" xfId="10060"/>
    <cellStyle name="백_수량산출서(수정)_오수공_오수공_20_깨기취합" xfId="10061"/>
    <cellStyle name="백_수량산출서(수정)_오수공_오수공_20_깨기취합_발파암소할 2003 버전" xfId="10062"/>
    <cellStyle name="백_수량산출서(수정)_오수공_오수공_20_깨기취합_토공수량산출서-3공구-사토" xfId="10063"/>
    <cellStyle name="백_수량산출서(수정)_오수공_오수공_21_깨기_배수1" xfId="10064"/>
    <cellStyle name="백_수량산출서(수정)_오수공_오수공_21_깨기_토공" xfId="10065"/>
    <cellStyle name="백_수량산출서(수정)_오수공_오수공_21_깨기_토공_발파암소할 2003 버전" xfId="10066"/>
    <cellStyle name="백_수량산출서(수정)_오수공_오수공_21_깨기_토공_토공수량산출서-3공구-사토" xfId="10067"/>
    <cellStyle name="백_수량산출서(수정)_오수공_오수공_기존구조물철거" xfId="10068"/>
    <cellStyle name="백_수량산출서(수정)_오수공_오수공_기존구조물철거_발파암소할 2003 버전" xfId="10069"/>
    <cellStyle name="백_수량산출서(수정)_오수공_오수공_기존구조물철거_토공수량산출서-3공구-사토" xfId="10070"/>
    <cellStyle name="백_수량산출서(수정)_오수공_오수공_기존구조물철거최종" xfId="10071"/>
    <cellStyle name="백_수량산출서(수정)_오수공_오수공_기존구조물철거최종_발파암소할 2003 버전" xfId="10072"/>
    <cellStyle name="백_수량산출서(수정)_오수공_오수공_기존구조물철거최종_토공수량산출서-3공구-사토" xfId="10073"/>
    <cellStyle name="백_수량산출서(수정)_오수공_오수공_발파암소할 2003 버전" xfId="10074"/>
    <cellStyle name="백_수량산출서(수정)_오수공_오수공_토공수량산출서-3공구-사토" xfId="10075"/>
    <cellStyle name="백_수량산출서(수정)_오수공_토공수량산출서-3공구-사토" xfId="10076"/>
    <cellStyle name="백_수량산출서(수정)_토공수량산출서-3공구-사토" xfId="10077"/>
    <cellStyle name="백_오수공" xfId="10078"/>
    <cellStyle name="백_오수공_20_깨기취합" xfId="10079"/>
    <cellStyle name="백_오수공_20_깨기취합_발파암소할 2003 버전" xfId="10080"/>
    <cellStyle name="백_오수공_20_깨기취합_토공수량산출서-3공구-사토" xfId="10081"/>
    <cellStyle name="백_오수공_21_깨기_배수1" xfId="10082"/>
    <cellStyle name="백_오수공_21_깨기_토공" xfId="10083"/>
    <cellStyle name="백_오수공_21_깨기_토공_발파암소할 2003 버전" xfId="10084"/>
    <cellStyle name="백_오수공_21_깨기_토공_토공수량산출서-3공구-사토" xfId="10085"/>
    <cellStyle name="백_오수공_기존구조물철거" xfId="10086"/>
    <cellStyle name="백_오수공_기존구조물철거_발파암소할 2003 버전" xfId="10087"/>
    <cellStyle name="백_오수공_기존구조물철거_토공수량산출서-3공구-사토" xfId="10088"/>
    <cellStyle name="백_오수공_기존구조물철거최종" xfId="10089"/>
    <cellStyle name="백_오수공_기존구조물철거최종_발파암소할 2003 버전" xfId="10090"/>
    <cellStyle name="백_오수공_기존구조물철거최종_토공수량산출서-3공구-사토" xfId="10091"/>
    <cellStyle name="백_오수공_발파암소할 2003 버전" xfId="10092"/>
    <cellStyle name="백_오수공_오수공" xfId="10093"/>
    <cellStyle name="백_오수공_오수공_20_깨기취합" xfId="10094"/>
    <cellStyle name="백_오수공_오수공_20_깨기취합_발파암소할 2003 버전" xfId="10095"/>
    <cellStyle name="백_오수공_오수공_20_깨기취합_토공수량산출서-3공구-사토" xfId="10096"/>
    <cellStyle name="백_오수공_오수공_21_깨기_배수1" xfId="10097"/>
    <cellStyle name="백_오수공_오수공_21_깨기_토공" xfId="10098"/>
    <cellStyle name="백_오수공_오수공_21_깨기_토공_발파암소할 2003 버전" xfId="10099"/>
    <cellStyle name="백_오수공_오수공_21_깨기_토공_토공수량산출서-3공구-사토" xfId="10100"/>
    <cellStyle name="백_오수공_오수공_기존구조물철거" xfId="10101"/>
    <cellStyle name="백_오수공_오수공_기존구조물철거_발파암소할 2003 버전" xfId="10102"/>
    <cellStyle name="백_오수공_오수공_기존구조물철거_토공수량산출서-3공구-사토" xfId="10103"/>
    <cellStyle name="백_오수공_오수공_기존구조물철거최종" xfId="10104"/>
    <cellStyle name="백_오수공_오수공_기존구조물철거최종_발파암소할 2003 버전" xfId="10105"/>
    <cellStyle name="백_오수공_오수공_기존구조물철거최종_토공수량산출서-3공구-사토" xfId="10106"/>
    <cellStyle name="백_오수공_오수공_발파암소할 2003 버전" xfId="10107"/>
    <cellStyle name="백_오수공_오수공_토공수량산출서-3공구-사토" xfId="10108"/>
    <cellStyle name="백_오수공_토공수량산출서-3공구-사토" xfId="10109"/>
    <cellStyle name="백_이형관재료계산서" xfId="10110"/>
    <cellStyle name="백_이형관재료계산서_관수량 (2)" xfId="10111"/>
    <cellStyle name="백_이형관재료계산서_관자재" xfId="10112"/>
    <cellStyle name="백_이형관재료계산서_수량산출" xfId="10113"/>
    <cellStyle name="백_토공수량산출서-3공구-사토" xfId="10114"/>
    <cellStyle name="백_하수처리시설(황간)" xfId="10115"/>
    <cellStyle name="백_하수처리시설(황간)_배수설비 제원표" xfId="10116"/>
    <cellStyle name="백_하수처리시설(황간)_배수설비 제원표_배수설비 수량(장선)" xfId="10117"/>
    <cellStyle name="백분율 [△1]" xfId="10118"/>
    <cellStyle name="백분율 [△1] 10" xfId="10119"/>
    <cellStyle name="백분율 [△1] 11" xfId="10120"/>
    <cellStyle name="백분율 [△1] 2" xfId="10121"/>
    <cellStyle name="백분율 [△1] 3" xfId="10122"/>
    <cellStyle name="백분율 [△1] 4" xfId="10123"/>
    <cellStyle name="백분율 [△1] 5" xfId="10124"/>
    <cellStyle name="백분율 [△1] 6" xfId="10125"/>
    <cellStyle name="백분율 [△1] 7" xfId="10126"/>
    <cellStyle name="백분율 [△1] 8" xfId="10127"/>
    <cellStyle name="백분율 [△1] 9" xfId="10128"/>
    <cellStyle name="백분율 [△2]" xfId="10129"/>
    <cellStyle name="백분율 [△2] 10" xfId="10130"/>
    <cellStyle name="백분율 [△2] 11" xfId="10131"/>
    <cellStyle name="백분율 [△2] 2" xfId="10132"/>
    <cellStyle name="백분율 [△2] 3" xfId="10133"/>
    <cellStyle name="백분율 [△2] 4" xfId="10134"/>
    <cellStyle name="백분율 [△2] 5" xfId="10135"/>
    <cellStyle name="백분율 [△2] 6" xfId="10136"/>
    <cellStyle name="백분율 [△2] 7" xfId="10137"/>
    <cellStyle name="백분율 [△2] 8" xfId="10138"/>
    <cellStyle name="백분율 [△2] 9" xfId="10139"/>
    <cellStyle name="백분율 [0]" xfId="10140"/>
    <cellStyle name="백분율 [2]" xfId="10141"/>
    <cellStyle name="백분율 10" xfId="10142"/>
    <cellStyle name="백분율 10 2" xfId="10143"/>
    <cellStyle name="백분율 10 2 2" xfId="10144"/>
    <cellStyle name="백분율 10 3" xfId="10145"/>
    <cellStyle name="백분율 10 4" xfId="10146"/>
    <cellStyle name="백분율 11" xfId="10147"/>
    <cellStyle name="백분율 11 2" xfId="10148"/>
    <cellStyle name="백분율 11 2 2" xfId="10149"/>
    <cellStyle name="백분율 11 3" xfId="10150"/>
    <cellStyle name="백분율 11 4" xfId="10151"/>
    <cellStyle name="백분율 12" xfId="10152"/>
    <cellStyle name="백분율 12 2" xfId="10153"/>
    <cellStyle name="백분율 12 2 2" xfId="10154"/>
    <cellStyle name="백분율 12 3" xfId="10155"/>
    <cellStyle name="백분율 12 4" xfId="10156"/>
    <cellStyle name="백분율 13" xfId="10157"/>
    <cellStyle name="백분율 14" xfId="10158"/>
    <cellStyle name="백분율 15" xfId="10159"/>
    <cellStyle name="백분율 15 2" xfId="10160"/>
    <cellStyle name="백분율 16" xfId="10161"/>
    <cellStyle name="백분율 17" xfId="10162"/>
    <cellStyle name="백분율 18" xfId="10163"/>
    <cellStyle name="백분율 19" xfId="10164"/>
    <cellStyle name="백분율 2" xfId="10165"/>
    <cellStyle name="백분율 2 10" xfId="10166"/>
    <cellStyle name="백분율 2 11" xfId="10167"/>
    <cellStyle name="백분율 2 2" xfId="10168"/>
    <cellStyle name="백분율 2 2 2" xfId="10169"/>
    <cellStyle name="백분율 2 3" xfId="10170"/>
    <cellStyle name="백분율 2 4" xfId="10171"/>
    <cellStyle name="백분율 2 5" xfId="10172"/>
    <cellStyle name="백분율 2 6" xfId="10173"/>
    <cellStyle name="백분율 2 7" xfId="10174"/>
    <cellStyle name="백분율 2 8" xfId="10175"/>
    <cellStyle name="백분율 2 9" xfId="10176"/>
    <cellStyle name="백분율 20" xfId="10177"/>
    <cellStyle name="백분율 21" xfId="10178"/>
    <cellStyle name="백분율 22" xfId="10179"/>
    <cellStyle name="백분율 23" xfId="10180"/>
    <cellStyle name="백분율 24" xfId="10181"/>
    <cellStyle name="백분율 25" xfId="10182"/>
    <cellStyle name="백분율 26" xfId="10183"/>
    <cellStyle name="백분율 27" xfId="10184"/>
    <cellStyle name="백분율 28" xfId="10185"/>
    <cellStyle name="백분율 29" xfId="10186"/>
    <cellStyle name="백분율 3" xfId="10187"/>
    <cellStyle name="백분율 3 2" xfId="10188"/>
    <cellStyle name="백분율 3 3" xfId="10189"/>
    <cellStyle name="백분율 30" xfId="10190"/>
    <cellStyle name="백분율 31" xfId="10191"/>
    <cellStyle name="백분율 32" xfId="10192"/>
    <cellStyle name="백분율 33" xfId="10193"/>
    <cellStyle name="백분율 34" xfId="10194"/>
    <cellStyle name="백분율 35" xfId="10195"/>
    <cellStyle name="백분율 36" xfId="10196"/>
    <cellStyle name="백분율 37" xfId="10197"/>
    <cellStyle name="백분율 38" xfId="10198"/>
    <cellStyle name="백분율 39" xfId="10199"/>
    <cellStyle name="백분율 4" xfId="10200"/>
    <cellStyle name="백분율 40" xfId="10201"/>
    <cellStyle name="백분율 41" xfId="10202"/>
    <cellStyle name="백분율 42" xfId="10203"/>
    <cellStyle name="백분율 43" xfId="10204"/>
    <cellStyle name="백분율 44" xfId="10205"/>
    <cellStyle name="백분율 45" xfId="10206"/>
    <cellStyle name="백분율 46" xfId="10207"/>
    <cellStyle name="백분율 47" xfId="10208"/>
    <cellStyle name="백분율 48" xfId="10209"/>
    <cellStyle name="백분율 49" xfId="10210"/>
    <cellStyle name="백분율 5" xfId="10211"/>
    <cellStyle name="백분율 5 2" xfId="10212"/>
    <cellStyle name="백분율 5 2 2" xfId="10213"/>
    <cellStyle name="백분율 5 3" xfId="10214"/>
    <cellStyle name="백분율 5 4" xfId="10215"/>
    <cellStyle name="백분율 50" xfId="10216"/>
    <cellStyle name="백분율 51" xfId="10217"/>
    <cellStyle name="백분율 52" xfId="10218"/>
    <cellStyle name="백분율 53" xfId="10219"/>
    <cellStyle name="백분율 54" xfId="10220"/>
    <cellStyle name="백분율 55" xfId="10221"/>
    <cellStyle name="백분율 56" xfId="10222"/>
    <cellStyle name="백분율 57" xfId="10223"/>
    <cellStyle name="백분율 58" xfId="10224"/>
    <cellStyle name="백분율 59" xfId="10225"/>
    <cellStyle name="백분율 6" xfId="10226"/>
    <cellStyle name="백분율 6 2" xfId="10227"/>
    <cellStyle name="백분율 6 2 2" xfId="10228"/>
    <cellStyle name="백분율 6 3" xfId="10229"/>
    <cellStyle name="백분율 6 4" xfId="10230"/>
    <cellStyle name="백분율 60" xfId="10231"/>
    <cellStyle name="백분율 61" xfId="10232"/>
    <cellStyle name="백분율 62" xfId="10233"/>
    <cellStyle name="백분율 63" xfId="10234"/>
    <cellStyle name="백분율 64" xfId="10235"/>
    <cellStyle name="백분율 65" xfId="10236"/>
    <cellStyle name="백분율 66" xfId="10237"/>
    <cellStyle name="백분율 67" xfId="10238"/>
    <cellStyle name="백분율 68" xfId="10239"/>
    <cellStyle name="백분율 69" xfId="10240"/>
    <cellStyle name="백분율 7" xfId="10241"/>
    <cellStyle name="백분율 7 2" xfId="10242"/>
    <cellStyle name="백분율 7 2 2" xfId="10243"/>
    <cellStyle name="백분율 7 3" xfId="10244"/>
    <cellStyle name="백분율 7 4" xfId="10245"/>
    <cellStyle name="백분율 70" xfId="10246"/>
    <cellStyle name="백분율 71" xfId="10247"/>
    <cellStyle name="백분율 72" xfId="10248"/>
    <cellStyle name="백분율 73" xfId="10249"/>
    <cellStyle name="백분율 74" xfId="10250"/>
    <cellStyle name="백분율 75" xfId="10251"/>
    <cellStyle name="백분율 76" xfId="10252"/>
    <cellStyle name="백분율 77" xfId="10253"/>
    <cellStyle name="백분율 78" xfId="10254"/>
    <cellStyle name="백분율 79" xfId="10255"/>
    <cellStyle name="백분율 8" xfId="10256"/>
    <cellStyle name="백분율 8 2" xfId="10257"/>
    <cellStyle name="백분율 8 2 2" xfId="10258"/>
    <cellStyle name="백분율 8 3" xfId="10259"/>
    <cellStyle name="백분율 8 4" xfId="10260"/>
    <cellStyle name="백분율 80" xfId="10261"/>
    <cellStyle name="백분율 81" xfId="10262"/>
    <cellStyle name="백분율 82" xfId="10263"/>
    <cellStyle name="백분율 83" xfId="10264"/>
    <cellStyle name="백분율 84" xfId="10265"/>
    <cellStyle name="백분율 85" xfId="10266"/>
    <cellStyle name="백분율 86" xfId="10267"/>
    <cellStyle name="백분율 87" xfId="10268"/>
    <cellStyle name="백분율 88" xfId="10269"/>
    <cellStyle name="백분율 89" xfId="10270"/>
    <cellStyle name="백분율 9" xfId="10271"/>
    <cellStyle name="백분율 9 2" xfId="10272"/>
    <cellStyle name="백분율 9 2 2" xfId="10273"/>
    <cellStyle name="백분율 9 3" xfId="10274"/>
    <cellStyle name="백분율 9 4" xfId="10275"/>
    <cellStyle name="백분율 90" xfId="10276"/>
    <cellStyle name="백분율 91" xfId="10277"/>
    <cellStyle name="백분율［△1］" xfId="10278"/>
    <cellStyle name="백분율［△1］ 10" xfId="10279"/>
    <cellStyle name="백분율［△1］ 11" xfId="10280"/>
    <cellStyle name="백분율［△1］ 2" xfId="10281"/>
    <cellStyle name="백분율［△1］ 3" xfId="10282"/>
    <cellStyle name="백분율［△1］ 4" xfId="10283"/>
    <cellStyle name="백분율［△1］ 5" xfId="10284"/>
    <cellStyle name="백분율［△1］ 6" xfId="10285"/>
    <cellStyle name="백분율［△1］ 7" xfId="10286"/>
    <cellStyle name="백분율［△1］ 8" xfId="10287"/>
    <cellStyle name="백분율［△1］ 9" xfId="10288"/>
    <cellStyle name="백분율［△2］" xfId="10289"/>
    <cellStyle name="백분율［△2］ 10" xfId="10290"/>
    <cellStyle name="백분율［△2］ 11" xfId="10291"/>
    <cellStyle name="백분율［△2］ 2" xfId="10292"/>
    <cellStyle name="백분율［△2］ 3" xfId="10293"/>
    <cellStyle name="백분율［△2］ 4" xfId="10294"/>
    <cellStyle name="백분율［△2］ 5" xfId="10295"/>
    <cellStyle name="백분율［△2］ 6" xfId="10296"/>
    <cellStyle name="백분율［△2］ 7" xfId="10297"/>
    <cellStyle name="백분율［△2］ 8" xfId="10298"/>
    <cellStyle name="백분율［△2］ 9" xfId="10299"/>
    <cellStyle name="범위" xfId="10300"/>
    <cellStyle name="벭?_Q1 PRODUCT ACTUAL_4월 (2)" xfId="10301"/>
    <cellStyle name="보통 2" xfId="10302"/>
    <cellStyle name="분기" xfId="10303"/>
    <cellStyle name="분기 2" xfId="10304"/>
    <cellStyle name="분기 2 2" xfId="10305"/>
    <cellStyle name="분기 2 3" xfId="10306"/>
    <cellStyle name="분기 2 4" xfId="10307"/>
    <cellStyle name="분기 3" xfId="10308"/>
    <cellStyle name="분기 3 2" xfId="10309"/>
    <cellStyle name="분기 3 3" xfId="10310"/>
    <cellStyle name="분기 3 4" xfId="10311"/>
    <cellStyle name="분기 4" xfId="10312"/>
    <cellStyle name="분기 4 2" xfId="10313"/>
    <cellStyle name="분기 4 3" xfId="10314"/>
    <cellStyle name="분기 4 4" xfId="10315"/>
    <cellStyle name="분기 5" xfId="10316"/>
    <cellStyle name="분기 5 2" xfId="10317"/>
    <cellStyle name="분기 5 3" xfId="10318"/>
    <cellStyle name="분기 5 4" xfId="10319"/>
    <cellStyle name="분기 6" xfId="10320"/>
    <cellStyle name="분기 6 2" xfId="10321"/>
    <cellStyle name="분기 6 3" xfId="10322"/>
    <cellStyle name="분기 6 4" xfId="10323"/>
    <cellStyle name="분기 7" xfId="10324"/>
    <cellStyle name="분기 7 2" xfId="10325"/>
    <cellStyle name="분기 7 3" xfId="10326"/>
    <cellStyle name="분기 7 4" xfId="10327"/>
    <cellStyle name="분기 8" xfId="10328"/>
    <cellStyle name="분기 8 2" xfId="10329"/>
    <cellStyle name="분기 8 3" xfId="10330"/>
    <cellStyle name="분기 8 4" xfId="10331"/>
    <cellStyle name="분수" xfId="10332"/>
    <cellStyle name="분수 2" xfId="10333"/>
    <cellStyle name="분수 2 2" xfId="10334"/>
    <cellStyle name="분수 2 3" xfId="10335"/>
    <cellStyle name="분수 2 4" xfId="10336"/>
    <cellStyle name="분수 3" xfId="10337"/>
    <cellStyle name="분수 3 2" xfId="10338"/>
    <cellStyle name="분수 3 3" xfId="10339"/>
    <cellStyle name="분수 3 4" xfId="10340"/>
    <cellStyle name="분수 4" xfId="10341"/>
    <cellStyle name="분수 4 2" xfId="10342"/>
    <cellStyle name="분수 4 3" xfId="10343"/>
    <cellStyle name="분수 4 4" xfId="10344"/>
    <cellStyle name="분수 5" xfId="10345"/>
    <cellStyle name="분수 5 2" xfId="10346"/>
    <cellStyle name="분수 5 3" xfId="10347"/>
    <cellStyle name="분수 5 4" xfId="10348"/>
    <cellStyle name="분수 6" xfId="10349"/>
    <cellStyle name="분수 6 2" xfId="10350"/>
    <cellStyle name="분수 6 3" xfId="10351"/>
    <cellStyle name="분수 6 4" xfId="10352"/>
    <cellStyle name="분수 7" xfId="10353"/>
    <cellStyle name="분수 7 2" xfId="10354"/>
    <cellStyle name="분수 7 3" xfId="10355"/>
    <cellStyle name="분수 7 4" xfId="10356"/>
    <cellStyle name="분수 8" xfId="10357"/>
    <cellStyle name="분수 8 2" xfId="10358"/>
    <cellStyle name="분수 8 3" xfId="10359"/>
    <cellStyle name="분수 8 4" xfId="10360"/>
    <cellStyle name="뷭?" xfId="10361"/>
    <cellStyle name="뷭? 2" xfId="10362"/>
    <cellStyle name="뷭?_7200000" xfId="10363"/>
    <cellStyle name="빨간색" xfId="10364"/>
    <cellStyle name="빨간색 2" xfId="10365"/>
    <cellStyle name="빨간색 2 2" xfId="10366"/>
    <cellStyle name="빨간색 2 3" xfId="10367"/>
    <cellStyle name="빨간색 2 4" xfId="10368"/>
    <cellStyle name="빨간색 3" xfId="10369"/>
    <cellStyle name="빨간색 3 2" xfId="10370"/>
    <cellStyle name="빨간색 3 3" xfId="10371"/>
    <cellStyle name="빨강" xfId="10372"/>
    <cellStyle name="산출근거" xfId="10373"/>
    <cellStyle name="산출식" xfId="10374"/>
    <cellStyle name="산출식 2" xfId="10375"/>
    <cellStyle name="산출식 2 2" xfId="10376"/>
    <cellStyle name="산출식 3" xfId="10377"/>
    <cellStyle name="산출식 3 2" xfId="10378"/>
    <cellStyle name="산출식 4" xfId="10379"/>
    <cellStyle name="산출식 4 2" xfId="10380"/>
    <cellStyle name="常规_OPTION_9910" xfId="10381"/>
    <cellStyle name="선택영역" xfId="10382"/>
    <cellStyle name="선택영역 2" xfId="10383"/>
    <cellStyle name="선택영역 가운데" xfId="10384"/>
    <cellStyle name="선택영역 가운데 2" xfId="10385"/>
    <cellStyle name="선택영역_토공수량" xfId="10386"/>
    <cellStyle name="선택영역의 가운데" xfId="10387"/>
    <cellStyle name="선택영역의 가운데 2" xfId="10388"/>
    <cellStyle name="선택영역의 가운데로" xfId="10389"/>
    <cellStyle name="선택영역의 가운데로 10" xfId="10390"/>
    <cellStyle name="선택영역의 가운데로 11" xfId="10391"/>
    <cellStyle name="선택영역의 가운데로 12" xfId="10392"/>
    <cellStyle name="선택영역의 가운데로 13" xfId="10393"/>
    <cellStyle name="선택영역의 가운데로 2" xfId="10394"/>
    <cellStyle name="선택영역의 가운데로 3" xfId="10395"/>
    <cellStyle name="선택영역의 가운데로 4" xfId="10396"/>
    <cellStyle name="선택영역의 가운데로 5" xfId="10397"/>
    <cellStyle name="선택영역의 가운데로 6" xfId="10398"/>
    <cellStyle name="선택영역의 가운데로 7" xfId="10399"/>
    <cellStyle name="선택영역의 가운데로 8" xfId="10400"/>
    <cellStyle name="선택영역의 가운데로 9" xfId="10401"/>
    <cellStyle name="선택영영" xfId="10402"/>
    <cellStyle name="설계변경" xfId="10403"/>
    <cellStyle name="설계서" xfId="10404"/>
    <cellStyle name="설계서 2" xfId="10405"/>
    <cellStyle name="설계서 3" xfId="10406"/>
    <cellStyle name="설명 텍스트 2" xfId="10407"/>
    <cellStyle name="셀 확인 2" xfId="10408"/>
    <cellStyle name="소공종" xfId="10409"/>
    <cellStyle name="소수" xfId="10410"/>
    <cellStyle name="소수3" xfId="10411"/>
    <cellStyle name="소수4" xfId="10412"/>
    <cellStyle name="소수점" xfId="10413"/>
    <cellStyle name="소수점 2" xfId="10414"/>
    <cellStyle name="소수점 2 2" xfId="10415"/>
    <cellStyle name="소수점 2 2 2" xfId="10416"/>
    <cellStyle name="소수점 2 3" xfId="10417"/>
    <cellStyle name="소수점 3" xfId="10418"/>
    <cellStyle name="소수점 3 2" xfId="10419"/>
    <cellStyle name="소수점 3 2 2" xfId="10420"/>
    <cellStyle name="소수점 3 3" xfId="10421"/>
    <cellStyle name="소수점 4" xfId="10422"/>
    <cellStyle name="소수점 4 2" xfId="10423"/>
    <cellStyle name="소수점 4 2 2" xfId="10424"/>
    <cellStyle name="소수점 4 3" xfId="10425"/>
    <cellStyle name="소수점 5" xfId="10426"/>
    <cellStyle name="소수점서식" xfId="10427"/>
    <cellStyle name="소수점서식 2" xfId="10428"/>
    <cellStyle name="소수점서식 2 2" xfId="10429"/>
    <cellStyle name="소수점서식 3" xfId="10430"/>
    <cellStyle name="소수점서식 3 2" xfId="10431"/>
    <cellStyle name="소수점서식 4" xfId="10432"/>
    <cellStyle name="소숫점0" xfId="10433"/>
    <cellStyle name="소숫점3" xfId="10434"/>
    <cellStyle name="손광봉" xfId="10435"/>
    <cellStyle name="수당" xfId="10436"/>
    <cellStyle name="수당2" xfId="10437"/>
    <cellStyle name="수량" xfId="10438"/>
    <cellStyle name="수량 2" xfId="10439"/>
    <cellStyle name="수량 3" xfId="10440"/>
    <cellStyle name="수량1" xfId="10441"/>
    <cellStyle name="수목명" xfId="10442"/>
    <cellStyle name="수목명 2" xfId="10443"/>
    <cellStyle name="수목명 2 2" xfId="10444"/>
    <cellStyle name="수목명 2 3" xfId="10445"/>
    <cellStyle name="수목명 2 4" xfId="10446"/>
    <cellStyle name="수목명 3" xfId="10447"/>
    <cellStyle name="수목명 3 2" xfId="10448"/>
    <cellStyle name="수목명 3 3" xfId="10449"/>
    <cellStyle name="숨김" xfId="10450"/>
    <cellStyle name="숫자" xfId="10451"/>
    <cellStyle name="숫자 2" xfId="10452"/>
    <cellStyle name="숫자(R)" xfId="10453"/>
    <cellStyle name="숫자(R) 2" xfId="10454"/>
    <cellStyle name="숫자(R) 3" xfId="10455"/>
    <cellStyle name="숫자_14.강교및가벤트" xfId="10456"/>
    <cellStyle name="숫자1" xfId="10457"/>
    <cellStyle name="숫자1 2" xfId="10458"/>
    <cellStyle name="숫자3" xfId="10459"/>
    <cellStyle name="숫자3R" xfId="10460"/>
    <cellStyle name="숫자3자리" xfId="10461"/>
    <cellStyle name="쉼표 [0] 10" xfId="10462"/>
    <cellStyle name="쉼표 [0] 10 2" xfId="10463"/>
    <cellStyle name="쉼표 [0] 10 2 2" xfId="10464"/>
    <cellStyle name="쉼표 [0] 10 3" xfId="10465"/>
    <cellStyle name="쉼표 [0] 10 4" xfId="10466"/>
    <cellStyle name="쉼표 [0] 10 5" xfId="10467"/>
    <cellStyle name="쉼표 [0] 10 6" xfId="10468"/>
    <cellStyle name="쉼표 [0] 10 7" xfId="10469"/>
    <cellStyle name="쉼표 [0] 10 8" xfId="10470"/>
    <cellStyle name="쉼표 [0] 11" xfId="10471"/>
    <cellStyle name="쉼표 [0] 12" xfId="10472"/>
    <cellStyle name="쉼표 [0] 12 10" xfId="10473"/>
    <cellStyle name="쉼표 [0] 12 10 2" xfId="10474"/>
    <cellStyle name="쉼표 [0] 12 10 2 2" xfId="10475"/>
    <cellStyle name="쉼표 [0] 12 10 3" xfId="10476"/>
    <cellStyle name="쉼표 [0] 12 10 4" xfId="10477"/>
    <cellStyle name="쉼표 [0] 12 2" xfId="10478"/>
    <cellStyle name="쉼표 [0] 12 2 10" xfId="10479"/>
    <cellStyle name="쉼표 [0] 12 2 10 2" xfId="10480"/>
    <cellStyle name="쉼표 [0] 12 2 11" xfId="10481"/>
    <cellStyle name="쉼표 [0] 12 2 12" xfId="10482"/>
    <cellStyle name="쉼표 [0] 12 2 2" xfId="10483"/>
    <cellStyle name="쉼표 [0] 12 2 2 2" xfId="10484"/>
    <cellStyle name="쉼표 [0] 12 2 2 2 2" xfId="10485"/>
    <cellStyle name="쉼표 [0] 12 2 2 2 2 2" xfId="10486"/>
    <cellStyle name="쉼표 [0] 12 2 2 2 2 2 2" xfId="10487"/>
    <cellStyle name="쉼표 [0] 12 2 2 2 2 3" xfId="10488"/>
    <cellStyle name="쉼표 [0] 12 2 2 2 2 4" xfId="10489"/>
    <cellStyle name="쉼표 [0] 12 2 2 2 3" xfId="10490"/>
    <cellStyle name="쉼표 [0] 12 2 2 2 3 2" xfId="10491"/>
    <cellStyle name="쉼표 [0] 12 2 2 2 4" xfId="10492"/>
    <cellStyle name="쉼표 [0] 12 2 2 2 5" xfId="10493"/>
    <cellStyle name="쉼표 [0] 12 2 2 3" xfId="10494"/>
    <cellStyle name="쉼표 [0] 12 2 2 3 2" xfId="10495"/>
    <cellStyle name="쉼표 [0] 12 2 2 3 2 2" xfId="10496"/>
    <cellStyle name="쉼표 [0] 12 2 2 3 2 2 2" xfId="10497"/>
    <cellStyle name="쉼표 [0] 12 2 2 3 2 3" xfId="10498"/>
    <cellStyle name="쉼표 [0] 12 2 2 3 2 4" xfId="10499"/>
    <cellStyle name="쉼표 [0] 12 2 2 3 3" xfId="10500"/>
    <cellStyle name="쉼표 [0] 12 2 2 3 3 2" xfId="10501"/>
    <cellStyle name="쉼표 [0] 12 2 2 3 4" xfId="10502"/>
    <cellStyle name="쉼표 [0] 12 2 2 3 5" xfId="10503"/>
    <cellStyle name="쉼표 [0] 12 2 2 4" xfId="10504"/>
    <cellStyle name="쉼표 [0] 12 2 2 4 2" xfId="10505"/>
    <cellStyle name="쉼표 [0] 12 2 2 4 2 2" xfId="10506"/>
    <cellStyle name="쉼표 [0] 12 2 2 4 3" xfId="10507"/>
    <cellStyle name="쉼표 [0] 12 2 2 4 4" xfId="10508"/>
    <cellStyle name="쉼표 [0] 12 2 2 5" xfId="10509"/>
    <cellStyle name="쉼표 [0] 12 2 2 5 2" xfId="10510"/>
    <cellStyle name="쉼표 [0] 12 2 2 6" xfId="10511"/>
    <cellStyle name="쉼표 [0] 12 2 2 7" xfId="10512"/>
    <cellStyle name="쉼표 [0] 12 2 3" xfId="10513"/>
    <cellStyle name="쉼표 [0] 12 2 3 2" xfId="10514"/>
    <cellStyle name="쉼표 [0] 12 2 3 2 2" xfId="10515"/>
    <cellStyle name="쉼표 [0] 12 2 3 2 2 2" xfId="10516"/>
    <cellStyle name="쉼표 [0] 12 2 3 2 3" xfId="10517"/>
    <cellStyle name="쉼표 [0] 12 2 3 2 4" xfId="10518"/>
    <cellStyle name="쉼표 [0] 12 2 3 3" xfId="10519"/>
    <cellStyle name="쉼표 [0] 12 2 3 3 2" xfId="10520"/>
    <cellStyle name="쉼표 [0] 12 2 3 4" xfId="10521"/>
    <cellStyle name="쉼표 [0] 12 2 3 5" xfId="10522"/>
    <cellStyle name="쉼표 [0] 12 2 4" xfId="10523"/>
    <cellStyle name="쉼표 [0] 12 2 4 2" xfId="10524"/>
    <cellStyle name="쉼표 [0] 12 2 4 2 2" xfId="10525"/>
    <cellStyle name="쉼표 [0] 12 2 4 2 2 2" xfId="10526"/>
    <cellStyle name="쉼표 [0] 12 2 4 2 3" xfId="10527"/>
    <cellStyle name="쉼표 [0] 12 2 4 2 4" xfId="10528"/>
    <cellStyle name="쉼표 [0] 12 2 4 3" xfId="10529"/>
    <cellStyle name="쉼표 [0] 12 2 4 3 2" xfId="10530"/>
    <cellStyle name="쉼표 [0] 12 2 4 4" xfId="10531"/>
    <cellStyle name="쉼표 [0] 12 2 4 5" xfId="10532"/>
    <cellStyle name="쉼표 [0] 12 2 5" xfId="10533"/>
    <cellStyle name="쉼표 [0] 12 2 5 2" xfId="10534"/>
    <cellStyle name="쉼표 [0] 12 2 5 2 2" xfId="10535"/>
    <cellStyle name="쉼표 [0] 12 2 5 2 2 2" xfId="10536"/>
    <cellStyle name="쉼표 [0] 12 2 5 2 3" xfId="10537"/>
    <cellStyle name="쉼표 [0] 12 2 5 2 4" xfId="10538"/>
    <cellStyle name="쉼표 [0] 12 2 5 3" xfId="10539"/>
    <cellStyle name="쉼표 [0] 12 2 5 3 2" xfId="10540"/>
    <cellStyle name="쉼표 [0] 12 2 5 4" xfId="10541"/>
    <cellStyle name="쉼표 [0] 12 2 5 5" xfId="10542"/>
    <cellStyle name="쉼표 [0] 12 2 6" xfId="10543"/>
    <cellStyle name="쉼표 [0] 12 2 6 2" xfId="10544"/>
    <cellStyle name="쉼표 [0] 12 2 6 2 2" xfId="10545"/>
    <cellStyle name="쉼표 [0] 12 2 6 2 2 2" xfId="10546"/>
    <cellStyle name="쉼표 [0] 12 2 6 2 3" xfId="10547"/>
    <cellStyle name="쉼표 [0] 12 2 6 2 4" xfId="10548"/>
    <cellStyle name="쉼표 [0] 12 2 6 3" xfId="10549"/>
    <cellStyle name="쉼표 [0] 12 2 6 3 2" xfId="10550"/>
    <cellStyle name="쉼표 [0] 12 2 6 4" xfId="10551"/>
    <cellStyle name="쉼표 [0] 12 2 6 5" xfId="10552"/>
    <cellStyle name="쉼표 [0] 12 2 7" xfId="10553"/>
    <cellStyle name="쉼표 [0] 12 2 7 2" xfId="10554"/>
    <cellStyle name="쉼표 [0] 12 2 7 2 2" xfId="10555"/>
    <cellStyle name="쉼표 [0] 12 2 7 2 2 2" xfId="10556"/>
    <cellStyle name="쉼표 [0] 12 2 7 2 3" xfId="10557"/>
    <cellStyle name="쉼표 [0] 12 2 7 2 4" xfId="10558"/>
    <cellStyle name="쉼표 [0] 12 2 7 3" xfId="10559"/>
    <cellStyle name="쉼표 [0] 12 2 7 3 2" xfId="10560"/>
    <cellStyle name="쉼표 [0] 12 2 7 4" xfId="10561"/>
    <cellStyle name="쉼표 [0] 12 2 7 5" xfId="10562"/>
    <cellStyle name="쉼표 [0] 12 2 8" xfId="10563"/>
    <cellStyle name="쉼표 [0] 12 2 8 2" xfId="10564"/>
    <cellStyle name="쉼표 [0] 12 2 8 2 2" xfId="10565"/>
    <cellStyle name="쉼표 [0] 12 2 8 2 2 2" xfId="10566"/>
    <cellStyle name="쉼표 [0] 12 2 8 2 3" xfId="10567"/>
    <cellStyle name="쉼표 [0] 12 2 8 2 4" xfId="10568"/>
    <cellStyle name="쉼표 [0] 12 2 8 3" xfId="10569"/>
    <cellStyle name="쉼표 [0] 12 2 8 3 2" xfId="10570"/>
    <cellStyle name="쉼표 [0] 12 2 8 4" xfId="10571"/>
    <cellStyle name="쉼표 [0] 12 2 8 5" xfId="10572"/>
    <cellStyle name="쉼표 [0] 12 2 9" xfId="10573"/>
    <cellStyle name="쉼표 [0] 12 2 9 2" xfId="10574"/>
    <cellStyle name="쉼표 [0] 12 2 9 2 2" xfId="10575"/>
    <cellStyle name="쉼표 [0] 12 2 9 3" xfId="10576"/>
    <cellStyle name="쉼표 [0] 12 2 9 4" xfId="10577"/>
    <cellStyle name="쉼표 [0] 12 3" xfId="10578"/>
    <cellStyle name="쉼표 [0] 12 3 2" xfId="10579"/>
    <cellStyle name="쉼표 [0] 12 3 2 2" xfId="10580"/>
    <cellStyle name="쉼표 [0] 12 3 2 2 2" xfId="10581"/>
    <cellStyle name="쉼표 [0] 12 3 2 2 2 2" xfId="10582"/>
    <cellStyle name="쉼표 [0] 12 3 2 2 3" xfId="10583"/>
    <cellStyle name="쉼표 [0] 12 3 2 2 4" xfId="10584"/>
    <cellStyle name="쉼표 [0] 12 3 2 3" xfId="10585"/>
    <cellStyle name="쉼표 [0] 12 3 2 3 2" xfId="10586"/>
    <cellStyle name="쉼표 [0] 12 3 2 4" xfId="10587"/>
    <cellStyle name="쉼표 [0] 12 3 2 5" xfId="10588"/>
    <cellStyle name="쉼표 [0] 12 3 3" xfId="10589"/>
    <cellStyle name="쉼표 [0] 12 3 3 2" xfId="10590"/>
    <cellStyle name="쉼표 [0] 12 3 3 2 2" xfId="10591"/>
    <cellStyle name="쉼표 [0] 12 3 3 2 2 2" xfId="10592"/>
    <cellStyle name="쉼표 [0] 12 3 3 2 3" xfId="10593"/>
    <cellStyle name="쉼표 [0] 12 3 3 2 4" xfId="10594"/>
    <cellStyle name="쉼표 [0] 12 3 3 3" xfId="10595"/>
    <cellStyle name="쉼표 [0] 12 3 3 3 2" xfId="10596"/>
    <cellStyle name="쉼표 [0] 12 3 3 4" xfId="10597"/>
    <cellStyle name="쉼표 [0] 12 3 3 5" xfId="10598"/>
    <cellStyle name="쉼표 [0] 12 3 4" xfId="10599"/>
    <cellStyle name="쉼표 [0] 12 3 4 2" xfId="10600"/>
    <cellStyle name="쉼표 [0] 12 3 4 2 2" xfId="10601"/>
    <cellStyle name="쉼표 [0] 12 3 4 3" xfId="10602"/>
    <cellStyle name="쉼표 [0] 12 3 4 4" xfId="10603"/>
    <cellStyle name="쉼표 [0] 12 3 5" xfId="10604"/>
    <cellStyle name="쉼표 [0] 12 3 5 2" xfId="10605"/>
    <cellStyle name="쉼표 [0] 12 3 6" xfId="10606"/>
    <cellStyle name="쉼표 [0] 12 3 7" xfId="10607"/>
    <cellStyle name="쉼표 [0] 12 4" xfId="10608"/>
    <cellStyle name="쉼표 [0] 12 4 2" xfId="10609"/>
    <cellStyle name="쉼표 [0] 12 4 2 2" xfId="10610"/>
    <cellStyle name="쉼표 [0] 12 4 2 2 2" xfId="10611"/>
    <cellStyle name="쉼표 [0] 12 4 2 3" xfId="10612"/>
    <cellStyle name="쉼표 [0] 12 4 2 4" xfId="10613"/>
    <cellStyle name="쉼표 [0] 12 4 3" xfId="10614"/>
    <cellStyle name="쉼표 [0] 12 4 3 2" xfId="10615"/>
    <cellStyle name="쉼표 [0] 12 4 4" xfId="10616"/>
    <cellStyle name="쉼표 [0] 12 4 5" xfId="10617"/>
    <cellStyle name="쉼표 [0] 12 5" xfId="10618"/>
    <cellStyle name="쉼표 [0] 12 5 2" xfId="10619"/>
    <cellStyle name="쉼표 [0] 12 5 2 2" xfId="10620"/>
    <cellStyle name="쉼표 [0] 12 5 2 2 2" xfId="10621"/>
    <cellStyle name="쉼표 [0] 12 5 2 3" xfId="10622"/>
    <cellStyle name="쉼표 [0] 12 5 2 4" xfId="10623"/>
    <cellStyle name="쉼표 [0] 12 5 3" xfId="10624"/>
    <cellStyle name="쉼표 [0] 12 5 3 2" xfId="10625"/>
    <cellStyle name="쉼표 [0] 12 5 4" xfId="10626"/>
    <cellStyle name="쉼표 [0] 12 5 5" xfId="10627"/>
    <cellStyle name="쉼표 [0] 12 6" xfId="10628"/>
    <cellStyle name="쉼표 [0] 12 6 2" xfId="10629"/>
    <cellStyle name="쉼표 [0] 12 6 2 2" xfId="10630"/>
    <cellStyle name="쉼표 [0] 12 6 2 2 2" xfId="10631"/>
    <cellStyle name="쉼표 [0] 12 6 2 3" xfId="10632"/>
    <cellStyle name="쉼표 [0] 12 6 2 4" xfId="10633"/>
    <cellStyle name="쉼표 [0] 12 6 3" xfId="10634"/>
    <cellStyle name="쉼표 [0] 12 6 3 2" xfId="10635"/>
    <cellStyle name="쉼표 [0] 12 6 4" xfId="10636"/>
    <cellStyle name="쉼표 [0] 12 6 5" xfId="10637"/>
    <cellStyle name="쉼표 [0] 12 7" xfId="10638"/>
    <cellStyle name="쉼표 [0] 12 7 2" xfId="10639"/>
    <cellStyle name="쉼표 [0] 12 7 2 2" xfId="10640"/>
    <cellStyle name="쉼표 [0] 12 7 2 2 2" xfId="10641"/>
    <cellStyle name="쉼표 [0] 12 7 2 3" xfId="10642"/>
    <cellStyle name="쉼표 [0] 12 7 2 4" xfId="10643"/>
    <cellStyle name="쉼표 [0] 12 7 3" xfId="10644"/>
    <cellStyle name="쉼표 [0] 12 7 3 2" xfId="10645"/>
    <cellStyle name="쉼표 [0] 12 7 4" xfId="10646"/>
    <cellStyle name="쉼표 [0] 12 7 5" xfId="10647"/>
    <cellStyle name="쉼표 [0] 12 8" xfId="10648"/>
    <cellStyle name="쉼표 [0] 12 8 2" xfId="10649"/>
    <cellStyle name="쉼표 [0] 12 8 2 2" xfId="10650"/>
    <cellStyle name="쉼표 [0] 12 8 2 2 2" xfId="10651"/>
    <cellStyle name="쉼표 [0] 12 8 2 3" xfId="10652"/>
    <cellStyle name="쉼표 [0] 12 8 2 4" xfId="10653"/>
    <cellStyle name="쉼표 [0] 12 8 3" xfId="10654"/>
    <cellStyle name="쉼표 [0] 12 8 3 2" xfId="10655"/>
    <cellStyle name="쉼표 [0] 12 8 4" xfId="10656"/>
    <cellStyle name="쉼표 [0] 12 8 5" xfId="10657"/>
    <cellStyle name="쉼표 [0] 12 9" xfId="10658"/>
    <cellStyle name="쉼표 [0] 12 9 2" xfId="10659"/>
    <cellStyle name="쉼표 [0] 12 9 2 2" xfId="10660"/>
    <cellStyle name="쉼표 [0] 12 9 2 2 2" xfId="10661"/>
    <cellStyle name="쉼표 [0] 12 9 2 3" xfId="10662"/>
    <cellStyle name="쉼표 [0] 12 9 2 4" xfId="10663"/>
    <cellStyle name="쉼표 [0] 12 9 3" xfId="10664"/>
    <cellStyle name="쉼표 [0] 12 9 3 2" xfId="10665"/>
    <cellStyle name="쉼표 [0] 12 9 4" xfId="10666"/>
    <cellStyle name="쉼표 [0] 12 9 5" xfId="10667"/>
    <cellStyle name="쉼표 [0] 13" xfId="10668"/>
    <cellStyle name="쉼표 [0] 13 2" xfId="10669"/>
    <cellStyle name="쉼표 [0] 13 3" xfId="10670"/>
    <cellStyle name="쉼표 [0] 13 4" xfId="10671"/>
    <cellStyle name="쉼표 [0] 13 5" xfId="10672"/>
    <cellStyle name="쉼표 [0] 13 6" xfId="10673"/>
    <cellStyle name="쉼표 [0] 13 7" xfId="10674"/>
    <cellStyle name="쉼표 [0] 13 7 2" xfId="10675"/>
    <cellStyle name="쉼표 [0] 13 8" xfId="10676"/>
    <cellStyle name="쉼표 [0] 13 9" xfId="10677"/>
    <cellStyle name="쉼표 [0] 14" xfId="10678"/>
    <cellStyle name="쉼표 [0] 14 2" xfId="10679"/>
    <cellStyle name="쉼표 [0] 14 3" xfId="10680"/>
    <cellStyle name="쉼표 [0] 14 4" xfId="10681"/>
    <cellStyle name="쉼표 [0] 14 5" xfId="10682"/>
    <cellStyle name="쉼표 [0] 14 6" xfId="10683"/>
    <cellStyle name="쉼표 [0] 14 7" xfId="10684"/>
    <cellStyle name="쉼표 [0] 14 7 2" xfId="10685"/>
    <cellStyle name="쉼표 [0] 14 8" xfId="10686"/>
    <cellStyle name="쉼표 [0] 14 9" xfId="10687"/>
    <cellStyle name="쉼표 [0] 15" xfId="10688"/>
    <cellStyle name="쉼표 [0] 16" xfId="10689"/>
    <cellStyle name="쉼표 [0] 16 10" xfId="10690"/>
    <cellStyle name="쉼표 [0] 16 10 2" xfId="10691"/>
    <cellStyle name="쉼표 [0] 16 11" xfId="10692"/>
    <cellStyle name="쉼표 [0] 16 12" xfId="10693"/>
    <cellStyle name="쉼표 [0] 16 2" xfId="10694"/>
    <cellStyle name="쉼표 [0] 16 2 2" xfId="10695"/>
    <cellStyle name="쉼표 [0] 16 2 2 2" xfId="10696"/>
    <cellStyle name="쉼표 [0] 16 2 2 2 2" xfId="10697"/>
    <cellStyle name="쉼표 [0] 16 2 2 2 2 2" xfId="10698"/>
    <cellStyle name="쉼표 [0] 16 2 2 2 3" xfId="10699"/>
    <cellStyle name="쉼표 [0] 16 2 2 2 4" xfId="10700"/>
    <cellStyle name="쉼표 [0] 16 2 2 3" xfId="10701"/>
    <cellStyle name="쉼표 [0] 16 2 2 3 2" xfId="10702"/>
    <cellStyle name="쉼표 [0] 16 2 2 4" xfId="10703"/>
    <cellStyle name="쉼표 [0] 16 2 2 5" xfId="10704"/>
    <cellStyle name="쉼표 [0] 16 2 3" xfId="10705"/>
    <cellStyle name="쉼표 [0] 16 2 3 2" xfId="10706"/>
    <cellStyle name="쉼표 [0] 16 2 3 2 2" xfId="10707"/>
    <cellStyle name="쉼표 [0] 16 2 3 2 2 2" xfId="10708"/>
    <cellStyle name="쉼표 [0] 16 2 3 2 3" xfId="10709"/>
    <cellStyle name="쉼표 [0] 16 2 3 2 4" xfId="10710"/>
    <cellStyle name="쉼표 [0] 16 2 3 3" xfId="10711"/>
    <cellStyle name="쉼표 [0] 16 2 3 3 2" xfId="10712"/>
    <cellStyle name="쉼표 [0] 16 2 3 4" xfId="10713"/>
    <cellStyle name="쉼표 [0] 16 2 3 5" xfId="10714"/>
    <cellStyle name="쉼표 [0] 16 2 4" xfId="10715"/>
    <cellStyle name="쉼표 [0] 16 2 4 2" xfId="10716"/>
    <cellStyle name="쉼표 [0] 16 2 4 2 2" xfId="10717"/>
    <cellStyle name="쉼표 [0] 16 2 4 3" xfId="10718"/>
    <cellStyle name="쉼표 [0] 16 2 4 4" xfId="10719"/>
    <cellStyle name="쉼표 [0] 16 2 5" xfId="10720"/>
    <cellStyle name="쉼표 [0] 16 2 5 2" xfId="10721"/>
    <cellStyle name="쉼표 [0] 16 2 6" xfId="10722"/>
    <cellStyle name="쉼표 [0] 16 2 7" xfId="10723"/>
    <cellStyle name="쉼표 [0] 16 3" xfId="10724"/>
    <cellStyle name="쉼표 [0] 16 3 2" xfId="10725"/>
    <cellStyle name="쉼표 [0] 16 3 2 2" xfId="10726"/>
    <cellStyle name="쉼표 [0] 16 3 2 2 2" xfId="10727"/>
    <cellStyle name="쉼표 [0] 16 3 2 3" xfId="10728"/>
    <cellStyle name="쉼표 [0] 16 3 2 4" xfId="10729"/>
    <cellStyle name="쉼표 [0] 16 3 3" xfId="10730"/>
    <cellStyle name="쉼표 [0] 16 3 3 2" xfId="10731"/>
    <cellStyle name="쉼표 [0] 16 3 4" xfId="10732"/>
    <cellStyle name="쉼표 [0] 16 3 5" xfId="10733"/>
    <cellStyle name="쉼표 [0] 16 4" xfId="10734"/>
    <cellStyle name="쉼표 [0] 16 4 2" xfId="10735"/>
    <cellStyle name="쉼표 [0] 16 4 2 2" xfId="10736"/>
    <cellStyle name="쉼표 [0] 16 4 2 2 2" xfId="10737"/>
    <cellStyle name="쉼표 [0] 16 4 2 3" xfId="10738"/>
    <cellStyle name="쉼표 [0] 16 4 2 4" xfId="10739"/>
    <cellStyle name="쉼표 [0] 16 4 3" xfId="10740"/>
    <cellStyle name="쉼표 [0] 16 4 3 2" xfId="10741"/>
    <cellStyle name="쉼표 [0] 16 4 4" xfId="10742"/>
    <cellStyle name="쉼표 [0] 16 4 5" xfId="10743"/>
    <cellStyle name="쉼표 [0] 16 5" xfId="10744"/>
    <cellStyle name="쉼표 [0] 16 5 2" xfId="10745"/>
    <cellStyle name="쉼표 [0] 16 5 2 2" xfId="10746"/>
    <cellStyle name="쉼표 [0] 16 5 2 2 2" xfId="10747"/>
    <cellStyle name="쉼표 [0] 16 5 2 3" xfId="10748"/>
    <cellStyle name="쉼표 [0] 16 5 2 4" xfId="10749"/>
    <cellStyle name="쉼표 [0] 16 5 3" xfId="10750"/>
    <cellStyle name="쉼표 [0] 16 5 3 2" xfId="10751"/>
    <cellStyle name="쉼표 [0] 16 5 4" xfId="10752"/>
    <cellStyle name="쉼표 [0] 16 5 5" xfId="10753"/>
    <cellStyle name="쉼표 [0] 16 6" xfId="10754"/>
    <cellStyle name="쉼표 [0] 16 6 2" xfId="10755"/>
    <cellStyle name="쉼표 [0] 16 6 2 2" xfId="10756"/>
    <cellStyle name="쉼표 [0] 16 6 2 2 2" xfId="10757"/>
    <cellStyle name="쉼표 [0] 16 6 2 3" xfId="10758"/>
    <cellStyle name="쉼표 [0] 16 6 2 4" xfId="10759"/>
    <cellStyle name="쉼표 [0] 16 6 3" xfId="10760"/>
    <cellStyle name="쉼표 [0] 16 6 3 2" xfId="10761"/>
    <cellStyle name="쉼표 [0] 16 6 4" xfId="10762"/>
    <cellStyle name="쉼표 [0] 16 6 5" xfId="10763"/>
    <cellStyle name="쉼표 [0] 16 7" xfId="10764"/>
    <cellStyle name="쉼표 [0] 16 7 2" xfId="10765"/>
    <cellStyle name="쉼표 [0] 16 7 2 2" xfId="10766"/>
    <cellStyle name="쉼표 [0] 16 7 2 2 2" xfId="10767"/>
    <cellStyle name="쉼표 [0] 16 7 2 3" xfId="10768"/>
    <cellStyle name="쉼표 [0] 16 7 2 4" xfId="10769"/>
    <cellStyle name="쉼표 [0] 16 7 3" xfId="10770"/>
    <cellStyle name="쉼표 [0] 16 7 3 2" xfId="10771"/>
    <cellStyle name="쉼표 [0] 16 7 4" xfId="10772"/>
    <cellStyle name="쉼표 [0] 16 7 5" xfId="10773"/>
    <cellStyle name="쉼표 [0] 16 8" xfId="10774"/>
    <cellStyle name="쉼표 [0] 16 8 2" xfId="10775"/>
    <cellStyle name="쉼표 [0] 16 8 2 2" xfId="10776"/>
    <cellStyle name="쉼표 [0] 16 8 2 2 2" xfId="10777"/>
    <cellStyle name="쉼표 [0] 16 8 2 3" xfId="10778"/>
    <cellStyle name="쉼표 [0] 16 8 2 4" xfId="10779"/>
    <cellStyle name="쉼표 [0] 16 8 3" xfId="10780"/>
    <cellStyle name="쉼표 [0] 16 8 3 2" xfId="10781"/>
    <cellStyle name="쉼표 [0] 16 8 4" xfId="10782"/>
    <cellStyle name="쉼표 [0] 16 8 5" xfId="10783"/>
    <cellStyle name="쉼표 [0] 16 9" xfId="10784"/>
    <cellStyle name="쉼표 [0] 16 9 2" xfId="10785"/>
    <cellStyle name="쉼표 [0] 16 9 2 2" xfId="10786"/>
    <cellStyle name="쉼표 [0] 16 9 3" xfId="10787"/>
    <cellStyle name="쉼표 [0] 16 9 4" xfId="10788"/>
    <cellStyle name="쉼표 [0] 17" xfId="10789"/>
    <cellStyle name="쉼표 [0] 17 10" xfId="10790"/>
    <cellStyle name="쉼표 [0] 17 10 2" xfId="10791"/>
    <cellStyle name="쉼표 [0] 17 11" xfId="10792"/>
    <cellStyle name="쉼표 [0] 17 12" xfId="10793"/>
    <cellStyle name="쉼표 [0] 17 2" xfId="10794"/>
    <cellStyle name="쉼표 [0] 17 2 2" xfId="10795"/>
    <cellStyle name="쉼표 [0] 17 2 2 2" xfId="10796"/>
    <cellStyle name="쉼표 [0] 17 2 2 2 2" xfId="10797"/>
    <cellStyle name="쉼표 [0] 17 2 2 2 2 2" xfId="10798"/>
    <cellStyle name="쉼표 [0] 17 2 2 2 3" xfId="10799"/>
    <cellStyle name="쉼표 [0] 17 2 2 2 4" xfId="10800"/>
    <cellStyle name="쉼표 [0] 17 2 2 3" xfId="10801"/>
    <cellStyle name="쉼표 [0] 17 2 2 3 2" xfId="10802"/>
    <cellStyle name="쉼표 [0] 17 2 2 4" xfId="10803"/>
    <cellStyle name="쉼표 [0] 17 2 2 5" xfId="10804"/>
    <cellStyle name="쉼표 [0] 17 2 3" xfId="10805"/>
    <cellStyle name="쉼표 [0] 17 2 3 2" xfId="10806"/>
    <cellStyle name="쉼표 [0] 17 2 3 2 2" xfId="10807"/>
    <cellStyle name="쉼표 [0] 17 2 3 2 2 2" xfId="10808"/>
    <cellStyle name="쉼표 [0] 17 2 3 2 3" xfId="10809"/>
    <cellStyle name="쉼표 [0] 17 2 3 2 4" xfId="10810"/>
    <cellStyle name="쉼표 [0] 17 2 3 3" xfId="10811"/>
    <cellStyle name="쉼표 [0] 17 2 3 3 2" xfId="10812"/>
    <cellStyle name="쉼표 [0] 17 2 3 4" xfId="10813"/>
    <cellStyle name="쉼표 [0] 17 2 3 5" xfId="10814"/>
    <cellStyle name="쉼표 [0] 17 2 4" xfId="10815"/>
    <cellStyle name="쉼표 [0] 17 2 4 2" xfId="10816"/>
    <cellStyle name="쉼표 [0] 17 2 4 2 2" xfId="10817"/>
    <cellStyle name="쉼표 [0] 17 2 4 3" xfId="10818"/>
    <cellStyle name="쉼표 [0] 17 2 4 4" xfId="10819"/>
    <cellStyle name="쉼표 [0] 17 2 5" xfId="10820"/>
    <cellStyle name="쉼표 [0] 17 2 5 2" xfId="10821"/>
    <cellStyle name="쉼표 [0] 17 2 6" xfId="10822"/>
    <cellStyle name="쉼표 [0] 17 2 7" xfId="10823"/>
    <cellStyle name="쉼표 [0] 17 3" xfId="10824"/>
    <cellStyle name="쉼표 [0] 17 3 2" xfId="10825"/>
    <cellStyle name="쉼표 [0] 17 3 2 2" xfId="10826"/>
    <cellStyle name="쉼표 [0] 17 3 2 2 2" xfId="10827"/>
    <cellStyle name="쉼표 [0] 17 3 2 3" xfId="10828"/>
    <cellStyle name="쉼표 [0] 17 3 2 4" xfId="10829"/>
    <cellStyle name="쉼표 [0] 17 3 3" xfId="10830"/>
    <cellStyle name="쉼표 [0] 17 3 3 2" xfId="10831"/>
    <cellStyle name="쉼표 [0] 17 3 4" xfId="10832"/>
    <cellStyle name="쉼표 [0] 17 3 5" xfId="10833"/>
    <cellStyle name="쉼표 [0] 17 4" xfId="10834"/>
    <cellStyle name="쉼표 [0] 17 4 2" xfId="10835"/>
    <cellStyle name="쉼표 [0] 17 4 2 2" xfId="10836"/>
    <cellStyle name="쉼표 [0] 17 4 2 2 2" xfId="10837"/>
    <cellStyle name="쉼표 [0] 17 4 2 3" xfId="10838"/>
    <cellStyle name="쉼표 [0] 17 4 2 4" xfId="10839"/>
    <cellStyle name="쉼표 [0] 17 4 3" xfId="10840"/>
    <cellStyle name="쉼표 [0] 17 4 3 2" xfId="10841"/>
    <cellStyle name="쉼표 [0] 17 4 4" xfId="10842"/>
    <cellStyle name="쉼표 [0] 17 4 5" xfId="10843"/>
    <cellStyle name="쉼표 [0] 17 5" xfId="10844"/>
    <cellStyle name="쉼표 [0] 17 5 2" xfId="10845"/>
    <cellStyle name="쉼표 [0] 17 5 2 2" xfId="10846"/>
    <cellStyle name="쉼표 [0] 17 5 2 2 2" xfId="10847"/>
    <cellStyle name="쉼표 [0] 17 5 2 3" xfId="10848"/>
    <cellStyle name="쉼표 [0] 17 5 2 4" xfId="10849"/>
    <cellStyle name="쉼표 [0] 17 5 3" xfId="10850"/>
    <cellStyle name="쉼표 [0] 17 5 3 2" xfId="10851"/>
    <cellStyle name="쉼표 [0] 17 5 4" xfId="10852"/>
    <cellStyle name="쉼표 [0] 17 5 5" xfId="10853"/>
    <cellStyle name="쉼표 [0] 17 6" xfId="10854"/>
    <cellStyle name="쉼표 [0] 17 6 2" xfId="10855"/>
    <cellStyle name="쉼표 [0] 17 6 2 2" xfId="10856"/>
    <cellStyle name="쉼표 [0] 17 6 2 2 2" xfId="10857"/>
    <cellStyle name="쉼표 [0] 17 6 2 3" xfId="10858"/>
    <cellStyle name="쉼표 [0] 17 6 2 4" xfId="10859"/>
    <cellStyle name="쉼표 [0] 17 6 3" xfId="10860"/>
    <cellStyle name="쉼표 [0] 17 6 3 2" xfId="10861"/>
    <cellStyle name="쉼표 [0] 17 6 4" xfId="10862"/>
    <cellStyle name="쉼표 [0] 17 6 5" xfId="10863"/>
    <cellStyle name="쉼표 [0] 17 7" xfId="10864"/>
    <cellStyle name="쉼표 [0] 17 7 2" xfId="10865"/>
    <cellStyle name="쉼표 [0] 17 7 2 2" xfId="10866"/>
    <cellStyle name="쉼표 [0] 17 7 2 2 2" xfId="10867"/>
    <cellStyle name="쉼표 [0] 17 7 2 3" xfId="10868"/>
    <cellStyle name="쉼표 [0] 17 7 2 4" xfId="10869"/>
    <cellStyle name="쉼표 [0] 17 7 3" xfId="10870"/>
    <cellStyle name="쉼표 [0] 17 7 3 2" xfId="10871"/>
    <cellStyle name="쉼표 [0] 17 7 4" xfId="10872"/>
    <cellStyle name="쉼표 [0] 17 7 5" xfId="10873"/>
    <cellStyle name="쉼표 [0] 17 8" xfId="10874"/>
    <cellStyle name="쉼표 [0] 17 8 2" xfId="10875"/>
    <cellStyle name="쉼표 [0] 17 8 2 2" xfId="10876"/>
    <cellStyle name="쉼표 [0] 17 8 2 2 2" xfId="10877"/>
    <cellStyle name="쉼표 [0] 17 8 2 3" xfId="10878"/>
    <cellStyle name="쉼표 [0] 17 8 2 4" xfId="10879"/>
    <cellStyle name="쉼표 [0] 17 8 3" xfId="10880"/>
    <cellStyle name="쉼표 [0] 17 8 3 2" xfId="10881"/>
    <cellStyle name="쉼표 [0] 17 8 4" xfId="10882"/>
    <cellStyle name="쉼표 [0] 17 8 5" xfId="10883"/>
    <cellStyle name="쉼표 [0] 17 9" xfId="10884"/>
    <cellStyle name="쉼표 [0] 17 9 2" xfId="10885"/>
    <cellStyle name="쉼표 [0] 17 9 2 2" xfId="10886"/>
    <cellStyle name="쉼표 [0] 17 9 3" xfId="10887"/>
    <cellStyle name="쉼표 [0] 17 9 4" xfId="10888"/>
    <cellStyle name="쉼표 [0] 18" xfId="10889"/>
    <cellStyle name="쉼표 [0] 18 2" xfId="10890"/>
    <cellStyle name="쉼표 [0] 18 2 2" xfId="10891"/>
    <cellStyle name="쉼표 [0] 18 2 2 2" xfId="10892"/>
    <cellStyle name="쉼표 [0] 18 2 2 2 2" xfId="10893"/>
    <cellStyle name="쉼표 [0] 18 2 2 3" xfId="10894"/>
    <cellStyle name="쉼표 [0] 18 2 2 4" xfId="10895"/>
    <cellStyle name="쉼표 [0] 18 2 3" xfId="10896"/>
    <cellStyle name="쉼표 [0] 18 2 3 2" xfId="10897"/>
    <cellStyle name="쉼표 [0] 18 2 4" xfId="10898"/>
    <cellStyle name="쉼표 [0] 18 2 5" xfId="10899"/>
    <cellStyle name="쉼표 [0] 18 3" xfId="10900"/>
    <cellStyle name="쉼표 [0] 18 3 2" xfId="10901"/>
    <cellStyle name="쉼표 [0] 18 3 2 2" xfId="10902"/>
    <cellStyle name="쉼표 [0] 18 3 2 2 2" xfId="10903"/>
    <cellStyle name="쉼표 [0] 18 3 2 3" xfId="10904"/>
    <cellStyle name="쉼표 [0] 18 3 2 4" xfId="10905"/>
    <cellStyle name="쉼표 [0] 18 3 3" xfId="10906"/>
    <cellStyle name="쉼표 [0] 18 3 3 2" xfId="10907"/>
    <cellStyle name="쉼표 [0] 18 3 4" xfId="10908"/>
    <cellStyle name="쉼표 [0] 18 3 5" xfId="10909"/>
    <cellStyle name="쉼표 [0] 18 4" xfId="10910"/>
    <cellStyle name="쉼표 [0] 18 4 2" xfId="10911"/>
    <cellStyle name="쉼표 [0] 18 4 2 2" xfId="10912"/>
    <cellStyle name="쉼표 [0] 18 4 3" xfId="10913"/>
    <cellStyle name="쉼표 [0] 18 4 4" xfId="10914"/>
    <cellStyle name="쉼표 [0] 18 5" xfId="10915"/>
    <cellStyle name="쉼표 [0] 18 5 2" xfId="10916"/>
    <cellStyle name="쉼표 [0] 18 6" xfId="10917"/>
    <cellStyle name="쉼표 [0] 18 7" xfId="10918"/>
    <cellStyle name="쉼표 [0] 19" xfId="10919"/>
    <cellStyle name="쉼표 [0] 19 2" xfId="10920"/>
    <cellStyle name="쉼표 [0] 19 2 2" xfId="10921"/>
    <cellStyle name="쉼표 [0] 19 2 2 2" xfId="10922"/>
    <cellStyle name="쉼표 [0] 19 2 3" xfId="10923"/>
    <cellStyle name="쉼표 [0] 19 2 4" xfId="10924"/>
    <cellStyle name="쉼표 [0] 19 3" xfId="10925"/>
    <cellStyle name="쉼표 [0] 19 3 2" xfId="10926"/>
    <cellStyle name="쉼표 [0] 19 4" xfId="10927"/>
    <cellStyle name="쉼표 [0] 19 5" xfId="10928"/>
    <cellStyle name="쉼표 [0] 2" xfId="10929"/>
    <cellStyle name="쉼표 [0] 2 10" xfId="10930"/>
    <cellStyle name="쉼표 [0] 2 10 2" xfId="10931"/>
    <cellStyle name="쉼표 [0] 2 10 3" xfId="10932"/>
    <cellStyle name="쉼표 [0] 2 10 4" xfId="10933"/>
    <cellStyle name="쉼표 [0] 2 10 5" xfId="10934"/>
    <cellStyle name="쉼표 [0] 2 10 6" xfId="10935"/>
    <cellStyle name="쉼표 [0] 2 10 7" xfId="10936"/>
    <cellStyle name="쉼표 [0] 2 11" xfId="10937"/>
    <cellStyle name="쉼표 [0] 2 11 2" xfId="10938"/>
    <cellStyle name="쉼표 [0] 2 11 3" xfId="10939"/>
    <cellStyle name="쉼표 [0] 2 11 4" xfId="10940"/>
    <cellStyle name="쉼표 [0] 2 11 5" xfId="10941"/>
    <cellStyle name="쉼표 [0] 2 11 6" xfId="10942"/>
    <cellStyle name="쉼표 [0] 2 12" xfId="10943"/>
    <cellStyle name="쉼표 [0] 2 12 2" xfId="10944"/>
    <cellStyle name="쉼표 [0] 2 12 3" xfId="10945"/>
    <cellStyle name="쉼표 [0] 2 12 4" xfId="10946"/>
    <cellStyle name="쉼표 [0] 2 12 5" xfId="10947"/>
    <cellStyle name="쉼표 [0] 2 12 6" xfId="10948"/>
    <cellStyle name="쉼표 [0] 2 13" xfId="10949"/>
    <cellStyle name="쉼표 [0] 2 14" xfId="10950"/>
    <cellStyle name="쉼표 [0] 2 15" xfId="10951"/>
    <cellStyle name="쉼표 [0] 2 16" xfId="10952"/>
    <cellStyle name="쉼표 [0] 2 17" xfId="10953"/>
    <cellStyle name="쉼표 [0] 2 18" xfId="10954"/>
    <cellStyle name="쉼표 [0] 2 19" xfId="15038"/>
    <cellStyle name="쉼표 [0] 2 2" xfId="10955"/>
    <cellStyle name="쉼표 [0] 2 2 2" xfId="10956"/>
    <cellStyle name="쉼표 [0] 2 2 3" xfId="10957"/>
    <cellStyle name="쉼표 [0] 2 2 4" xfId="10958"/>
    <cellStyle name="쉼표 [0] 2 2 5" xfId="10959"/>
    <cellStyle name="쉼표 [0] 2 2 6" xfId="10960"/>
    <cellStyle name="쉼표 [0] 2 2 7" xfId="10961"/>
    <cellStyle name="쉼표 [0] 2 2 8" xfId="10962"/>
    <cellStyle name="쉼표 [0] 2 3" xfId="10963"/>
    <cellStyle name="쉼표 [0] 2 3 2" xfId="10964"/>
    <cellStyle name="쉼표 [0] 2 3 2 2" xfId="10965"/>
    <cellStyle name="쉼표 [0] 2 3 2 3" xfId="10966"/>
    <cellStyle name="쉼표 [0] 2 3 3" xfId="10967"/>
    <cellStyle name="쉼표 [0] 2 3 4" xfId="10968"/>
    <cellStyle name="쉼표 [0] 2 3 5" xfId="10969"/>
    <cellStyle name="쉼표 [0] 2 3 6" xfId="10970"/>
    <cellStyle name="쉼표 [0] 2 3 7" xfId="10971"/>
    <cellStyle name="쉼표 [0] 2 3 8" xfId="10972"/>
    <cellStyle name="쉼표 [0] 2 4" xfId="10973"/>
    <cellStyle name="쉼표 [0] 2 4 2" xfId="10974"/>
    <cellStyle name="쉼표 [0] 2 4 3" xfId="10975"/>
    <cellStyle name="쉼표 [0] 2 4 4" xfId="10976"/>
    <cellStyle name="쉼표 [0] 2 4 5" xfId="10977"/>
    <cellStyle name="쉼표 [0] 2 4 6" xfId="10978"/>
    <cellStyle name="쉼표 [0] 2 5" xfId="10979"/>
    <cellStyle name="쉼표 [0] 2 5 2" xfId="10980"/>
    <cellStyle name="쉼표 [0] 2 5 3" xfId="10981"/>
    <cellStyle name="쉼표 [0] 2 5 4" xfId="10982"/>
    <cellStyle name="쉼표 [0] 2 5 5" xfId="10983"/>
    <cellStyle name="쉼표 [0] 2 5 6" xfId="10984"/>
    <cellStyle name="쉼표 [0] 2 6" xfId="10985"/>
    <cellStyle name="쉼표 [0] 2 6 2" xfId="10986"/>
    <cellStyle name="쉼표 [0] 2 6 3" xfId="10987"/>
    <cellStyle name="쉼표 [0] 2 6 4" xfId="10988"/>
    <cellStyle name="쉼표 [0] 2 6 5" xfId="10989"/>
    <cellStyle name="쉼표 [0] 2 6 6" xfId="10990"/>
    <cellStyle name="쉼표 [0] 2 7" xfId="10991"/>
    <cellStyle name="쉼표 [0] 2 7 2" xfId="10992"/>
    <cellStyle name="쉼표 [0] 2 7 3" xfId="10993"/>
    <cellStyle name="쉼표 [0] 2 7 4" xfId="10994"/>
    <cellStyle name="쉼표 [0] 2 7 5" xfId="10995"/>
    <cellStyle name="쉼표 [0] 2 7 6" xfId="10996"/>
    <cellStyle name="쉼표 [0] 2 8" xfId="10997"/>
    <cellStyle name="쉼표 [0] 2 8 2" xfId="10998"/>
    <cellStyle name="쉼표 [0] 2 8 3" xfId="10999"/>
    <cellStyle name="쉼표 [0] 2 8 4" xfId="11000"/>
    <cellStyle name="쉼표 [0] 2 8 5" xfId="11001"/>
    <cellStyle name="쉼표 [0] 2 8 6" xfId="11002"/>
    <cellStyle name="쉼표 [0] 2 9" xfId="11003"/>
    <cellStyle name="쉼표 [0] 2 9 2" xfId="11004"/>
    <cellStyle name="쉼표 [0] 2 9 3" xfId="11005"/>
    <cellStyle name="쉼표 [0] 2 9 4" xfId="11006"/>
    <cellStyle name="쉼표 [0] 2 9 5" xfId="11007"/>
    <cellStyle name="쉼표 [0] 2 9 6" xfId="11008"/>
    <cellStyle name="쉼표 [0] 2_5.0순공사비산출서(전체)" xfId="11009"/>
    <cellStyle name="쉼표 [0] 20" xfId="11010"/>
    <cellStyle name="쉼표 [0] 20 2" xfId="11011"/>
    <cellStyle name="쉼표 [0] 20 2 2" xfId="11012"/>
    <cellStyle name="쉼표 [0] 20 3" xfId="11013"/>
    <cellStyle name="쉼표 [0] 20 4" xfId="11014"/>
    <cellStyle name="쉼표 [0] 21" xfId="11015"/>
    <cellStyle name="쉼표 [0] 22" xfId="11016"/>
    <cellStyle name="쉼표 [0] 22 2" xfId="11017"/>
    <cellStyle name="쉼표 [0] 22 2 2" xfId="11018"/>
    <cellStyle name="쉼표 [0] 22 3" xfId="11019"/>
    <cellStyle name="쉼표 [0] 22 4" xfId="11020"/>
    <cellStyle name="쉼표 [0] 23" xfId="11021"/>
    <cellStyle name="쉼표 [0] 3" xfId="11022"/>
    <cellStyle name="쉼표 [0] 3 10" xfId="11023"/>
    <cellStyle name="쉼표 [0] 3 11" xfId="11024"/>
    <cellStyle name="쉼표 [0] 3 12" xfId="11025"/>
    <cellStyle name="쉼표 [0] 3 13" xfId="11026"/>
    <cellStyle name="쉼표 [0] 3 14" xfId="11027"/>
    <cellStyle name="쉼표 [0] 3 2" xfId="11028"/>
    <cellStyle name="쉼표 [0] 3 2 2" xfId="11029"/>
    <cellStyle name="쉼표 [0] 3 2 3" xfId="11030"/>
    <cellStyle name="쉼표 [0] 3 3" xfId="11031"/>
    <cellStyle name="쉼표 [0] 3 4" xfId="11032"/>
    <cellStyle name="쉼표 [0] 3 5" xfId="11033"/>
    <cellStyle name="쉼표 [0] 3 6" xfId="11034"/>
    <cellStyle name="쉼표 [0] 3 7" xfId="11035"/>
    <cellStyle name="쉼표 [0] 3 7 2" xfId="11036"/>
    <cellStyle name="쉼표 [0] 3 8" xfId="11037"/>
    <cellStyle name="쉼표 [0] 3 9" xfId="11038"/>
    <cellStyle name="쉼표 [0] 4" xfId="11039"/>
    <cellStyle name="쉼표 [0] 4 2" xfId="11040"/>
    <cellStyle name="쉼표 [0] 4 3" xfId="11041"/>
    <cellStyle name="쉼표 [0] 4 3 2" xfId="11042"/>
    <cellStyle name="쉼표 [0] 4 4" xfId="11043"/>
    <cellStyle name="쉼표 [0] 4 5" xfId="11044"/>
    <cellStyle name="쉼표 [0] 4 6" xfId="11045"/>
    <cellStyle name="쉼표 [0] 4 6 2" xfId="11046"/>
    <cellStyle name="쉼표 [0] 5" xfId="11047"/>
    <cellStyle name="쉼표 [0] 5 10" xfId="11048"/>
    <cellStyle name="쉼표 [0] 5 10 10" xfId="11049"/>
    <cellStyle name="쉼표 [0] 5 10 10 2" xfId="11050"/>
    <cellStyle name="쉼표 [0] 5 10 11" xfId="11051"/>
    <cellStyle name="쉼표 [0] 5 10 12" xfId="11052"/>
    <cellStyle name="쉼표 [0] 5 10 2" xfId="11053"/>
    <cellStyle name="쉼표 [0] 5 10 2 2" xfId="11054"/>
    <cellStyle name="쉼표 [0] 5 10 2 2 2" xfId="11055"/>
    <cellStyle name="쉼표 [0] 5 10 2 2 2 2" xfId="11056"/>
    <cellStyle name="쉼표 [0] 5 10 2 2 2 2 2" xfId="11057"/>
    <cellStyle name="쉼표 [0] 5 10 2 2 2 3" xfId="11058"/>
    <cellStyle name="쉼표 [0] 5 10 2 2 2 4" xfId="11059"/>
    <cellStyle name="쉼표 [0] 5 10 2 2 3" xfId="11060"/>
    <cellStyle name="쉼표 [0] 5 10 2 2 3 2" xfId="11061"/>
    <cellStyle name="쉼표 [0] 5 10 2 2 4" xfId="11062"/>
    <cellStyle name="쉼표 [0] 5 10 2 2 5" xfId="11063"/>
    <cellStyle name="쉼표 [0] 5 10 2 3" xfId="11064"/>
    <cellStyle name="쉼표 [0] 5 10 2 3 2" xfId="11065"/>
    <cellStyle name="쉼표 [0] 5 10 2 3 2 2" xfId="11066"/>
    <cellStyle name="쉼표 [0] 5 10 2 3 2 2 2" xfId="11067"/>
    <cellStyle name="쉼표 [0] 5 10 2 3 2 3" xfId="11068"/>
    <cellStyle name="쉼표 [0] 5 10 2 3 2 4" xfId="11069"/>
    <cellStyle name="쉼표 [0] 5 10 2 3 3" xfId="11070"/>
    <cellStyle name="쉼표 [0] 5 10 2 3 3 2" xfId="11071"/>
    <cellStyle name="쉼표 [0] 5 10 2 3 4" xfId="11072"/>
    <cellStyle name="쉼표 [0] 5 10 2 3 5" xfId="11073"/>
    <cellStyle name="쉼표 [0] 5 10 2 4" xfId="11074"/>
    <cellStyle name="쉼표 [0] 5 10 2 4 2" xfId="11075"/>
    <cellStyle name="쉼표 [0] 5 10 2 4 2 2" xfId="11076"/>
    <cellStyle name="쉼표 [0] 5 10 2 4 3" xfId="11077"/>
    <cellStyle name="쉼표 [0] 5 10 2 4 4" xfId="11078"/>
    <cellStyle name="쉼표 [0] 5 10 2 5" xfId="11079"/>
    <cellStyle name="쉼표 [0] 5 10 2 5 2" xfId="11080"/>
    <cellStyle name="쉼표 [0] 5 10 2 6" xfId="11081"/>
    <cellStyle name="쉼표 [0] 5 10 2 7" xfId="11082"/>
    <cellStyle name="쉼표 [0] 5 10 3" xfId="11083"/>
    <cellStyle name="쉼표 [0] 5 10 3 2" xfId="11084"/>
    <cellStyle name="쉼표 [0] 5 10 3 2 2" xfId="11085"/>
    <cellStyle name="쉼표 [0] 5 10 3 2 2 2" xfId="11086"/>
    <cellStyle name="쉼표 [0] 5 10 3 2 3" xfId="11087"/>
    <cellStyle name="쉼표 [0] 5 10 3 2 4" xfId="11088"/>
    <cellStyle name="쉼표 [0] 5 10 3 3" xfId="11089"/>
    <cellStyle name="쉼표 [0] 5 10 3 3 2" xfId="11090"/>
    <cellStyle name="쉼표 [0] 5 10 3 4" xfId="11091"/>
    <cellStyle name="쉼표 [0] 5 10 3 5" xfId="11092"/>
    <cellStyle name="쉼표 [0] 5 10 4" xfId="11093"/>
    <cellStyle name="쉼표 [0] 5 10 4 2" xfId="11094"/>
    <cellStyle name="쉼표 [0] 5 10 4 2 2" xfId="11095"/>
    <cellStyle name="쉼표 [0] 5 10 4 2 2 2" xfId="11096"/>
    <cellStyle name="쉼표 [0] 5 10 4 2 3" xfId="11097"/>
    <cellStyle name="쉼표 [0] 5 10 4 2 4" xfId="11098"/>
    <cellStyle name="쉼표 [0] 5 10 4 3" xfId="11099"/>
    <cellStyle name="쉼표 [0] 5 10 4 3 2" xfId="11100"/>
    <cellStyle name="쉼표 [0] 5 10 4 4" xfId="11101"/>
    <cellStyle name="쉼표 [0] 5 10 4 5" xfId="11102"/>
    <cellStyle name="쉼표 [0] 5 10 5" xfId="11103"/>
    <cellStyle name="쉼표 [0] 5 10 5 2" xfId="11104"/>
    <cellStyle name="쉼표 [0] 5 10 5 2 2" xfId="11105"/>
    <cellStyle name="쉼표 [0] 5 10 5 2 2 2" xfId="11106"/>
    <cellStyle name="쉼표 [0] 5 10 5 2 3" xfId="11107"/>
    <cellStyle name="쉼표 [0] 5 10 5 2 4" xfId="11108"/>
    <cellStyle name="쉼표 [0] 5 10 5 3" xfId="11109"/>
    <cellStyle name="쉼표 [0] 5 10 5 3 2" xfId="11110"/>
    <cellStyle name="쉼표 [0] 5 10 5 4" xfId="11111"/>
    <cellStyle name="쉼표 [0] 5 10 5 5" xfId="11112"/>
    <cellStyle name="쉼표 [0] 5 10 6" xfId="11113"/>
    <cellStyle name="쉼표 [0] 5 10 6 2" xfId="11114"/>
    <cellStyle name="쉼표 [0] 5 10 6 2 2" xfId="11115"/>
    <cellStyle name="쉼표 [0] 5 10 6 2 2 2" xfId="11116"/>
    <cellStyle name="쉼표 [0] 5 10 6 2 3" xfId="11117"/>
    <cellStyle name="쉼표 [0] 5 10 6 2 4" xfId="11118"/>
    <cellStyle name="쉼표 [0] 5 10 6 3" xfId="11119"/>
    <cellStyle name="쉼표 [0] 5 10 6 3 2" xfId="11120"/>
    <cellStyle name="쉼표 [0] 5 10 6 4" xfId="11121"/>
    <cellStyle name="쉼표 [0] 5 10 6 5" xfId="11122"/>
    <cellStyle name="쉼표 [0] 5 10 7" xfId="11123"/>
    <cellStyle name="쉼표 [0] 5 10 7 2" xfId="11124"/>
    <cellStyle name="쉼표 [0] 5 10 7 2 2" xfId="11125"/>
    <cellStyle name="쉼표 [0] 5 10 7 2 2 2" xfId="11126"/>
    <cellStyle name="쉼표 [0] 5 10 7 2 3" xfId="11127"/>
    <cellStyle name="쉼표 [0] 5 10 7 2 4" xfId="11128"/>
    <cellStyle name="쉼표 [0] 5 10 7 3" xfId="11129"/>
    <cellStyle name="쉼표 [0] 5 10 7 3 2" xfId="11130"/>
    <cellStyle name="쉼표 [0] 5 10 7 4" xfId="11131"/>
    <cellStyle name="쉼표 [0] 5 10 7 5" xfId="11132"/>
    <cellStyle name="쉼표 [0] 5 10 8" xfId="11133"/>
    <cellStyle name="쉼표 [0] 5 10 8 2" xfId="11134"/>
    <cellStyle name="쉼표 [0] 5 10 8 2 2" xfId="11135"/>
    <cellStyle name="쉼표 [0] 5 10 8 2 2 2" xfId="11136"/>
    <cellStyle name="쉼표 [0] 5 10 8 2 3" xfId="11137"/>
    <cellStyle name="쉼표 [0] 5 10 8 2 4" xfId="11138"/>
    <cellStyle name="쉼표 [0] 5 10 8 3" xfId="11139"/>
    <cellStyle name="쉼표 [0] 5 10 8 3 2" xfId="11140"/>
    <cellStyle name="쉼표 [0] 5 10 8 4" xfId="11141"/>
    <cellStyle name="쉼표 [0] 5 10 8 5" xfId="11142"/>
    <cellStyle name="쉼표 [0] 5 10 9" xfId="11143"/>
    <cellStyle name="쉼표 [0] 5 10 9 2" xfId="11144"/>
    <cellStyle name="쉼표 [0] 5 10 9 2 2" xfId="11145"/>
    <cellStyle name="쉼표 [0] 5 10 9 3" xfId="11146"/>
    <cellStyle name="쉼표 [0] 5 10 9 4" xfId="11147"/>
    <cellStyle name="쉼표 [0] 5 11" xfId="11148"/>
    <cellStyle name="쉼표 [0] 5 2" xfId="11149"/>
    <cellStyle name="쉼표 [0] 5 2 2" xfId="11150"/>
    <cellStyle name="쉼표 [0] 5 2 2 10" xfId="11151"/>
    <cellStyle name="쉼표 [0] 5 2 2 10 2" xfId="11152"/>
    <cellStyle name="쉼표 [0] 5 2 2 10 2 2" xfId="11153"/>
    <cellStyle name="쉼표 [0] 5 2 2 10 3" xfId="11154"/>
    <cellStyle name="쉼표 [0] 5 2 2 10 4" xfId="11155"/>
    <cellStyle name="쉼표 [0] 5 2 2 11" xfId="11156"/>
    <cellStyle name="쉼표 [0] 5 2 2 11 2" xfId="11157"/>
    <cellStyle name="쉼표 [0] 5 2 2 12" xfId="11158"/>
    <cellStyle name="쉼표 [0] 5 2 2 13" xfId="11159"/>
    <cellStyle name="쉼표 [0] 5 2 2 2" xfId="11160"/>
    <cellStyle name="쉼표 [0] 5 2 2 2 10" xfId="11161"/>
    <cellStyle name="쉼표 [0] 5 2 2 2 10 2" xfId="11162"/>
    <cellStyle name="쉼표 [0] 5 2 2 2 11" xfId="11163"/>
    <cellStyle name="쉼표 [0] 5 2 2 2 12" xfId="11164"/>
    <cellStyle name="쉼표 [0] 5 2 2 2 2" xfId="11165"/>
    <cellStyle name="쉼표 [0] 5 2 2 2 2 2" xfId="11166"/>
    <cellStyle name="쉼표 [0] 5 2 2 2 2 2 2" xfId="11167"/>
    <cellStyle name="쉼표 [0] 5 2 2 2 2 2 2 2" xfId="11168"/>
    <cellStyle name="쉼표 [0] 5 2 2 2 2 2 2 2 2" xfId="11169"/>
    <cellStyle name="쉼표 [0] 5 2 2 2 2 2 2 3" xfId="11170"/>
    <cellStyle name="쉼표 [0] 5 2 2 2 2 2 2 4" xfId="11171"/>
    <cellStyle name="쉼표 [0] 5 2 2 2 2 2 3" xfId="11172"/>
    <cellStyle name="쉼표 [0] 5 2 2 2 2 2 3 2" xfId="11173"/>
    <cellStyle name="쉼표 [0] 5 2 2 2 2 2 4" xfId="11174"/>
    <cellStyle name="쉼표 [0] 5 2 2 2 2 2 5" xfId="11175"/>
    <cellStyle name="쉼표 [0] 5 2 2 2 2 3" xfId="11176"/>
    <cellStyle name="쉼표 [0] 5 2 2 2 2 3 2" xfId="11177"/>
    <cellStyle name="쉼표 [0] 5 2 2 2 2 3 2 2" xfId="11178"/>
    <cellStyle name="쉼표 [0] 5 2 2 2 2 3 2 2 2" xfId="11179"/>
    <cellStyle name="쉼표 [0] 5 2 2 2 2 3 2 3" xfId="11180"/>
    <cellStyle name="쉼표 [0] 5 2 2 2 2 3 2 4" xfId="11181"/>
    <cellStyle name="쉼표 [0] 5 2 2 2 2 3 3" xfId="11182"/>
    <cellStyle name="쉼표 [0] 5 2 2 2 2 3 3 2" xfId="11183"/>
    <cellStyle name="쉼표 [0] 5 2 2 2 2 3 4" xfId="11184"/>
    <cellStyle name="쉼표 [0] 5 2 2 2 2 3 5" xfId="11185"/>
    <cellStyle name="쉼표 [0] 5 2 2 2 2 4" xfId="11186"/>
    <cellStyle name="쉼표 [0] 5 2 2 2 2 4 2" xfId="11187"/>
    <cellStyle name="쉼표 [0] 5 2 2 2 2 4 2 2" xfId="11188"/>
    <cellStyle name="쉼표 [0] 5 2 2 2 2 4 3" xfId="11189"/>
    <cellStyle name="쉼표 [0] 5 2 2 2 2 4 4" xfId="11190"/>
    <cellStyle name="쉼표 [0] 5 2 2 2 2 5" xfId="11191"/>
    <cellStyle name="쉼표 [0] 5 2 2 2 2 5 2" xfId="11192"/>
    <cellStyle name="쉼표 [0] 5 2 2 2 2 6" xfId="11193"/>
    <cellStyle name="쉼표 [0] 5 2 2 2 2 7" xfId="11194"/>
    <cellStyle name="쉼표 [0] 5 2 2 2 3" xfId="11195"/>
    <cellStyle name="쉼표 [0] 5 2 2 2 3 2" xfId="11196"/>
    <cellStyle name="쉼표 [0] 5 2 2 2 3 2 2" xfId="11197"/>
    <cellStyle name="쉼표 [0] 5 2 2 2 3 2 2 2" xfId="11198"/>
    <cellStyle name="쉼표 [0] 5 2 2 2 3 2 3" xfId="11199"/>
    <cellStyle name="쉼표 [0] 5 2 2 2 3 2 4" xfId="11200"/>
    <cellStyle name="쉼표 [0] 5 2 2 2 3 3" xfId="11201"/>
    <cellStyle name="쉼표 [0] 5 2 2 2 3 3 2" xfId="11202"/>
    <cellStyle name="쉼표 [0] 5 2 2 2 3 4" xfId="11203"/>
    <cellStyle name="쉼표 [0] 5 2 2 2 3 5" xfId="11204"/>
    <cellStyle name="쉼표 [0] 5 2 2 2 4" xfId="11205"/>
    <cellStyle name="쉼표 [0] 5 2 2 2 4 2" xfId="11206"/>
    <cellStyle name="쉼표 [0] 5 2 2 2 4 2 2" xfId="11207"/>
    <cellStyle name="쉼표 [0] 5 2 2 2 4 2 2 2" xfId="11208"/>
    <cellStyle name="쉼표 [0] 5 2 2 2 4 2 3" xfId="11209"/>
    <cellStyle name="쉼표 [0] 5 2 2 2 4 2 4" xfId="11210"/>
    <cellStyle name="쉼표 [0] 5 2 2 2 4 3" xfId="11211"/>
    <cellStyle name="쉼표 [0] 5 2 2 2 4 3 2" xfId="11212"/>
    <cellStyle name="쉼표 [0] 5 2 2 2 4 4" xfId="11213"/>
    <cellStyle name="쉼표 [0] 5 2 2 2 4 5" xfId="11214"/>
    <cellStyle name="쉼표 [0] 5 2 2 2 5" xfId="11215"/>
    <cellStyle name="쉼표 [0] 5 2 2 2 5 2" xfId="11216"/>
    <cellStyle name="쉼표 [0] 5 2 2 2 5 2 2" xfId="11217"/>
    <cellStyle name="쉼표 [0] 5 2 2 2 5 2 2 2" xfId="11218"/>
    <cellStyle name="쉼표 [0] 5 2 2 2 5 2 3" xfId="11219"/>
    <cellStyle name="쉼표 [0] 5 2 2 2 5 2 4" xfId="11220"/>
    <cellStyle name="쉼표 [0] 5 2 2 2 5 3" xfId="11221"/>
    <cellStyle name="쉼표 [0] 5 2 2 2 5 3 2" xfId="11222"/>
    <cellStyle name="쉼표 [0] 5 2 2 2 5 4" xfId="11223"/>
    <cellStyle name="쉼표 [0] 5 2 2 2 5 5" xfId="11224"/>
    <cellStyle name="쉼표 [0] 5 2 2 2 6" xfId="11225"/>
    <cellStyle name="쉼표 [0] 5 2 2 2 6 2" xfId="11226"/>
    <cellStyle name="쉼표 [0] 5 2 2 2 6 2 2" xfId="11227"/>
    <cellStyle name="쉼표 [0] 5 2 2 2 6 2 2 2" xfId="11228"/>
    <cellStyle name="쉼표 [0] 5 2 2 2 6 2 3" xfId="11229"/>
    <cellStyle name="쉼표 [0] 5 2 2 2 6 2 4" xfId="11230"/>
    <cellStyle name="쉼표 [0] 5 2 2 2 6 3" xfId="11231"/>
    <cellStyle name="쉼표 [0] 5 2 2 2 6 3 2" xfId="11232"/>
    <cellStyle name="쉼표 [0] 5 2 2 2 6 4" xfId="11233"/>
    <cellStyle name="쉼표 [0] 5 2 2 2 6 5" xfId="11234"/>
    <cellStyle name="쉼표 [0] 5 2 2 2 7" xfId="11235"/>
    <cellStyle name="쉼표 [0] 5 2 2 2 7 2" xfId="11236"/>
    <cellStyle name="쉼표 [0] 5 2 2 2 7 2 2" xfId="11237"/>
    <cellStyle name="쉼표 [0] 5 2 2 2 7 2 2 2" xfId="11238"/>
    <cellStyle name="쉼표 [0] 5 2 2 2 7 2 3" xfId="11239"/>
    <cellStyle name="쉼표 [0] 5 2 2 2 7 2 4" xfId="11240"/>
    <cellStyle name="쉼표 [0] 5 2 2 2 7 3" xfId="11241"/>
    <cellStyle name="쉼표 [0] 5 2 2 2 7 3 2" xfId="11242"/>
    <cellStyle name="쉼표 [0] 5 2 2 2 7 4" xfId="11243"/>
    <cellStyle name="쉼표 [0] 5 2 2 2 7 5" xfId="11244"/>
    <cellStyle name="쉼표 [0] 5 2 2 2 8" xfId="11245"/>
    <cellStyle name="쉼표 [0] 5 2 2 2 8 2" xfId="11246"/>
    <cellStyle name="쉼표 [0] 5 2 2 2 8 2 2" xfId="11247"/>
    <cellStyle name="쉼표 [0] 5 2 2 2 8 2 2 2" xfId="11248"/>
    <cellStyle name="쉼표 [0] 5 2 2 2 8 2 3" xfId="11249"/>
    <cellStyle name="쉼표 [0] 5 2 2 2 8 2 4" xfId="11250"/>
    <cellStyle name="쉼표 [0] 5 2 2 2 8 3" xfId="11251"/>
    <cellStyle name="쉼표 [0] 5 2 2 2 8 3 2" xfId="11252"/>
    <cellStyle name="쉼표 [0] 5 2 2 2 8 4" xfId="11253"/>
    <cellStyle name="쉼표 [0] 5 2 2 2 8 5" xfId="11254"/>
    <cellStyle name="쉼표 [0] 5 2 2 2 9" xfId="11255"/>
    <cellStyle name="쉼표 [0] 5 2 2 2 9 2" xfId="11256"/>
    <cellStyle name="쉼표 [0] 5 2 2 2 9 2 2" xfId="11257"/>
    <cellStyle name="쉼표 [0] 5 2 2 2 9 3" xfId="11258"/>
    <cellStyle name="쉼표 [0] 5 2 2 2 9 4" xfId="11259"/>
    <cellStyle name="쉼표 [0] 5 2 2 3" xfId="11260"/>
    <cellStyle name="쉼표 [0] 5 2 2 3 2" xfId="11261"/>
    <cellStyle name="쉼표 [0] 5 2 2 3 2 2" xfId="11262"/>
    <cellStyle name="쉼표 [0] 5 2 2 3 2 2 2" xfId="11263"/>
    <cellStyle name="쉼표 [0] 5 2 2 3 2 2 2 2" xfId="11264"/>
    <cellStyle name="쉼표 [0] 5 2 2 3 2 2 3" xfId="11265"/>
    <cellStyle name="쉼표 [0] 5 2 2 3 2 2 4" xfId="11266"/>
    <cellStyle name="쉼표 [0] 5 2 2 3 2 3" xfId="11267"/>
    <cellStyle name="쉼표 [0] 5 2 2 3 2 3 2" xfId="11268"/>
    <cellStyle name="쉼표 [0] 5 2 2 3 2 4" xfId="11269"/>
    <cellStyle name="쉼표 [0] 5 2 2 3 2 5" xfId="11270"/>
    <cellStyle name="쉼표 [0] 5 2 2 3 3" xfId="11271"/>
    <cellStyle name="쉼표 [0] 5 2 2 3 3 2" xfId="11272"/>
    <cellStyle name="쉼표 [0] 5 2 2 3 3 2 2" xfId="11273"/>
    <cellStyle name="쉼표 [0] 5 2 2 3 3 2 2 2" xfId="11274"/>
    <cellStyle name="쉼표 [0] 5 2 2 3 3 2 3" xfId="11275"/>
    <cellStyle name="쉼표 [0] 5 2 2 3 3 2 4" xfId="11276"/>
    <cellStyle name="쉼표 [0] 5 2 2 3 3 3" xfId="11277"/>
    <cellStyle name="쉼표 [0] 5 2 2 3 3 3 2" xfId="11278"/>
    <cellStyle name="쉼표 [0] 5 2 2 3 3 4" xfId="11279"/>
    <cellStyle name="쉼표 [0] 5 2 2 3 3 5" xfId="11280"/>
    <cellStyle name="쉼표 [0] 5 2 2 3 4" xfId="11281"/>
    <cellStyle name="쉼표 [0] 5 2 2 3 4 2" xfId="11282"/>
    <cellStyle name="쉼표 [0] 5 2 2 3 4 2 2" xfId="11283"/>
    <cellStyle name="쉼표 [0] 5 2 2 3 4 3" xfId="11284"/>
    <cellStyle name="쉼표 [0] 5 2 2 3 4 4" xfId="11285"/>
    <cellStyle name="쉼표 [0] 5 2 2 3 5" xfId="11286"/>
    <cellStyle name="쉼표 [0] 5 2 2 3 5 2" xfId="11287"/>
    <cellStyle name="쉼표 [0] 5 2 2 3 6" xfId="11288"/>
    <cellStyle name="쉼표 [0] 5 2 2 3 7" xfId="11289"/>
    <cellStyle name="쉼표 [0] 5 2 2 4" xfId="11290"/>
    <cellStyle name="쉼표 [0] 5 2 2 4 2" xfId="11291"/>
    <cellStyle name="쉼표 [0] 5 2 2 4 2 2" xfId="11292"/>
    <cellStyle name="쉼표 [0] 5 2 2 4 2 2 2" xfId="11293"/>
    <cellStyle name="쉼표 [0] 5 2 2 4 2 3" xfId="11294"/>
    <cellStyle name="쉼표 [0] 5 2 2 4 2 4" xfId="11295"/>
    <cellStyle name="쉼표 [0] 5 2 2 4 3" xfId="11296"/>
    <cellStyle name="쉼표 [0] 5 2 2 4 3 2" xfId="11297"/>
    <cellStyle name="쉼표 [0] 5 2 2 4 4" xfId="11298"/>
    <cellStyle name="쉼표 [0] 5 2 2 4 5" xfId="11299"/>
    <cellStyle name="쉼표 [0] 5 2 2 5" xfId="11300"/>
    <cellStyle name="쉼표 [0] 5 2 2 5 2" xfId="11301"/>
    <cellStyle name="쉼표 [0] 5 2 2 5 2 2" xfId="11302"/>
    <cellStyle name="쉼표 [0] 5 2 2 5 2 2 2" xfId="11303"/>
    <cellStyle name="쉼표 [0] 5 2 2 5 2 3" xfId="11304"/>
    <cellStyle name="쉼표 [0] 5 2 2 5 2 4" xfId="11305"/>
    <cellStyle name="쉼표 [0] 5 2 2 5 3" xfId="11306"/>
    <cellStyle name="쉼표 [0] 5 2 2 5 3 2" xfId="11307"/>
    <cellStyle name="쉼표 [0] 5 2 2 5 4" xfId="11308"/>
    <cellStyle name="쉼표 [0] 5 2 2 5 5" xfId="11309"/>
    <cellStyle name="쉼표 [0] 5 2 2 6" xfId="11310"/>
    <cellStyle name="쉼표 [0] 5 2 2 6 2" xfId="11311"/>
    <cellStyle name="쉼표 [0] 5 2 2 6 2 2" xfId="11312"/>
    <cellStyle name="쉼표 [0] 5 2 2 6 2 2 2" xfId="11313"/>
    <cellStyle name="쉼표 [0] 5 2 2 6 2 3" xfId="11314"/>
    <cellStyle name="쉼표 [0] 5 2 2 6 2 4" xfId="11315"/>
    <cellStyle name="쉼표 [0] 5 2 2 6 3" xfId="11316"/>
    <cellStyle name="쉼표 [0] 5 2 2 6 3 2" xfId="11317"/>
    <cellStyle name="쉼표 [0] 5 2 2 6 4" xfId="11318"/>
    <cellStyle name="쉼표 [0] 5 2 2 6 5" xfId="11319"/>
    <cellStyle name="쉼표 [0] 5 2 2 7" xfId="11320"/>
    <cellStyle name="쉼표 [0] 5 2 2 7 2" xfId="11321"/>
    <cellStyle name="쉼표 [0] 5 2 2 7 2 2" xfId="11322"/>
    <cellStyle name="쉼표 [0] 5 2 2 7 2 2 2" xfId="11323"/>
    <cellStyle name="쉼표 [0] 5 2 2 7 2 3" xfId="11324"/>
    <cellStyle name="쉼표 [0] 5 2 2 7 2 4" xfId="11325"/>
    <cellStyle name="쉼표 [0] 5 2 2 7 3" xfId="11326"/>
    <cellStyle name="쉼표 [0] 5 2 2 7 3 2" xfId="11327"/>
    <cellStyle name="쉼표 [0] 5 2 2 7 4" xfId="11328"/>
    <cellStyle name="쉼표 [0] 5 2 2 7 5" xfId="11329"/>
    <cellStyle name="쉼표 [0] 5 2 2 8" xfId="11330"/>
    <cellStyle name="쉼표 [0] 5 2 2 8 2" xfId="11331"/>
    <cellStyle name="쉼표 [0] 5 2 2 8 2 2" xfId="11332"/>
    <cellStyle name="쉼표 [0] 5 2 2 8 2 2 2" xfId="11333"/>
    <cellStyle name="쉼표 [0] 5 2 2 8 2 3" xfId="11334"/>
    <cellStyle name="쉼표 [0] 5 2 2 8 2 4" xfId="11335"/>
    <cellStyle name="쉼표 [0] 5 2 2 8 3" xfId="11336"/>
    <cellStyle name="쉼표 [0] 5 2 2 8 3 2" xfId="11337"/>
    <cellStyle name="쉼표 [0] 5 2 2 8 4" xfId="11338"/>
    <cellStyle name="쉼표 [0] 5 2 2 8 5" xfId="11339"/>
    <cellStyle name="쉼표 [0] 5 2 2 9" xfId="11340"/>
    <cellStyle name="쉼표 [0] 5 2 2 9 2" xfId="11341"/>
    <cellStyle name="쉼표 [0] 5 2 2 9 2 2" xfId="11342"/>
    <cellStyle name="쉼표 [0] 5 2 2 9 2 2 2" xfId="11343"/>
    <cellStyle name="쉼표 [0] 5 2 2 9 2 3" xfId="11344"/>
    <cellStyle name="쉼표 [0] 5 2 2 9 2 4" xfId="11345"/>
    <cellStyle name="쉼표 [0] 5 2 2 9 3" xfId="11346"/>
    <cellStyle name="쉼표 [0] 5 2 2 9 3 2" xfId="11347"/>
    <cellStyle name="쉼표 [0] 5 2 2 9 4" xfId="11348"/>
    <cellStyle name="쉼표 [0] 5 2 2 9 5" xfId="11349"/>
    <cellStyle name="쉼표 [0] 5 2 3" xfId="11350"/>
    <cellStyle name="쉼표 [0] 5 2 4" xfId="11351"/>
    <cellStyle name="쉼표 [0] 5 2 4 10" xfId="11352"/>
    <cellStyle name="쉼표 [0] 5 2 4 10 2" xfId="11353"/>
    <cellStyle name="쉼표 [0] 5 2 4 11" xfId="11354"/>
    <cellStyle name="쉼표 [0] 5 2 4 12" xfId="11355"/>
    <cellStyle name="쉼표 [0] 5 2 4 2" xfId="11356"/>
    <cellStyle name="쉼표 [0] 5 2 4 2 2" xfId="11357"/>
    <cellStyle name="쉼표 [0] 5 2 4 2 2 2" xfId="11358"/>
    <cellStyle name="쉼표 [0] 5 2 4 2 2 2 2" xfId="11359"/>
    <cellStyle name="쉼표 [0] 5 2 4 2 2 2 2 2" xfId="11360"/>
    <cellStyle name="쉼표 [0] 5 2 4 2 2 2 3" xfId="11361"/>
    <cellStyle name="쉼표 [0] 5 2 4 2 2 2 4" xfId="11362"/>
    <cellStyle name="쉼표 [0] 5 2 4 2 2 3" xfId="11363"/>
    <cellStyle name="쉼표 [0] 5 2 4 2 2 3 2" xfId="11364"/>
    <cellStyle name="쉼표 [0] 5 2 4 2 2 4" xfId="11365"/>
    <cellStyle name="쉼표 [0] 5 2 4 2 2 5" xfId="11366"/>
    <cellStyle name="쉼표 [0] 5 2 4 2 3" xfId="11367"/>
    <cellStyle name="쉼표 [0] 5 2 4 2 3 2" xfId="11368"/>
    <cellStyle name="쉼표 [0] 5 2 4 2 3 2 2" xfId="11369"/>
    <cellStyle name="쉼표 [0] 5 2 4 2 3 2 2 2" xfId="11370"/>
    <cellStyle name="쉼표 [0] 5 2 4 2 3 2 3" xfId="11371"/>
    <cellStyle name="쉼표 [0] 5 2 4 2 3 2 4" xfId="11372"/>
    <cellStyle name="쉼표 [0] 5 2 4 2 3 3" xfId="11373"/>
    <cellStyle name="쉼표 [0] 5 2 4 2 3 3 2" xfId="11374"/>
    <cellStyle name="쉼표 [0] 5 2 4 2 3 4" xfId="11375"/>
    <cellStyle name="쉼표 [0] 5 2 4 2 3 5" xfId="11376"/>
    <cellStyle name="쉼표 [0] 5 2 4 2 4" xfId="11377"/>
    <cellStyle name="쉼표 [0] 5 2 4 2 4 2" xfId="11378"/>
    <cellStyle name="쉼표 [0] 5 2 4 2 4 2 2" xfId="11379"/>
    <cellStyle name="쉼표 [0] 5 2 4 2 4 3" xfId="11380"/>
    <cellStyle name="쉼표 [0] 5 2 4 2 4 4" xfId="11381"/>
    <cellStyle name="쉼표 [0] 5 2 4 2 5" xfId="11382"/>
    <cellStyle name="쉼표 [0] 5 2 4 2 5 2" xfId="11383"/>
    <cellStyle name="쉼표 [0] 5 2 4 2 6" xfId="11384"/>
    <cellStyle name="쉼표 [0] 5 2 4 2 7" xfId="11385"/>
    <cellStyle name="쉼표 [0] 5 2 4 3" xfId="11386"/>
    <cellStyle name="쉼표 [0] 5 2 4 3 2" xfId="11387"/>
    <cellStyle name="쉼표 [0] 5 2 4 3 2 2" xfId="11388"/>
    <cellStyle name="쉼표 [0] 5 2 4 3 2 2 2" xfId="11389"/>
    <cellStyle name="쉼표 [0] 5 2 4 3 2 3" xfId="11390"/>
    <cellStyle name="쉼표 [0] 5 2 4 3 2 4" xfId="11391"/>
    <cellStyle name="쉼표 [0] 5 2 4 3 3" xfId="11392"/>
    <cellStyle name="쉼표 [0] 5 2 4 3 3 2" xfId="11393"/>
    <cellStyle name="쉼표 [0] 5 2 4 3 4" xfId="11394"/>
    <cellStyle name="쉼표 [0] 5 2 4 3 5" xfId="11395"/>
    <cellStyle name="쉼표 [0] 5 2 4 4" xfId="11396"/>
    <cellStyle name="쉼표 [0] 5 2 4 4 2" xfId="11397"/>
    <cellStyle name="쉼표 [0] 5 2 4 4 2 2" xfId="11398"/>
    <cellStyle name="쉼표 [0] 5 2 4 4 2 2 2" xfId="11399"/>
    <cellStyle name="쉼표 [0] 5 2 4 4 2 3" xfId="11400"/>
    <cellStyle name="쉼표 [0] 5 2 4 4 2 4" xfId="11401"/>
    <cellStyle name="쉼표 [0] 5 2 4 4 3" xfId="11402"/>
    <cellStyle name="쉼표 [0] 5 2 4 4 3 2" xfId="11403"/>
    <cellStyle name="쉼표 [0] 5 2 4 4 4" xfId="11404"/>
    <cellStyle name="쉼표 [0] 5 2 4 4 5" xfId="11405"/>
    <cellStyle name="쉼표 [0] 5 2 4 5" xfId="11406"/>
    <cellStyle name="쉼표 [0] 5 2 4 5 2" xfId="11407"/>
    <cellStyle name="쉼표 [0] 5 2 4 5 2 2" xfId="11408"/>
    <cellStyle name="쉼표 [0] 5 2 4 5 2 2 2" xfId="11409"/>
    <cellStyle name="쉼표 [0] 5 2 4 5 2 3" xfId="11410"/>
    <cellStyle name="쉼표 [0] 5 2 4 5 2 4" xfId="11411"/>
    <cellStyle name="쉼표 [0] 5 2 4 5 3" xfId="11412"/>
    <cellStyle name="쉼표 [0] 5 2 4 5 3 2" xfId="11413"/>
    <cellStyle name="쉼표 [0] 5 2 4 5 4" xfId="11414"/>
    <cellStyle name="쉼표 [0] 5 2 4 5 5" xfId="11415"/>
    <cellStyle name="쉼표 [0] 5 2 4 6" xfId="11416"/>
    <cellStyle name="쉼표 [0] 5 2 4 6 2" xfId="11417"/>
    <cellStyle name="쉼표 [0] 5 2 4 6 2 2" xfId="11418"/>
    <cellStyle name="쉼표 [0] 5 2 4 6 2 2 2" xfId="11419"/>
    <cellStyle name="쉼표 [0] 5 2 4 6 2 3" xfId="11420"/>
    <cellStyle name="쉼표 [0] 5 2 4 6 2 4" xfId="11421"/>
    <cellStyle name="쉼표 [0] 5 2 4 6 3" xfId="11422"/>
    <cellStyle name="쉼표 [0] 5 2 4 6 3 2" xfId="11423"/>
    <cellStyle name="쉼표 [0] 5 2 4 6 4" xfId="11424"/>
    <cellStyle name="쉼표 [0] 5 2 4 6 5" xfId="11425"/>
    <cellStyle name="쉼표 [0] 5 2 4 7" xfId="11426"/>
    <cellStyle name="쉼표 [0] 5 2 4 7 2" xfId="11427"/>
    <cellStyle name="쉼표 [0] 5 2 4 7 2 2" xfId="11428"/>
    <cellStyle name="쉼표 [0] 5 2 4 7 2 2 2" xfId="11429"/>
    <cellStyle name="쉼표 [0] 5 2 4 7 2 3" xfId="11430"/>
    <cellStyle name="쉼표 [0] 5 2 4 7 2 4" xfId="11431"/>
    <cellStyle name="쉼표 [0] 5 2 4 7 3" xfId="11432"/>
    <cellStyle name="쉼표 [0] 5 2 4 7 3 2" xfId="11433"/>
    <cellStyle name="쉼표 [0] 5 2 4 7 4" xfId="11434"/>
    <cellStyle name="쉼표 [0] 5 2 4 7 5" xfId="11435"/>
    <cellStyle name="쉼표 [0] 5 2 4 8" xfId="11436"/>
    <cellStyle name="쉼표 [0] 5 2 4 8 2" xfId="11437"/>
    <cellStyle name="쉼표 [0] 5 2 4 8 2 2" xfId="11438"/>
    <cellStyle name="쉼표 [0] 5 2 4 8 2 2 2" xfId="11439"/>
    <cellStyle name="쉼표 [0] 5 2 4 8 2 3" xfId="11440"/>
    <cellStyle name="쉼표 [0] 5 2 4 8 2 4" xfId="11441"/>
    <cellStyle name="쉼표 [0] 5 2 4 8 3" xfId="11442"/>
    <cellStyle name="쉼표 [0] 5 2 4 8 3 2" xfId="11443"/>
    <cellStyle name="쉼표 [0] 5 2 4 8 4" xfId="11444"/>
    <cellStyle name="쉼표 [0] 5 2 4 8 5" xfId="11445"/>
    <cellStyle name="쉼표 [0] 5 2 4 9" xfId="11446"/>
    <cellStyle name="쉼표 [0] 5 2 4 9 2" xfId="11447"/>
    <cellStyle name="쉼표 [0] 5 2 4 9 2 2" xfId="11448"/>
    <cellStyle name="쉼표 [0] 5 2 4 9 3" xfId="11449"/>
    <cellStyle name="쉼표 [0] 5 2 4 9 4" xfId="11450"/>
    <cellStyle name="쉼표 [0] 5 2 5" xfId="11451"/>
    <cellStyle name="쉼표 [0] 5 2 5 10" xfId="11452"/>
    <cellStyle name="쉼표 [0] 5 2 5 10 2" xfId="11453"/>
    <cellStyle name="쉼표 [0] 5 2 5 11" xfId="11454"/>
    <cellStyle name="쉼표 [0] 5 2 5 12" xfId="11455"/>
    <cellStyle name="쉼표 [0] 5 2 5 2" xfId="11456"/>
    <cellStyle name="쉼표 [0] 5 2 5 2 2" xfId="11457"/>
    <cellStyle name="쉼표 [0] 5 2 5 2 2 2" xfId="11458"/>
    <cellStyle name="쉼표 [0] 5 2 5 2 2 2 2" xfId="11459"/>
    <cellStyle name="쉼표 [0] 5 2 5 2 2 2 2 2" xfId="11460"/>
    <cellStyle name="쉼표 [0] 5 2 5 2 2 2 3" xfId="11461"/>
    <cellStyle name="쉼표 [0] 5 2 5 2 2 2 4" xfId="11462"/>
    <cellStyle name="쉼표 [0] 5 2 5 2 2 3" xfId="11463"/>
    <cellStyle name="쉼표 [0] 5 2 5 2 2 3 2" xfId="11464"/>
    <cellStyle name="쉼표 [0] 5 2 5 2 2 4" xfId="11465"/>
    <cellStyle name="쉼표 [0] 5 2 5 2 2 5" xfId="11466"/>
    <cellStyle name="쉼표 [0] 5 2 5 2 3" xfId="11467"/>
    <cellStyle name="쉼표 [0] 5 2 5 2 3 2" xfId="11468"/>
    <cellStyle name="쉼표 [0] 5 2 5 2 3 2 2" xfId="11469"/>
    <cellStyle name="쉼표 [0] 5 2 5 2 3 2 2 2" xfId="11470"/>
    <cellStyle name="쉼표 [0] 5 2 5 2 3 2 3" xfId="11471"/>
    <cellStyle name="쉼표 [0] 5 2 5 2 3 2 4" xfId="11472"/>
    <cellStyle name="쉼표 [0] 5 2 5 2 3 3" xfId="11473"/>
    <cellStyle name="쉼표 [0] 5 2 5 2 3 3 2" xfId="11474"/>
    <cellStyle name="쉼표 [0] 5 2 5 2 3 4" xfId="11475"/>
    <cellStyle name="쉼표 [0] 5 2 5 2 3 5" xfId="11476"/>
    <cellStyle name="쉼표 [0] 5 2 5 2 4" xfId="11477"/>
    <cellStyle name="쉼표 [0] 5 2 5 2 4 2" xfId="11478"/>
    <cellStyle name="쉼표 [0] 5 2 5 2 4 2 2" xfId="11479"/>
    <cellStyle name="쉼표 [0] 5 2 5 2 4 3" xfId="11480"/>
    <cellStyle name="쉼표 [0] 5 2 5 2 4 4" xfId="11481"/>
    <cellStyle name="쉼표 [0] 5 2 5 2 5" xfId="11482"/>
    <cellStyle name="쉼표 [0] 5 2 5 2 5 2" xfId="11483"/>
    <cellStyle name="쉼표 [0] 5 2 5 2 6" xfId="11484"/>
    <cellStyle name="쉼표 [0] 5 2 5 2 7" xfId="11485"/>
    <cellStyle name="쉼표 [0] 5 2 5 3" xfId="11486"/>
    <cellStyle name="쉼표 [0] 5 2 5 3 2" xfId="11487"/>
    <cellStyle name="쉼표 [0] 5 2 5 3 2 2" xfId="11488"/>
    <cellStyle name="쉼표 [0] 5 2 5 3 2 2 2" xfId="11489"/>
    <cellStyle name="쉼표 [0] 5 2 5 3 2 3" xfId="11490"/>
    <cellStyle name="쉼표 [0] 5 2 5 3 2 4" xfId="11491"/>
    <cellStyle name="쉼표 [0] 5 2 5 3 3" xfId="11492"/>
    <cellStyle name="쉼표 [0] 5 2 5 3 3 2" xfId="11493"/>
    <cellStyle name="쉼표 [0] 5 2 5 3 4" xfId="11494"/>
    <cellStyle name="쉼표 [0] 5 2 5 3 5" xfId="11495"/>
    <cellStyle name="쉼표 [0] 5 2 5 4" xfId="11496"/>
    <cellStyle name="쉼표 [0] 5 2 5 4 2" xfId="11497"/>
    <cellStyle name="쉼표 [0] 5 2 5 4 2 2" xfId="11498"/>
    <cellStyle name="쉼표 [0] 5 2 5 4 2 2 2" xfId="11499"/>
    <cellStyle name="쉼표 [0] 5 2 5 4 2 3" xfId="11500"/>
    <cellStyle name="쉼표 [0] 5 2 5 4 2 4" xfId="11501"/>
    <cellStyle name="쉼표 [0] 5 2 5 4 3" xfId="11502"/>
    <cellStyle name="쉼표 [0] 5 2 5 4 3 2" xfId="11503"/>
    <cellStyle name="쉼표 [0] 5 2 5 4 4" xfId="11504"/>
    <cellStyle name="쉼표 [0] 5 2 5 4 5" xfId="11505"/>
    <cellStyle name="쉼표 [0] 5 2 5 5" xfId="11506"/>
    <cellStyle name="쉼표 [0] 5 2 5 5 2" xfId="11507"/>
    <cellStyle name="쉼표 [0] 5 2 5 5 2 2" xfId="11508"/>
    <cellStyle name="쉼표 [0] 5 2 5 5 2 2 2" xfId="11509"/>
    <cellStyle name="쉼표 [0] 5 2 5 5 2 3" xfId="11510"/>
    <cellStyle name="쉼표 [0] 5 2 5 5 2 4" xfId="11511"/>
    <cellStyle name="쉼표 [0] 5 2 5 5 3" xfId="11512"/>
    <cellStyle name="쉼표 [0] 5 2 5 5 3 2" xfId="11513"/>
    <cellStyle name="쉼표 [0] 5 2 5 5 4" xfId="11514"/>
    <cellStyle name="쉼표 [0] 5 2 5 5 5" xfId="11515"/>
    <cellStyle name="쉼표 [0] 5 2 5 6" xfId="11516"/>
    <cellStyle name="쉼표 [0] 5 2 5 6 2" xfId="11517"/>
    <cellStyle name="쉼표 [0] 5 2 5 6 2 2" xfId="11518"/>
    <cellStyle name="쉼표 [0] 5 2 5 6 2 2 2" xfId="11519"/>
    <cellStyle name="쉼표 [0] 5 2 5 6 2 3" xfId="11520"/>
    <cellStyle name="쉼표 [0] 5 2 5 6 2 4" xfId="11521"/>
    <cellStyle name="쉼표 [0] 5 2 5 6 3" xfId="11522"/>
    <cellStyle name="쉼표 [0] 5 2 5 6 3 2" xfId="11523"/>
    <cellStyle name="쉼표 [0] 5 2 5 6 4" xfId="11524"/>
    <cellStyle name="쉼표 [0] 5 2 5 6 5" xfId="11525"/>
    <cellStyle name="쉼표 [0] 5 2 5 7" xfId="11526"/>
    <cellStyle name="쉼표 [0] 5 2 5 7 2" xfId="11527"/>
    <cellStyle name="쉼표 [0] 5 2 5 7 2 2" xfId="11528"/>
    <cellStyle name="쉼표 [0] 5 2 5 7 2 2 2" xfId="11529"/>
    <cellStyle name="쉼표 [0] 5 2 5 7 2 3" xfId="11530"/>
    <cellStyle name="쉼표 [0] 5 2 5 7 2 4" xfId="11531"/>
    <cellStyle name="쉼표 [0] 5 2 5 7 3" xfId="11532"/>
    <cellStyle name="쉼표 [0] 5 2 5 7 3 2" xfId="11533"/>
    <cellStyle name="쉼표 [0] 5 2 5 7 4" xfId="11534"/>
    <cellStyle name="쉼표 [0] 5 2 5 7 5" xfId="11535"/>
    <cellStyle name="쉼표 [0] 5 2 5 8" xfId="11536"/>
    <cellStyle name="쉼표 [0] 5 2 5 8 2" xfId="11537"/>
    <cellStyle name="쉼표 [0] 5 2 5 8 2 2" xfId="11538"/>
    <cellStyle name="쉼표 [0] 5 2 5 8 2 2 2" xfId="11539"/>
    <cellStyle name="쉼표 [0] 5 2 5 8 2 3" xfId="11540"/>
    <cellStyle name="쉼표 [0] 5 2 5 8 2 4" xfId="11541"/>
    <cellStyle name="쉼표 [0] 5 2 5 8 3" xfId="11542"/>
    <cellStyle name="쉼표 [0] 5 2 5 8 3 2" xfId="11543"/>
    <cellStyle name="쉼표 [0] 5 2 5 8 4" xfId="11544"/>
    <cellStyle name="쉼표 [0] 5 2 5 8 5" xfId="11545"/>
    <cellStyle name="쉼표 [0] 5 2 5 9" xfId="11546"/>
    <cellStyle name="쉼표 [0] 5 2 5 9 2" xfId="11547"/>
    <cellStyle name="쉼표 [0] 5 2 5 9 2 2" xfId="11548"/>
    <cellStyle name="쉼표 [0] 5 2 5 9 3" xfId="11549"/>
    <cellStyle name="쉼표 [0] 5 2 5 9 4" xfId="11550"/>
    <cellStyle name="쉼표 [0] 5 3" xfId="11551"/>
    <cellStyle name="쉼표 [0] 5 4" xfId="11552"/>
    <cellStyle name="쉼표 [0] 5 5" xfId="11553"/>
    <cellStyle name="쉼표 [0] 5 6" xfId="11554"/>
    <cellStyle name="쉼표 [0] 5 7" xfId="11555"/>
    <cellStyle name="쉼표 [0] 5 7 10" xfId="11556"/>
    <cellStyle name="쉼표 [0] 5 7 10 2" xfId="11557"/>
    <cellStyle name="쉼표 [0] 5 7 10 2 2" xfId="11558"/>
    <cellStyle name="쉼표 [0] 5 7 10 3" xfId="11559"/>
    <cellStyle name="쉼표 [0] 5 7 10 4" xfId="11560"/>
    <cellStyle name="쉼표 [0] 5 7 11" xfId="11561"/>
    <cellStyle name="쉼표 [0] 5 7 11 2" xfId="11562"/>
    <cellStyle name="쉼표 [0] 5 7 12" xfId="11563"/>
    <cellStyle name="쉼표 [0] 5 7 13" xfId="11564"/>
    <cellStyle name="쉼표 [0] 5 7 2" xfId="11565"/>
    <cellStyle name="쉼표 [0] 5 7 2 10" xfId="11566"/>
    <cellStyle name="쉼표 [0] 5 7 2 10 2" xfId="11567"/>
    <cellStyle name="쉼표 [0] 5 7 2 11" xfId="11568"/>
    <cellStyle name="쉼표 [0] 5 7 2 12" xfId="11569"/>
    <cellStyle name="쉼표 [0] 5 7 2 2" xfId="11570"/>
    <cellStyle name="쉼표 [0] 5 7 2 2 2" xfId="11571"/>
    <cellStyle name="쉼표 [0] 5 7 2 2 2 2" xfId="11572"/>
    <cellStyle name="쉼표 [0] 5 7 2 2 2 2 2" xfId="11573"/>
    <cellStyle name="쉼표 [0] 5 7 2 2 2 2 2 2" xfId="11574"/>
    <cellStyle name="쉼표 [0] 5 7 2 2 2 2 3" xfId="11575"/>
    <cellStyle name="쉼표 [0] 5 7 2 2 2 2 4" xfId="11576"/>
    <cellStyle name="쉼표 [0] 5 7 2 2 2 3" xfId="11577"/>
    <cellStyle name="쉼표 [0] 5 7 2 2 2 3 2" xfId="11578"/>
    <cellStyle name="쉼표 [0] 5 7 2 2 2 4" xfId="11579"/>
    <cellStyle name="쉼표 [0] 5 7 2 2 2 5" xfId="11580"/>
    <cellStyle name="쉼표 [0] 5 7 2 2 3" xfId="11581"/>
    <cellStyle name="쉼표 [0] 5 7 2 2 3 2" xfId="11582"/>
    <cellStyle name="쉼표 [0] 5 7 2 2 3 2 2" xfId="11583"/>
    <cellStyle name="쉼표 [0] 5 7 2 2 3 2 2 2" xfId="11584"/>
    <cellStyle name="쉼표 [0] 5 7 2 2 3 2 3" xfId="11585"/>
    <cellStyle name="쉼표 [0] 5 7 2 2 3 2 4" xfId="11586"/>
    <cellStyle name="쉼표 [0] 5 7 2 2 3 3" xfId="11587"/>
    <cellStyle name="쉼표 [0] 5 7 2 2 3 3 2" xfId="11588"/>
    <cellStyle name="쉼표 [0] 5 7 2 2 3 4" xfId="11589"/>
    <cellStyle name="쉼표 [0] 5 7 2 2 3 5" xfId="11590"/>
    <cellStyle name="쉼표 [0] 5 7 2 2 4" xfId="11591"/>
    <cellStyle name="쉼표 [0] 5 7 2 2 4 2" xfId="11592"/>
    <cellStyle name="쉼표 [0] 5 7 2 2 4 2 2" xfId="11593"/>
    <cellStyle name="쉼표 [0] 5 7 2 2 4 3" xfId="11594"/>
    <cellStyle name="쉼표 [0] 5 7 2 2 4 4" xfId="11595"/>
    <cellStyle name="쉼표 [0] 5 7 2 2 5" xfId="11596"/>
    <cellStyle name="쉼표 [0] 5 7 2 2 5 2" xfId="11597"/>
    <cellStyle name="쉼표 [0] 5 7 2 2 6" xfId="11598"/>
    <cellStyle name="쉼표 [0] 5 7 2 2 7" xfId="11599"/>
    <cellStyle name="쉼표 [0] 5 7 2 3" xfId="11600"/>
    <cellStyle name="쉼표 [0] 5 7 2 3 2" xfId="11601"/>
    <cellStyle name="쉼표 [0] 5 7 2 3 2 2" xfId="11602"/>
    <cellStyle name="쉼표 [0] 5 7 2 3 2 2 2" xfId="11603"/>
    <cellStyle name="쉼표 [0] 5 7 2 3 2 3" xfId="11604"/>
    <cellStyle name="쉼표 [0] 5 7 2 3 2 4" xfId="11605"/>
    <cellStyle name="쉼표 [0] 5 7 2 3 3" xfId="11606"/>
    <cellStyle name="쉼표 [0] 5 7 2 3 3 2" xfId="11607"/>
    <cellStyle name="쉼표 [0] 5 7 2 3 4" xfId="11608"/>
    <cellStyle name="쉼표 [0] 5 7 2 3 5" xfId="11609"/>
    <cellStyle name="쉼표 [0] 5 7 2 4" xfId="11610"/>
    <cellStyle name="쉼표 [0] 5 7 2 4 2" xfId="11611"/>
    <cellStyle name="쉼표 [0] 5 7 2 4 2 2" xfId="11612"/>
    <cellStyle name="쉼표 [0] 5 7 2 4 2 2 2" xfId="11613"/>
    <cellStyle name="쉼표 [0] 5 7 2 4 2 3" xfId="11614"/>
    <cellStyle name="쉼표 [0] 5 7 2 4 2 4" xfId="11615"/>
    <cellStyle name="쉼표 [0] 5 7 2 4 3" xfId="11616"/>
    <cellStyle name="쉼표 [0] 5 7 2 4 3 2" xfId="11617"/>
    <cellStyle name="쉼표 [0] 5 7 2 4 4" xfId="11618"/>
    <cellStyle name="쉼표 [0] 5 7 2 4 5" xfId="11619"/>
    <cellStyle name="쉼표 [0] 5 7 2 5" xfId="11620"/>
    <cellStyle name="쉼표 [0] 5 7 2 5 2" xfId="11621"/>
    <cellStyle name="쉼표 [0] 5 7 2 5 2 2" xfId="11622"/>
    <cellStyle name="쉼표 [0] 5 7 2 5 2 2 2" xfId="11623"/>
    <cellStyle name="쉼표 [0] 5 7 2 5 2 3" xfId="11624"/>
    <cellStyle name="쉼표 [0] 5 7 2 5 2 4" xfId="11625"/>
    <cellStyle name="쉼표 [0] 5 7 2 5 3" xfId="11626"/>
    <cellStyle name="쉼표 [0] 5 7 2 5 3 2" xfId="11627"/>
    <cellStyle name="쉼표 [0] 5 7 2 5 4" xfId="11628"/>
    <cellStyle name="쉼표 [0] 5 7 2 5 5" xfId="11629"/>
    <cellStyle name="쉼표 [0] 5 7 2 6" xfId="11630"/>
    <cellStyle name="쉼표 [0] 5 7 2 6 2" xfId="11631"/>
    <cellStyle name="쉼표 [0] 5 7 2 6 2 2" xfId="11632"/>
    <cellStyle name="쉼표 [0] 5 7 2 6 2 2 2" xfId="11633"/>
    <cellStyle name="쉼표 [0] 5 7 2 6 2 3" xfId="11634"/>
    <cellStyle name="쉼표 [0] 5 7 2 6 2 4" xfId="11635"/>
    <cellStyle name="쉼표 [0] 5 7 2 6 3" xfId="11636"/>
    <cellStyle name="쉼표 [0] 5 7 2 6 3 2" xfId="11637"/>
    <cellStyle name="쉼표 [0] 5 7 2 6 4" xfId="11638"/>
    <cellStyle name="쉼표 [0] 5 7 2 6 5" xfId="11639"/>
    <cellStyle name="쉼표 [0] 5 7 2 7" xfId="11640"/>
    <cellStyle name="쉼표 [0] 5 7 2 7 2" xfId="11641"/>
    <cellStyle name="쉼표 [0] 5 7 2 7 2 2" xfId="11642"/>
    <cellStyle name="쉼표 [0] 5 7 2 7 2 2 2" xfId="11643"/>
    <cellStyle name="쉼표 [0] 5 7 2 7 2 3" xfId="11644"/>
    <cellStyle name="쉼표 [0] 5 7 2 7 2 4" xfId="11645"/>
    <cellStyle name="쉼표 [0] 5 7 2 7 3" xfId="11646"/>
    <cellStyle name="쉼표 [0] 5 7 2 7 3 2" xfId="11647"/>
    <cellStyle name="쉼표 [0] 5 7 2 7 4" xfId="11648"/>
    <cellStyle name="쉼표 [0] 5 7 2 7 5" xfId="11649"/>
    <cellStyle name="쉼표 [0] 5 7 2 8" xfId="11650"/>
    <cellStyle name="쉼표 [0] 5 7 2 8 2" xfId="11651"/>
    <cellStyle name="쉼표 [0] 5 7 2 8 2 2" xfId="11652"/>
    <cellStyle name="쉼표 [0] 5 7 2 8 2 2 2" xfId="11653"/>
    <cellStyle name="쉼표 [0] 5 7 2 8 2 3" xfId="11654"/>
    <cellStyle name="쉼표 [0] 5 7 2 8 2 4" xfId="11655"/>
    <cellStyle name="쉼표 [0] 5 7 2 8 3" xfId="11656"/>
    <cellStyle name="쉼표 [0] 5 7 2 8 3 2" xfId="11657"/>
    <cellStyle name="쉼표 [0] 5 7 2 8 4" xfId="11658"/>
    <cellStyle name="쉼표 [0] 5 7 2 8 5" xfId="11659"/>
    <cellStyle name="쉼표 [0] 5 7 2 9" xfId="11660"/>
    <cellStyle name="쉼표 [0] 5 7 2 9 2" xfId="11661"/>
    <cellStyle name="쉼표 [0] 5 7 2 9 2 2" xfId="11662"/>
    <cellStyle name="쉼표 [0] 5 7 2 9 3" xfId="11663"/>
    <cellStyle name="쉼표 [0] 5 7 2 9 4" xfId="11664"/>
    <cellStyle name="쉼표 [0] 5 7 3" xfId="11665"/>
    <cellStyle name="쉼표 [0] 5 7 3 2" xfId="11666"/>
    <cellStyle name="쉼표 [0] 5 7 3 2 2" xfId="11667"/>
    <cellStyle name="쉼표 [0] 5 7 3 2 2 2" xfId="11668"/>
    <cellStyle name="쉼표 [0] 5 7 3 2 2 2 2" xfId="11669"/>
    <cellStyle name="쉼표 [0] 5 7 3 2 2 3" xfId="11670"/>
    <cellStyle name="쉼표 [0] 5 7 3 2 2 4" xfId="11671"/>
    <cellStyle name="쉼표 [0] 5 7 3 2 3" xfId="11672"/>
    <cellStyle name="쉼표 [0] 5 7 3 2 3 2" xfId="11673"/>
    <cellStyle name="쉼표 [0] 5 7 3 2 4" xfId="11674"/>
    <cellStyle name="쉼표 [0] 5 7 3 2 5" xfId="11675"/>
    <cellStyle name="쉼표 [0] 5 7 3 3" xfId="11676"/>
    <cellStyle name="쉼표 [0] 5 7 3 3 2" xfId="11677"/>
    <cellStyle name="쉼표 [0] 5 7 3 3 2 2" xfId="11678"/>
    <cellStyle name="쉼표 [0] 5 7 3 3 2 2 2" xfId="11679"/>
    <cellStyle name="쉼표 [0] 5 7 3 3 2 3" xfId="11680"/>
    <cellStyle name="쉼표 [0] 5 7 3 3 2 4" xfId="11681"/>
    <cellStyle name="쉼표 [0] 5 7 3 3 3" xfId="11682"/>
    <cellStyle name="쉼표 [0] 5 7 3 3 3 2" xfId="11683"/>
    <cellStyle name="쉼표 [0] 5 7 3 3 4" xfId="11684"/>
    <cellStyle name="쉼표 [0] 5 7 3 3 5" xfId="11685"/>
    <cellStyle name="쉼표 [0] 5 7 3 4" xfId="11686"/>
    <cellStyle name="쉼표 [0] 5 7 3 4 2" xfId="11687"/>
    <cellStyle name="쉼표 [0] 5 7 3 4 2 2" xfId="11688"/>
    <cellStyle name="쉼표 [0] 5 7 3 4 3" xfId="11689"/>
    <cellStyle name="쉼표 [0] 5 7 3 4 4" xfId="11690"/>
    <cellStyle name="쉼표 [0] 5 7 3 5" xfId="11691"/>
    <cellStyle name="쉼표 [0] 5 7 3 5 2" xfId="11692"/>
    <cellStyle name="쉼표 [0] 5 7 3 6" xfId="11693"/>
    <cellStyle name="쉼표 [0] 5 7 3 7" xfId="11694"/>
    <cellStyle name="쉼표 [0] 5 7 4" xfId="11695"/>
    <cellStyle name="쉼표 [0] 5 7 4 2" xfId="11696"/>
    <cellStyle name="쉼표 [0] 5 7 4 2 2" xfId="11697"/>
    <cellStyle name="쉼표 [0] 5 7 4 2 2 2" xfId="11698"/>
    <cellStyle name="쉼표 [0] 5 7 4 2 3" xfId="11699"/>
    <cellStyle name="쉼표 [0] 5 7 4 2 4" xfId="11700"/>
    <cellStyle name="쉼표 [0] 5 7 4 3" xfId="11701"/>
    <cellStyle name="쉼표 [0] 5 7 4 3 2" xfId="11702"/>
    <cellStyle name="쉼표 [0] 5 7 4 4" xfId="11703"/>
    <cellStyle name="쉼표 [0] 5 7 4 5" xfId="11704"/>
    <cellStyle name="쉼표 [0] 5 7 5" xfId="11705"/>
    <cellStyle name="쉼표 [0] 5 7 5 2" xfId="11706"/>
    <cellStyle name="쉼표 [0] 5 7 5 2 2" xfId="11707"/>
    <cellStyle name="쉼표 [0] 5 7 5 2 2 2" xfId="11708"/>
    <cellStyle name="쉼표 [0] 5 7 5 2 3" xfId="11709"/>
    <cellStyle name="쉼표 [0] 5 7 5 2 4" xfId="11710"/>
    <cellStyle name="쉼표 [0] 5 7 5 3" xfId="11711"/>
    <cellStyle name="쉼표 [0] 5 7 5 3 2" xfId="11712"/>
    <cellStyle name="쉼표 [0] 5 7 5 4" xfId="11713"/>
    <cellStyle name="쉼표 [0] 5 7 5 5" xfId="11714"/>
    <cellStyle name="쉼표 [0] 5 7 6" xfId="11715"/>
    <cellStyle name="쉼표 [0] 5 7 6 2" xfId="11716"/>
    <cellStyle name="쉼표 [0] 5 7 6 2 2" xfId="11717"/>
    <cellStyle name="쉼표 [0] 5 7 6 2 2 2" xfId="11718"/>
    <cellStyle name="쉼표 [0] 5 7 6 2 3" xfId="11719"/>
    <cellStyle name="쉼표 [0] 5 7 6 2 4" xfId="11720"/>
    <cellStyle name="쉼표 [0] 5 7 6 3" xfId="11721"/>
    <cellStyle name="쉼표 [0] 5 7 6 3 2" xfId="11722"/>
    <cellStyle name="쉼표 [0] 5 7 6 4" xfId="11723"/>
    <cellStyle name="쉼표 [0] 5 7 6 5" xfId="11724"/>
    <cellStyle name="쉼표 [0] 5 7 7" xfId="11725"/>
    <cellStyle name="쉼표 [0] 5 7 7 2" xfId="11726"/>
    <cellStyle name="쉼표 [0] 5 7 7 2 2" xfId="11727"/>
    <cellStyle name="쉼표 [0] 5 7 7 2 2 2" xfId="11728"/>
    <cellStyle name="쉼표 [0] 5 7 7 2 3" xfId="11729"/>
    <cellStyle name="쉼표 [0] 5 7 7 2 4" xfId="11730"/>
    <cellStyle name="쉼표 [0] 5 7 7 3" xfId="11731"/>
    <cellStyle name="쉼표 [0] 5 7 7 3 2" xfId="11732"/>
    <cellStyle name="쉼표 [0] 5 7 7 4" xfId="11733"/>
    <cellStyle name="쉼표 [0] 5 7 7 5" xfId="11734"/>
    <cellStyle name="쉼표 [0] 5 7 8" xfId="11735"/>
    <cellStyle name="쉼표 [0] 5 7 8 2" xfId="11736"/>
    <cellStyle name="쉼표 [0] 5 7 8 2 2" xfId="11737"/>
    <cellStyle name="쉼표 [0] 5 7 8 2 2 2" xfId="11738"/>
    <cellStyle name="쉼표 [0] 5 7 8 2 3" xfId="11739"/>
    <cellStyle name="쉼표 [0] 5 7 8 2 4" xfId="11740"/>
    <cellStyle name="쉼표 [0] 5 7 8 3" xfId="11741"/>
    <cellStyle name="쉼표 [0] 5 7 8 3 2" xfId="11742"/>
    <cellStyle name="쉼표 [0] 5 7 8 4" xfId="11743"/>
    <cellStyle name="쉼표 [0] 5 7 8 5" xfId="11744"/>
    <cellStyle name="쉼표 [0] 5 7 9" xfId="11745"/>
    <cellStyle name="쉼표 [0] 5 7 9 2" xfId="11746"/>
    <cellStyle name="쉼표 [0] 5 7 9 2 2" xfId="11747"/>
    <cellStyle name="쉼표 [0] 5 7 9 2 2 2" xfId="11748"/>
    <cellStyle name="쉼표 [0] 5 7 9 2 3" xfId="11749"/>
    <cellStyle name="쉼표 [0] 5 7 9 2 4" xfId="11750"/>
    <cellStyle name="쉼표 [0] 5 7 9 3" xfId="11751"/>
    <cellStyle name="쉼표 [0] 5 7 9 3 2" xfId="11752"/>
    <cellStyle name="쉼표 [0] 5 7 9 4" xfId="11753"/>
    <cellStyle name="쉼표 [0] 5 7 9 5" xfId="11754"/>
    <cellStyle name="쉼표 [0] 5 8" xfId="11755"/>
    <cellStyle name="쉼표 [0] 5 9" xfId="11756"/>
    <cellStyle name="쉼표 [0] 5 9 10" xfId="11757"/>
    <cellStyle name="쉼표 [0] 5 9 10 2" xfId="11758"/>
    <cellStyle name="쉼표 [0] 5 9 11" xfId="11759"/>
    <cellStyle name="쉼표 [0] 5 9 12" xfId="11760"/>
    <cellStyle name="쉼표 [0] 5 9 2" xfId="11761"/>
    <cellStyle name="쉼표 [0] 5 9 2 2" xfId="11762"/>
    <cellStyle name="쉼표 [0] 5 9 2 2 2" xfId="11763"/>
    <cellStyle name="쉼표 [0] 5 9 2 2 2 2" xfId="11764"/>
    <cellStyle name="쉼표 [0] 5 9 2 2 2 2 2" xfId="11765"/>
    <cellStyle name="쉼표 [0] 5 9 2 2 2 3" xfId="11766"/>
    <cellStyle name="쉼표 [0] 5 9 2 2 2 4" xfId="11767"/>
    <cellStyle name="쉼표 [0] 5 9 2 2 3" xfId="11768"/>
    <cellStyle name="쉼표 [0] 5 9 2 2 3 2" xfId="11769"/>
    <cellStyle name="쉼표 [0] 5 9 2 2 4" xfId="11770"/>
    <cellStyle name="쉼표 [0] 5 9 2 2 5" xfId="11771"/>
    <cellStyle name="쉼표 [0] 5 9 2 3" xfId="11772"/>
    <cellStyle name="쉼표 [0] 5 9 2 3 2" xfId="11773"/>
    <cellStyle name="쉼표 [0] 5 9 2 3 2 2" xfId="11774"/>
    <cellStyle name="쉼표 [0] 5 9 2 3 2 2 2" xfId="11775"/>
    <cellStyle name="쉼표 [0] 5 9 2 3 2 3" xfId="11776"/>
    <cellStyle name="쉼표 [0] 5 9 2 3 2 4" xfId="11777"/>
    <cellStyle name="쉼표 [0] 5 9 2 3 3" xfId="11778"/>
    <cellStyle name="쉼표 [0] 5 9 2 3 3 2" xfId="11779"/>
    <cellStyle name="쉼표 [0] 5 9 2 3 4" xfId="11780"/>
    <cellStyle name="쉼표 [0] 5 9 2 3 5" xfId="11781"/>
    <cellStyle name="쉼표 [0] 5 9 2 4" xfId="11782"/>
    <cellStyle name="쉼표 [0] 5 9 2 4 2" xfId="11783"/>
    <cellStyle name="쉼표 [0] 5 9 2 4 2 2" xfId="11784"/>
    <cellStyle name="쉼표 [0] 5 9 2 4 3" xfId="11785"/>
    <cellStyle name="쉼표 [0] 5 9 2 4 4" xfId="11786"/>
    <cellStyle name="쉼표 [0] 5 9 2 5" xfId="11787"/>
    <cellStyle name="쉼표 [0] 5 9 2 5 2" xfId="11788"/>
    <cellStyle name="쉼표 [0] 5 9 2 6" xfId="11789"/>
    <cellStyle name="쉼표 [0] 5 9 2 7" xfId="11790"/>
    <cellStyle name="쉼표 [0] 5 9 3" xfId="11791"/>
    <cellStyle name="쉼표 [0] 5 9 3 2" xfId="11792"/>
    <cellStyle name="쉼표 [0] 5 9 3 2 2" xfId="11793"/>
    <cellStyle name="쉼표 [0] 5 9 3 2 2 2" xfId="11794"/>
    <cellStyle name="쉼표 [0] 5 9 3 2 3" xfId="11795"/>
    <cellStyle name="쉼표 [0] 5 9 3 2 4" xfId="11796"/>
    <cellStyle name="쉼표 [0] 5 9 3 3" xfId="11797"/>
    <cellStyle name="쉼표 [0] 5 9 3 3 2" xfId="11798"/>
    <cellStyle name="쉼표 [0] 5 9 3 4" xfId="11799"/>
    <cellStyle name="쉼표 [0] 5 9 3 5" xfId="11800"/>
    <cellStyle name="쉼표 [0] 5 9 4" xfId="11801"/>
    <cellStyle name="쉼표 [0] 5 9 4 2" xfId="11802"/>
    <cellStyle name="쉼표 [0] 5 9 4 2 2" xfId="11803"/>
    <cellStyle name="쉼표 [0] 5 9 4 2 2 2" xfId="11804"/>
    <cellStyle name="쉼표 [0] 5 9 4 2 3" xfId="11805"/>
    <cellStyle name="쉼표 [0] 5 9 4 2 4" xfId="11806"/>
    <cellStyle name="쉼표 [0] 5 9 4 3" xfId="11807"/>
    <cellStyle name="쉼표 [0] 5 9 4 3 2" xfId="11808"/>
    <cellStyle name="쉼표 [0] 5 9 4 4" xfId="11809"/>
    <cellStyle name="쉼표 [0] 5 9 4 5" xfId="11810"/>
    <cellStyle name="쉼표 [0] 5 9 5" xfId="11811"/>
    <cellStyle name="쉼표 [0] 5 9 5 2" xfId="11812"/>
    <cellStyle name="쉼표 [0] 5 9 5 2 2" xfId="11813"/>
    <cellStyle name="쉼표 [0] 5 9 5 2 2 2" xfId="11814"/>
    <cellStyle name="쉼표 [0] 5 9 5 2 3" xfId="11815"/>
    <cellStyle name="쉼표 [0] 5 9 5 2 4" xfId="11816"/>
    <cellStyle name="쉼표 [0] 5 9 5 3" xfId="11817"/>
    <cellStyle name="쉼표 [0] 5 9 5 3 2" xfId="11818"/>
    <cellStyle name="쉼표 [0] 5 9 5 4" xfId="11819"/>
    <cellStyle name="쉼표 [0] 5 9 5 5" xfId="11820"/>
    <cellStyle name="쉼표 [0] 5 9 6" xfId="11821"/>
    <cellStyle name="쉼표 [0] 5 9 6 2" xfId="11822"/>
    <cellStyle name="쉼표 [0] 5 9 6 2 2" xfId="11823"/>
    <cellStyle name="쉼표 [0] 5 9 6 2 2 2" xfId="11824"/>
    <cellStyle name="쉼표 [0] 5 9 6 2 3" xfId="11825"/>
    <cellStyle name="쉼표 [0] 5 9 6 2 4" xfId="11826"/>
    <cellStyle name="쉼표 [0] 5 9 6 3" xfId="11827"/>
    <cellStyle name="쉼표 [0] 5 9 6 3 2" xfId="11828"/>
    <cellStyle name="쉼표 [0] 5 9 6 4" xfId="11829"/>
    <cellStyle name="쉼표 [0] 5 9 6 5" xfId="11830"/>
    <cellStyle name="쉼표 [0] 5 9 7" xfId="11831"/>
    <cellStyle name="쉼표 [0] 5 9 7 2" xfId="11832"/>
    <cellStyle name="쉼표 [0] 5 9 7 2 2" xfId="11833"/>
    <cellStyle name="쉼표 [0] 5 9 7 2 2 2" xfId="11834"/>
    <cellStyle name="쉼표 [0] 5 9 7 2 3" xfId="11835"/>
    <cellStyle name="쉼표 [0] 5 9 7 2 4" xfId="11836"/>
    <cellStyle name="쉼표 [0] 5 9 7 3" xfId="11837"/>
    <cellStyle name="쉼표 [0] 5 9 7 3 2" xfId="11838"/>
    <cellStyle name="쉼표 [0] 5 9 7 4" xfId="11839"/>
    <cellStyle name="쉼표 [0] 5 9 7 5" xfId="11840"/>
    <cellStyle name="쉼표 [0] 5 9 8" xfId="11841"/>
    <cellStyle name="쉼표 [0] 5 9 8 2" xfId="11842"/>
    <cellStyle name="쉼표 [0] 5 9 8 2 2" xfId="11843"/>
    <cellStyle name="쉼표 [0] 5 9 8 2 2 2" xfId="11844"/>
    <cellStyle name="쉼표 [0] 5 9 8 2 3" xfId="11845"/>
    <cellStyle name="쉼표 [0] 5 9 8 2 4" xfId="11846"/>
    <cellStyle name="쉼표 [0] 5 9 8 3" xfId="11847"/>
    <cellStyle name="쉼표 [0] 5 9 8 3 2" xfId="11848"/>
    <cellStyle name="쉼표 [0] 5 9 8 4" xfId="11849"/>
    <cellStyle name="쉼표 [0] 5 9 8 5" xfId="11850"/>
    <cellStyle name="쉼표 [0] 5 9 9" xfId="11851"/>
    <cellStyle name="쉼표 [0] 5 9 9 2" xfId="11852"/>
    <cellStyle name="쉼표 [0] 5 9 9 2 2" xfId="11853"/>
    <cellStyle name="쉼표 [0] 5 9 9 3" xfId="11854"/>
    <cellStyle name="쉼표 [0] 5 9 9 4" xfId="11855"/>
    <cellStyle name="쉼표 [0] 6" xfId="11856"/>
    <cellStyle name="쉼표 [0] 6 10" xfId="11857"/>
    <cellStyle name="쉼표 [0] 6 10 10" xfId="11858"/>
    <cellStyle name="쉼표 [0] 6 10 10 2" xfId="11859"/>
    <cellStyle name="쉼표 [0] 6 10 11" xfId="11860"/>
    <cellStyle name="쉼표 [0] 6 10 12" xfId="11861"/>
    <cellStyle name="쉼표 [0] 6 10 2" xfId="11862"/>
    <cellStyle name="쉼표 [0] 6 10 2 2" xfId="11863"/>
    <cellStyle name="쉼표 [0] 6 10 2 2 2" xfId="11864"/>
    <cellStyle name="쉼표 [0] 6 10 2 2 2 2" xfId="11865"/>
    <cellStyle name="쉼표 [0] 6 10 2 2 2 2 2" xfId="11866"/>
    <cellStyle name="쉼표 [0] 6 10 2 2 2 3" xfId="11867"/>
    <cellStyle name="쉼표 [0] 6 10 2 2 2 4" xfId="11868"/>
    <cellStyle name="쉼표 [0] 6 10 2 2 3" xfId="11869"/>
    <cellStyle name="쉼표 [0] 6 10 2 2 3 2" xfId="11870"/>
    <cellStyle name="쉼표 [0] 6 10 2 2 4" xfId="11871"/>
    <cellStyle name="쉼표 [0] 6 10 2 2 5" xfId="11872"/>
    <cellStyle name="쉼표 [0] 6 10 2 3" xfId="11873"/>
    <cellStyle name="쉼표 [0] 6 10 2 3 2" xfId="11874"/>
    <cellStyle name="쉼표 [0] 6 10 2 3 2 2" xfId="11875"/>
    <cellStyle name="쉼표 [0] 6 10 2 3 2 2 2" xfId="11876"/>
    <cellStyle name="쉼표 [0] 6 10 2 3 2 3" xfId="11877"/>
    <cellStyle name="쉼표 [0] 6 10 2 3 2 4" xfId="11878"/>
    <cellStyle name="쉼표 [0] 6 10 2 3 3" xfId="11879"/>
    <cellStyle name="쉼표 [0] 6 10 2 3 3 2" xfId="11880"/>
    <cellStyle name="쉼표 [0] 6 10 2 3 4" xfId="11881"/>
    <cellStyle name="쉼표 [0] 6 10 2 3 5" xfId="11882"/>
    <cellStyle name="쉼표 [0] 6 10 2 4" xfId="11883"/>
    <cellStyle name="쉼표 [0] 6 10 2 4 2" xfId="11884"/>
    <cellStyle name="쉼표 [0] 6 10 2 4 2 2" xfId="11885"/>
    <cellStyle name="쉼표 [0] 6 10 2 4 3" xfId="11886"/>
    <cellStyle name="쉼표 [0] 6 10 2 4 4" xfId="11887"/>
    <cellStyle name="쉼표 [0] 6 10 2 5" xfId="11888"/>
    <cellStyle name="쉼표 [0] 6 10 2 5 2" xfId="11889"/>
    <cellStyle name="쉼표 [0] 6 10 2 6" xfId="11890"/>
    <cellStyle name="쉼표 [0] 6 10 2 7" xfId="11891"/>
    <cellStyle name="쉼표 [0] 6 10 3" xfId="11892"/>
    <cellStyle name="쉼표 [0] 6 10 3 2" xfId="11893"/>
    <cellStyle name="쉼표 [0] 6 10 3 2 2" xfId="11894"/>
    <cellStyle name="쉼표 [0] 6 10 3 2 2 2" xfId="11895"/>
    <cellStyle name="쉼표 [0] 6 10 3 2 3" xfId="11896"/>
    <cellStyle name="쉼표 [0] 6 10 3 2 4" xfId="11897"/>
    <cellStyle name="쉼표 [0] 6 10 3 3" xfId="11898"/>
    <cellStyle name="쉼표 [0] 6 10 3 3 2" xfId="11899"/>
    <cellStyle name="쉼표 [0] 6 10 3 4" xfId="11900"/>
    <cellStyle name="쉼표 [0] 6 10 3 5" xfId="11901"/>
    <cellStyle name="쉼표 [0] 6 10 4" xfId="11902"/>
    <cellStyle name="쉼표 [0] 6 10 4 2" xfId="11903"/>
    <cellStyle name="쉼표 [0] 6 10 4 2 2" xfId="11904"/>
    <cellStyle name="쉼표 [0] 6 10 4 2 2 2" xfId="11905"/>
    <cellStyle name="쉼표 [0] 6 10 4 2 3" xfId="11906"/>
    <cellStyle name="쉼표 [0] 6 10 4 2 4" xfId="11907"/>
    <cellStyle name="쉼표 [0] 6 10 4 3" xfId="11908"/>
    <cellStyle name="쉼표 [0] 6 10 4 3 2" xfId="11909"/>
    <cellStyle name="쉼표 [0] 6 10 4 4" xfId="11910"/>
    <cellStyle name="쉼표 [0] 6 10 4 5" xfId="11911"/>
    <cellStyle name="쉼표 [0] 6 10 5" xfId="11912"/>
    <cellStyle name="쉼표 [0] 6 10 5 2" xfId="11913"/>
    <cellStyle name="쉼표 [0] 6 10 5 2 2" xfId="11914"/>
    <cellStyle name="쉼표 [0] 6 10 5 2 2 2" xfId="11915"/>
    <cellStyle name="쉼표 [0] 6 10 5 2 3" xfId="11916"/>
    <cellStyle name="쉼표 [0] 6 10 5 2 4" xfId="11917"/>
    <cellStyle name="쉼표 [0] 6 10 5 3" xfId="11918"/>
    <cellStyle name="쉼표 [0] 6 10 5 3 2" xfId="11919"/>
    <cellStyle name="쉼표 [0] 6 10 5 4" xfId="11920"/>
    <cellStyle name="쉼표 [0] 6 10 5 5" xfId="11921"/>
    <cellStyle name="쉼표 [0] 6 10 6" xfId="11922"/>
    <cellStyle name="쉼표 [0] 6 10 6 2" xfId="11923"/>
    <cellStyle name="쉼표 [0] 6 10 6 2 2" xfId="11924"/>
    <cellStyle name="쉼표 [0] 6 10 6 2 2 2" xfId="11925"/>
    <cellStyle name="쉼표 [0] 6 10 6 2 3" xfId="11926"/>
    <cellStyle name="쉼표 [0] 6 10 6 2 4" xfId="11927"/>
    <cellStyle name="쉼표 [0] 6 10 6 3" xfId="11928"/>
    <cellStyle name="쉼표 [0] 6 10 6 3 2" xfId="11929"/>
    <cellStyle name="쉼표 [0] 6 10 6 4" xfId="11930"/>
    <cellStyle name="쉼표 [0] 6 10 6 5" xfId="11931"/>
    <cellStyle name="쉼표 [0] 6 10 7" xfId="11932"/>
    <cellStyle name="쉼표 [0] 6 10 7 2" xfId="11933"/>
    <cellStyle name="쉼표 [0] 6 10 7 2 2" xfId="11934"/>
    <cellStyle name="쉼표 [0] 6 10 7 2 2 2" xfId="11935"/>
    <cellStyle name="쉼표 [0] 6 10 7 2 3" xfId="11936"/>
    <cellStyle name="쉼표 [0] 6 10 7 2 4" xfId="11937"/>
    <cellStyle name="쉼표 [0] 6 10 7 3" xfId="11938"/>
    <cellStyle name="쉼표 [0] 6 10 7 3 2" xfId="11939"/>
    <cellStyle name="쉼표 [0] 6 10 7 4" xfId="11940"/>
    <cellStyle name="쉼표 [0] 6 10 7 5" xfId="11941"/>
    <cellStyle name="쉼표 [0] 6 10 8" xfId="11942"/>
    <cellStyle name="쉼표 [0] 6 10 8 2" xfId="11943"/>
    <cellStyle name="쉼표 [0] 6 10 8 2 2" xfId="11944"/>
    <cellStyle name="쉼표 [0] 6 10 8 2 2 2" xfId="11945"/>
    <cellStyle name="쉼표 [0] 6 10 8 2 3" xfId="11946"/>
    <cellStyle name="쉼표 [0] 6 10 8 2 4" xfId="11947"/>
    <cellStyle name="쉼표 [0] 6 10 8 3" xfId="11948"/>
    <cellStyle name="쉼표 [0] 6 10 8 3 2" xfId="11949"/>
    <cellStyle name="쉼표 [0] 6 10 8 4" xfId="11950"/>
    <cellStyle name="쉼표 [0] 6 10 8 5" xfId="11951"/>
    <cellStyle name="쉼표 [0] 6 10 9" xfId="11952"/>
    <cellStyle name="쉼표 [0] 6 10 9 2" xfId="11953"/>
    <cellStyle name="쉼표 [0] 6 10 9 2 2" xfId="11954"/>
    <cellStyle name="쉼표 [0] 6 10 9 3" xfId="11955"/>
    <cellStyle name="쉼표 [0] 6 10 9 4" xfId="11956"/>
    <cellStyle name="쉼표 [0] 6 2" xfId="11957"/>
    <cellStyle name="쉼표 [0] 6 2 2" xfId="11958"/>
    <cellStyle name="쉼표 [0] 6 2 3" xfId="11959"/>
    <cellStyle name="쉼표 [0] 6 3" xfId="11960"/>
    <cellStyle name="쉼표 [0] 6 4" xfId="11961"/>
    <cellStyle name="쉼표 [0] 6 5" xfId="11962"/>
    <cellStyle name="쉼표 [0] 6 6" xfId="11963"/>
    <cellStyle name="쉼표 [0] 6 7" xfId="11964"/>
    <cellStyle name="쉼표 [0] 6 7 10" xfId="11965"/>
    <cellStyle name="쉼표 [0] 6 7 10 2" xfId="11966"/>
    <cellStyle name="쉼표 [0] 6 7 10 2 2" xfId="11967"/>
    <cellStyle name="쉼표 [0] 6 7 10 3" xfId="11968"/>
    <cellStyle name="쉼표 [0] 6 7 10 4" xfId="11969"/>
    <cellStyle name="쉼표 [0] 6 7 11" xfId="11970"/>
    <cellStyle name="쉼표 [0] 6 7 11 2" xfId="11971"/>
    <cellStyle name="쉼표 [0] 6 7 12" xfId="11972"/>
    <cellStyle name="쉼표 [0] 6 7 13" xfId="11973"/>
    <cellStyle name="쉼표 [0] 6 7 2" xfId="11974"/>
    <cellStyle name="쉼표 [0] 6 7 2 10" xfId="11975"/>
    <cellStyle name="쉼표 [0] 6 7 2 10 2" xfId="11976"/>
    <cellStyle name="쉼표 [0] 6 7 2 11" xfId="11977"/>
    <cellStyle name="쉼표 [0] 6 7 2 12" xfId="11978"/>
    <cellStyle name="쉼표 [0] 6 7 2 2" xfId="11979"/>
    <cellStyle name="쉼표 [0] 6 7 2 2 2" xfId="11980"/>
    <cellStyle name="쉼표 [0] 6 7 2 2 2 2" xfId="11981"/>
    <cellStyle name="쉼표 [0] 6 7 2 2 2 2 2" xfId="11982"/>
    <cellStyle name="쉼표 [0] 6 7 2 2 2 2 2 2" xfId="11983"/>
    <cellStyle name="쉼표 [0] 6 7 2 2 2 2 3" xfId="11984"/>
    <cellStyle name="쉼표 [0] 6 7 2 2 2 2 4" xfId="11985"/>
    <cellStyle name="쉼표 [0] 6 7 2 2 2 3" xfId="11986"/>
    <cellStyle name="쉼표 [0] 6 7 2 2 2 3 2" xfId="11987"/>
    <cellStyle name="쉼표 [0] 6 7 2 2 2 4" xfId="11988"/>
    <cellStyle name="쉼표 [0] 6 7 2 2 2 5" xfId="11989"/>
    <cellStyle name="쉼표 [0] 6 7 2 2 3" xfId="11990"/>
    <cellStyle name="쉼표 [0] 6 7 2 2 3 2" xfId="11991"/>
    <cellStyle name="쉼표 [0] 6 7 2 2 3 2 2" xfId="11992"/>
    <cellStyle name="쉼표 [0] 6 7 2 2 3 2 2 2" xfId="11993"/>
    <cellStyle name="쉼표 [0] 6 7 2 2 3 2 3" xfId="11994"/>
    <cellStyle name="쉼표 [0] 6 7 2 2 3 2 4" xfId="11995"/>
    <cellStyle name="쉼표 [0] 6 7 2 2 3 3" xfId="11996"/>
    <cellStyle name="쉼표 [0] 6 7 2 2 3 3 2" xfId="11997"/>
    <cellStyle name="쉼표 [0] 6 7 2 2 3 4" xfId="11998"/>
    <cellStyle name="쉼표 [0] 6 7 2 2 3 5" xfId="11999"/>
    <cellStyle name="쉼표 [0] 6 7 2 2 4" xfId="12000"/>
    <cellStyle name="쉼표 [0] 6 7 2 2 4 2" xfId="12001"/>
    <cellStyle name="쉼표 [0] 6 7 2 2 4 2 2" xfId="12002"/>
    <cellStyle name="쉼표 [0] 6 7 2 2 4 3" xfId="12003"/>
    <cellStyle name="쉼표 [0] 6 7 2 2 4 4" xfId="12004"/>
    <cellStyle name="쉼표 [0] 6 7 2 2 5" xfId="12005"/>
    <cellStyle name="쉼표 [0] 6 7 2 2 5 2" xfId="12006"/>
    <cellStyle name="쉼표 [0] 6 7 2 2 6" xfId="12007"/>
    <cellStyle name="쉼표 [0] 6 7 2 2 7" xfId="12008"/>
    <cellStyle name="쉼표 [0] 6 7 2 3" xfId="12009"/>
    <cellStyle name="쉼표 [0] 6 7 2 3 2" xfId="12010"/>
    <cellStyle name="쉼표 [0] 6 7 2 3 2 2" xfId="12011"/>
    <cellStyle name="쉼표 [0] 6 7 2 3 2 2 2" xfId="12012"/>
    <cellStyle name="쉼표 [0] 6 7 2 3 2 3" xfId="12013"/>
    <cellStyle name="쉼표 [0] 6 7 2 3 2 4" xfId="12014"/>
    <cellStyle name="쉼표 [0] 6 7 2 3 3" xfId="12015"/>
    <cellStyle name="쉼표 [0] 6 7 2 3 3 2" xfId="12016"/>
    <cellStyle name="쉼표 [0] 6 7 2 3 4" xfId="12017"/>
    <cellStyle name="쉼표 [0] 6 7 2 3 5" xfId="12018"/>
    <cellStyle name="쉼표 [0] 6 7 2 4" xfId="12019"/>
    <cellStyle name="쉼표 [0] 6 7 2 4 2" xfId="12020"/>
    <cellStyle name="쉼표 [0] 6 7 2 4 2 2" xfId="12021"/>
    <cellStyle name="쉼표 [0] 6 7 2 4 2 2 2" xfId="12022"/>
    <cellStyle name="쉼표 [0] 6 7 2 4 2 3" xfId="12023"/>
    <cellStyle name="쉼표 [0] 6 7 2 4 2 4" xfId="12024"/>
    <cellStyle name="쉼표 [0] 6 7 2 4 3" xfId="12025"/>
    <cellStyle name="쉼표 [0] 6 7 2 4 3 2" xfId="12026"/>
    <cellStyle name="쉼표 [0] 6 7 2 4 4" xfId="12027"/>
    <cellStyle name="쉼표 [0] 6 7 2 4 5" xfId="12028"/>
    <cellStyle name="쉼표 [0] 6 7 2 5" xfId="12029"/>
    <cellStyle name="쉼표 [0] 6 7 2 5 2" xfId="12030"/>
    <cellStyle name="쉼표 [0] 6 7 2 5 2 2" xfId="12031"/>
    <cellStyle name="쉼표 [0] 6 7 2 5 2 2 2" xfId="12032"/>
    <cellStyle name="쉼표 [0] 6 7 2 5 2 3" xfId="12033"/>
    <cellStyle name="쉼표 [0] 6 7 2 5 2 4" xfId="12034"/>
    <cellStyle name="쉼표 [0] 6 7 2 5 3" xfId="12035"/>
    <cellStyle name="쉼표 [0] 6 7 2 5 3 2" xfId="12036"/>
    <cellStyle name="쉼표 [0] 6 7 2 5 4" xfId="12037"/>
    <cellStyle name="쉼표 [0] 6 7 2 5 5" xfId="12038"/>
    <cellStyle name="쉼표 [0] 6 7 2 6" xfId="12039"/>
    <cellStyle name="쉼표 [0] 6 7 2 6 2" xfId="12040"/>
    <cellStyle name="쉼표 [0] 6 7 2 6 2 2" xfId="12041"/>
    <cellStyle name="쉼표 [0] 6 7 2 6 2 2 2" xfId="12042"/>
    <cellStyle name="쉼표 [0] 6 7 2 6 2 3" xfId="12043"/>
    <cellStyle name="쉼표 [0] 6 7 2 6 2 4" xfId="12044"/>
    <cellStyle name="쉼표 [0] 6 7 2 6 3" xfId="12045"/>
    <cellStyle name="쉼표 [0] 6 7 2 6 3 2" xfId="12046"/>
    <cellStyle name="쉼표 [0] 6 7 2 6 4" xfId="12047"/>
    <cellStyle name="쉼표 [0] 6 7 2 6 5" xfId="12048"/>
    <cellStyle name="쉼표 [0] 6 7 2 7" xfId="12049"/>
    <cellStyle name="쉼표 [0] 6 7 2 7 2" xfId="12050"/>
    <cellStyle name="쉼표 [0] 6 7 2 7 2 2" xfId="12051"/>
    <cellStyle name="쉼표 [0] 6 7 2 7 2 2 2" xfId="12052"/>
    <cellStyle name="쉼표 [0] 6 7 2 7 2 3" xfId="12053"/>
    <cellStyle name="쉼표 [0] 6 7 2 7 2 4" xfId="12054"/>
    <cellStyle name="쉼표 [0] 6 7 2 7 3" xfId="12055"/>
    <cellStyle name="쉼표 [0] 6 7 2 7 3 2" xfId="12056"/>
    <cellStyle name="쉼표 [0] 6 7 2 7 4" xfId="12057"/>
    <cellStyle name="쉼표 [0] 6 7 2 7 5" xfId="12058"/>
    <cellStyle name="쉼표 [0] 6 7 2 8" xfId="12059"/>
    <cellStyle name="쉼표 [0] 6 7 2 8 2" xfId="12060"/>
    <cellStyle name="쉼표 [0] 6 7 2 8 2 2" xfId="12061"/>
    <cellStyle name="쉼표 [0] 6 7 2 8 2 2 2" xfId="12062"/>
    <cellStyle name="쉼표 [0] 6 7 2 8 2 3" xfId="12063"/>
    <cellStyle name="쉼표 [0] 6 7 2 8 2 4" xfId="12064"/>
    <cellStyle name="쉼표 [0] 6 7 2 8 3" xfId="12065"/>
    <cellStyle name="쉼표 [0] 6 7 2 8 3 2" xfId="12066"/>
    <cellStyle name="쉼표 [0] 6 7 2 8 4" xfId="12067"/>
    <cellStyle name="쉼표 [0] 6 7 2 8 5" xfId="12068"/>
    <cellStyle name="쉼표 [0] 6 7 2 9" xfId="12069"/>
    <cellStyle name="쉼표 [0] 6 7 2 9 2" xfId="12070"/>
    <cellStyle name="쉼표 [0] 6 7 2 9 2 2" xfId="12071"/>
    <cellStyle name="쉼표 [0] 6 7 2 9 3" xfId="12072"/>
    <cellStyle name="쉼표 [0] 6 7 2 9 4" xfId="12073"/>
    <cellStyle name="쉼표 [0] 6 7 3" xfId="12074"/>
    <cellStyle name="쉼표 [0] 6 7 3 2" xfId="12075"/>
    <cellStyle name="쉼표 [0] 6 7 3 2 2" xfId="12076"/>
    <cellStyle name="쉼표 [0] 6 7 3 2 2 2" xfId="12077"/>
    <cellStyle name="쉼표 [0] 6 7 3 2 2 2 2" xfId="12078"/>
    <cellStyle name="쉼표 [0] 6 7 3 2 2 3" xfId="12079"/>
    <cellStyle name="쉼표 [0] 6 7 3 2 2 4" xfId="12080"/>
    <cellStyle name="쉼표 [0] 6 7 3 2 3" xfId="12081"/>
    <cellStyle name="쉼표 [0] 6 7 3 2 3 2" xfId="12082"/>
    <cellStyle name="쉼표 [0] 6 7 3 2 4" xfId="12083"/>
    <cellStyle name="쉼표 [0] 6 7 3 2 5" xfId="12084"/>
    <cellStyle name="쉼표 [0] 6 7 3 3" xfId="12085"/>
    <cellStyle name="쉼표 [0] 6 7 3 3 2" xfId="12086"/>
    <cellStyle name="쉼표 [0] 6 7 3 3 2 2" xfId="12087"/>
    <cellStyle name="쉼표 [0] 6 7 3 3 2 2 2" xfId="12088"/>
    <cellStyle name="쉼표 [0] 6 7 3 3 2 3" xfId="12089"/>
    <cellStyle name="쉼표 [0] 6 7 3 3 2 4" xfId="12090"/>
    <cellStyle name="쉼표 [0] 6 7 3 3 3" xfId="12091"/>
    <cellStyle name="쉼표 [0] 6 7 3 3 3 2" xfId="12092"/>
    <cellStyle name="쉼표 [0] 6 7 3 3 4" xfId="12093"/>
    <cellStyle name="쉼표 [0] 6 7 3 3 5" xfId="12094"/>
    <cellStyle name="쉼표 [0] 6 7 3 4" xfId="12095"/>
    <cellStyle name="쉼표 [0] 6 7 3 4 2" xfId="12096"/>
    <cellStyle name="쉼표 [0] 6 7 3 4 2 2" xfId="12097"/>
    <cellStyle name="쉼표 [0] 6 7 3 4 3" xfId="12098"/>
    <cellStyle name="쉼표 [0] 6 7 3 4 4" xfId="12099"/>
    <cellStyle name="쉼표 [0] 6 7 3 5" xfId="12100"/>
    <cellStyle name="쉼표 [0] 6 7 3 5 2" xfId="12101"/>
    <cellStyle name="쉼표 [0] 6 7 3 6" xfId="12102"/>
    <cellStyle name="쉼표 [0] 6 7 3 7" xfId="12103"/>
    <cellStyle name="쉼표 [0] 6 7 4" xfId="12104"/>
    <cellStyle name="쉼표 [0] 6 7 4 2" xfId="12105"/>
    <cellStyle name="쉼표 [0] 6 7 4 2 2" xfId="12106"/>
    <cellStyle name="쉼표 [0] 6 7 4 2 2 2" xfId="12107"/>
    <cellStyle name="쉼표 [0] 6 7 4 2 3" xfId="12108"/>
    <cellStyle name="쉼표 [0] 6 7 4 2 4" xfId="12109"/>
    <cellStyle name="쉼표 [0] 6 7 4 3" xfId="12110"/>
    <cellStyle name="쉼표 [0] 6 7 4 3 2" xfId="12111"/>
    <cellStyle name="쉼표 [0] 6 7 4 4" xfId="12112"/>
    <cellStyle name="쉼표 [0] 6 7 4 5" xfId="12113"/>
    <cellStyle name="쉼표 [0] 6 7 5" xfId="12114"/>
    <cellStyle name="쉼표 [0] 6 7 5 2" xfId="12115"/>
    <cellStyle name="쉼표 [0] 6 7 5 2 2" xfId="12116"/>
    <cellStyle name="쉼표 [0] 6 7 5 2 2 2" xfId="12117"/>
    <cellStyle name="쉼표 [0] 6 7 5 2 3" xfId="12118"/>
    <cellStyle name="쉼표 [0] 6 7 5 2 4" xfId="12119"/>
    <cellStyle name="쉼표 [0] 6 7 5 3" xfId="12120"/>
    <cellStyle name="쉼표 [0] 6 7 5 3 2" xfId="12121"/>
    <cellStyle name="쉼표 [0] 6 7 5 4" xfId="12122"/>
    <cellStyle name="쉼표 [0] 6 7 5 5" xfId="12123"/>
    <cellStyle name="쉼표 [0] 6 7 6" xfId="12124"/>
    <cellStyle name="쉼표 [0] 6 7 6 2" xfId="12125"/>
    <cellStyle name="쉼표 [0] 6 7 6 2 2" xfId="12126"/>
    <cellStyle name="쉼표 [0] 6 7 6 2 2 2" xfId="12127"/>
    <cellStyle name="쉼표 [0] 6 7 6 2 3" xfId="12128"/>
    <cellStyle name="쉼표 [0] 6 7 6 2 4" xfId="12129"/>
    <cellStyle name="쉼표 [0] 6 7 6 3" xfId="12130"/>
    <cellStyle name="쉼표 [0] 6 7 6 3 2" xfId="12131"/>
    <cellStyle name="쉼표 [0] 6 7 6 4" xfId="12132"/>
    <cellStyle name="쉼표 [0] 6 7 6 5" xfId="12133"/>
    <cellStyle name="쉼표 [0] 6 7 7" xfId="12134"/>
    <cellStyle name="쉼표 [0] 6 7 7 2" xfId="12135"/>
    <cellStyle name="쉼표 [0] 6 7 7 2 2" xfId="12136"/>
    <cellStyle name="쉼표 [0] 6 7 7 2 2 2" xfId="12137"/>
    <cellStyle name="쉼표 [0] 6 7 7 2 3" xfId="12138"/>
    <cellStyle name="쉼표 [0] 6 7 7 2 4" xfId="12139"/>
    <cellStyle name="쉼표 [0] 6 7 7 3" xfId="12140"/>
    <cellStyle name="쉼표 [0] 6 7 7 3 2" xfId="12141"/>
    <cellStyle name="쉼표 [0] 6 7 7 4" xfId="12142"/>
    <cellStyle name="쉼표 [0] 6 7 7 5" xfId="12143"/>
    <cellStyle name="쉼표 [0] 6 7 8" xfId="12144"/>
    <cellStyle name="쉼표 [0] 6 7 8 2" xfId="12145"/>
    <cellStyle name="쉼표 [0] 6 7 8 2 2" xfId="12146"/>
    <cellStyle name="쉼표 [0] 6 7 8 2 2 2" xfId="12147"/>
    <cellStyle name="쉼표 [0] 6 7 8 2 3" xfId="12148"/>
    <cellStyle name="쉼표 [0] 6 7 8 2 4" xfId="12149"/>
    <cellStyle name="쉼표 [0] 6 7 8 3" xfId="12150"/>
    <cellStyle name="쉼표 [0] 6 7 8 3 2" xfId="12151"/>
    <cellStyle name="쉼표 [0] 6 7 8 4" xfId="12152"/>
    <cellStyle name="쉼표 [0] 6 7 8 5" xfId="12153"/>
    <cellStyle name="쉼표 [0] 6 7 9" xfId="12154"/>
    <cellStyle name="쉼표 [0] 6 7 9 2" xfId="12155"/>
    <cellStyle name="쉼표 [0] 6 7 9 2 2" xfId="12156"/>
    <cellStyle name="쉼표 [0] 6 7 9 2 2 2" xfId="12157"/>
    <cellStyle name="쉼표 [0] 6 7 9 2 3" xfId="12158"/>
    <cellStyle name="쉼표 [0] 6 7 9 2 4" xfId="12159"/>
    <cellStyle name="쉼표 [0] 6 7 9 3" xfId="12160"/>
    <cellStyle name="쉼표 [0] 6 7 9 3 2" xfId="12161"/>
    <cellStyle name="쉼표 [0] 6 7 9 4" xfId="12162"/>
    <cellStyle name="쉼표 [0] 6 7 9 5" xfId="12163"/>
    <cellStyle name="쉼표 [0] 6 8" xfId="12164"/>
    <cellStyle name="쉼표 [0] 6 9" xfId="12165"/>
    <cellStyle name="쉼표 [0] 6 9 10" xfId="12166"/>
    <cellStyle name="쉼표 [0] 6 9 10 2" xfId="12167"/>
    <cellStyle name="쉼표 [0] 6 9 11" xfId="12168"/>
    <cellStyle name="쉼표 [0] 6 9 12" xfId="12169"/>
    <cellStyle name="쉼표 [0] 6 9 2" xfId="12170"/>
    <cellStyle name="쉼표 [0] 6 9 2 2" xfId="12171"/>
    <cellStyle name="쉼표 [0] 6 9 2 2 2" xfId="12172"/>
    <cellStyle name="쉼표 [0] 6 9 2 2 2 2" xfId="12173"/>
    <cellStyle name="쉼표 [0] 6 9 2 2 2 2 2" xfId="12174"/>
    <cellStyle name="쉼표 [0] 6 9 2 2 2 3" xfId="12175"/>
    <cellStyle name="쉼표 [0] 6 9 2 2 2 4" xfId="12176"/>
    <cellStyle name="쉼표 [0] 6 9 2 2 3" xfId="12177"/>
    <cellStyle name="쉼표 [0] 6 9 2 2 3 2" xfId="12178"/>
    <cellStyle name="쉼표 [0] 6 9 2 2 4" xfId="12179"/>
    <cellStyle name="쉼표 [0] 6 9 2 2 5" xfId="12180"/>
    <cellStyle name="쉼표 [0] 6 9 2 3" xfId="12181"/>
    <cellStyle name="쉼표 [0] 6 9 2 3 2" xfId="12182"/>
    <cellStyle name="쉼표 [0] 6 9 2 3 2 2" xfId="12183"/>
    <cellStyle name="쉼표 [0] 6 9 2 3 2 2 2" xfId="12184"/>
    <cellStyle name="쉼표 [0] 6 9 2 3 2 3" xfId="12185"/>
    <cellStyle name="쉼표 [0] 6 9 2 3 2 4" xfId="12186"/>
    <cellStyle name="쉼표 [0] 6 9 2 3 3" xfId="12187"/>
    <cellStyle name="쉼표 [0] 6 9 2 3 3 2" xfId="12188"/>
    <cellStyle name="쉼표 [0] 6 9 2 3 4" xfId="12189"/>
    <cellStyle name="쉼표 [0] 6 9 2 3 5" xfId="12190"/>
    <cellStyle name="쉼표 [0] 6 9 2 4" xfId="12191"/>
    <cellStyle name="쉼표 [0] 6 9 2 4 2" xfId="12192"/>
    <cellStyle name="쉼표 [0] 6 9 2 4 2 2" xfId="12193"/>
    <cellStyle name="쉼표 [0] 6 9 2 4 3" xfId="12194"/>
    <cellStyle name="쉼표 [0] 6 9 2 4 4" xfId="12195"/>
    <cellStyle name="쉼표 [0] 6 9 2 5" xfId="12196"/>
    <cellStyle name="쉼표 [0] 6 9 2 5 2" xfId="12197"/>
    <cellStyle name="쉼표 [0] 6 9 2 6" xfId="12198"/>
    <cellStyle name="쉼표 [0] 6 9 2 7" xfId="12199"/>
    <cellStyle name="쉼표 [0] 6 9 3" xfId="12200"/>
    <cellStyle name="쉼표 [0] 6 9 3 2" xfId="12201"/>
    <cellStyle name="쉼표 [0] 6 9 3 2 2" xfId="12202"/>
    <cellStyle name="쉼표 [0] 6 9 3 2 2 2" xfId="12203"/>
    <cellStyle name="쉼표 [0] 6 9 3 2 3" xfId="12204"/>
    <cellStyle name="쉼표 [0] 6 9 3 2 4" xfId="12205"/>
    <cellStyle name="쉼표 [0] 6 9 3 3" xfId="12206"/>
    <cellStyle name="쉼표 [0] 6 9 3 3 2" xfId="12207"/>
    <cellStyle name="쉼표 [0] 6 9 3 4" xfId="12208"/>
    <cellStyle name="쉼표 [0] 6 9 3 5" xfId="12209"/>
    <cellStyle name="쉼표 [0] 6 9 4" xfId="12210"/>
    <cellStyle name="쉼표 [0] 6 9 4 2" xfId="12211"/>
    <cellStyle name="쉼표 [0] 6 9 4 2 2" xfId="12212"/>
    <cellStyle name="쉼표 [0] 6 9 4 2 2 2" xfId="12213"/>
    <cellStyle name="쉼표 [0] 6 9 4 2 3" xfId="12214"/>
    <cellStyle name="쉼표 [0] 6 9 4 2 4" xfId="12215"/>
    <cellStyle name="쉼표 [0] 6 9 4 3" xfId="12216"/>
    <cellStyle name="쉼표 [0] 6 9 4 3 2" xfId="12217"/>
    <cellStyle name="쉼표 [0] 6 9 4 4" xfId="12218"/>
    <cellStyle name="쉼표 [0] 6 9 4 5" xfId="12219"/>
    <cellStyle name="쉼표 [0] 6 9 5" xfId="12220"/>
    <cellStyle name="쉼표 [0] 6 9 5 2" xfId="12221"/>
    <cellStyle name="쉼표 [0] 6 9 5 2 2" xfId="12222"/>
    <cellStyle name="쉼표 [0] 6 9 5 2 2 2" xfId="12223"/>
    <cellStyle name="쉼표 [0] 6 9 5 2 3" xfId="12224"/>
    <cellStyle name="쉼표 [0] 6 9 5 2 4" xfId="12225"/>
    <cellStyle name="쉼표 [0] 6 9 5 3" xfId="12226"/>
    <cellStyle name="쉼표 [0] 6 9 5 3 2" xfId="12227"/>
    <cellStyle name="쉼표 [0] 6 9 5 4" xfId="12228"/>
    <cellStyle name="쉼표 [0] 6 9 5 5" xfId="12229"/>
    <cellStyle name="쉼표 [0] 6 9 6" xfId="12230"/>
    <cellStyle name="쉼표 [0] 6 9 6 2" xfId="12231"/>
    <cellStyle name="쉼표 [0] 6 9 6 2 2" xfId="12232"/>
    <cellStyle name="쉼표 [0] 6 9 6 2 2 2" xfId="12233"/>
    <cellStyle name="쉼표 [0] 6 9 6 2 3" xfId="12234"/>
    <cellStyle name="쉼표 [0] 6 9 6 2 4" xfId="12235"/>
    <cellStyle name="쉼표 [0] 6 9 6 3" xfId="12236"/>
    <cellStyle name="쉼표 [0] 6 9 6 3 2" xfId="12237"/>
    <cellStyle name="쉼표 [0] 6 9 6 4" xfId="12238"/>
    <cellStyle name="쉼표 [0] 6 9 6 5" xfId="12239"/>
    <cellStyle name="쉼표 [0] 6 9 7" xfId="12240"/>
    <cellStyle name="쉼표 [0] 6 9 7 2" xfId="12241"/>
    <cellStyle name="쉼표 [0] 6 9 7 2 2" xfId="12242"/>
    <cellStyle name="쉼표 [0] 6 9 7 2 2 2" xfId="12243"/>
    <cellStyle name="쉼표 [0] 6 9 7 2 3" xfId="12244"/>
    <cellStyle name="쉼표 [0] 6 9 7 2 4" xfId="12245"/>
    <cellStyle name="쉼표 [0] 6 9 7 3" xfId="12246"/>
    <cellStyle name="쉼표 [0] 6 9 7 3 2" xfId="12247"/>
    <cellStyle name="쉼표 [0] 6 9 7 4" xfId="12248"/>
    <cellStyle name="쉼표 [0] 6 9 7 5" xfId="12249"/>
    <cellStyle name="쉼표 [0] 6 9 8" xfId="12250"/>
    <cellStyle name="쉼표 [0] 6 9 8 2" xfId="12251"/>
    <cellStyle name="쉼표 [0] 6 9 8 2 2" xfId="12252"/>
    <cellStyle name="쉼표 [0] 6 9 8 2 2 2" xfId="12253"/>
    <cellStyle name="쉼표 [0] 6 9 8 2 3" xfId="12254"/>
    <cellStyle name="쉼표 [0] 6 9 8 2 4" xfId="12255"/>
    <cellStyle name="쉼표 [0] 6 9 8 3" xfId="12256"/>
    <cellStyle name="쉼표 [0] 6 9 8 3 2" xfId="12257"/>
    <cellStyle name="쉼표 [0] 6 9 8 4" xfId="12258"/>
    <cellStyle name="쉼표 [0] 6 9 8 5" xfId="12259"/>
    <cellStyle name="쉼표 [0] 6 9 9" xfId="12260"/>
    <cellStyle name="쉼표 [0] 6 9 9 2" xfId="12261"/>
    <cellStyle name="쉼표 [0] 6 9 9 2 2" xfId="12262"/>
    <cellStyle name="쉼표 [0] 6 9 9 3" xfId="12263"/>
    <cellStyle name="쉼표 [0] 6 9 9 4" xfId="12264"/>
    <cellStyle name="쉼표 [0] 7" xfId="12265"/>
    <cellStyle name="쉼표 [0] 7 2" xfId="12266"/>
    <cellStyle name="쉼표 [0] 7 2 2" xfId="12267"/>
    <cellStyle name="쉼표 [0] 7 2 3" xfId="12268"/>
    <cellStyle name="쉼표 [0] 7 3" xfId="12269"/>
    <cellStyle name="쉼표 [0] 7 4" xfId="12270"/>
    <cellStyle name="쉼표 [0] 7 5" xfId="12271"/>
    <cellStyle name="쉼표 [0] 7 6" xfId="12272"/>
    <cellStyle name="쉼표 [0] 7 7" xfId="12273"/>
    <cellStyle name="쉼표 [0] 7 8" xfId="12274"/>
    <cellStyle name="쉼표 [0] 8" xfId="12275"/>
    <cellStyle name="쉼표 [0] 8 2" xfId="12276"/>
    <cellStyle name="쉼표 [0] 8 3" xfId="12277"/>
    <cellStyle name="쉼표 [0] 8 4" xfId="12278"/>
    <cellStyle name="쉼표 [0] 8 5" xfId="12279"/>
    <cellStyle name="쉼표 [0] 9" xfId="12280"/>
    <cellStyle name="쉼표 [0] 9 2" xfId="12281"/>
    <cellStyle name="쉼표 [0] 9 3" xfId="12282"/>
    <cellStyle name="쉼표 [0] 9 4" xfId="12283"/>
    <cellStyle name="쉼표 [0] 9 5" xfId="12284"/>
    <cellStyle name="쉼표 [0] 9 6" xfId="12285"/>
    <cellStyle name="쉼표 [0] 9 7" xfId="12286"/>
    <cellStyle name="쉼표 [0] 9 8" xfId="12287"/>
    <cellStyle name="쉼표 2" xfId="12288"/>
    <cellStyle name="스타일 1" xfId="12289"/>
    <cellStyle name="스타일 10" xfId="12290"/>
    <cellStyle name="스타일 100" xfId="12291"/>
    <cellStyle name="스타일 100 2" xfId="12292"/>
    <cellStyle name="스타일 101" xfId="12293"/>
    <cellStyle name="스타일 101 2" xfId="12294"/>
    <cellStyle name="스타일 102" xfId="12295"/>
    <cellStyle name="스타일 102 2" xfId="12296"/>
    <cellStyle name="스타일 103" xfId="12297"/>
    <cellStyle name="스타일 103 2" xfId="12298"/>
    <cellStyle name="스타일 104" xfId="12299"/>
    <cellStyle name="스타일 104 2" xfId="12300"/>
    <cellStyle name="스타일 105" xfId="12301"/>
    <cellStyle name="스타일 105 2" xfId="12302"/>
    <cellStyle name="스타일 106" xfId="12303"/>
    <cellStyle name="스타일 106 2" xfId="12304"/>
    <cellStyle name="스타일 107" xfId="12305"/>
    <cellStyle name="스타일 107 2" xfId="12306"/>
    <cellStyle name="스타일 108" xfId="12307"/>
    <cellStyle name="스타일 108 2" xfId="12308"/>
    <cellStyle name="스타일 109" xfId="12309"/>
    <cellStyle name="스타일 109 2" xfId="12310"/>
    <cellStyle name="스타일 11" xfId="12311"/>
    <cellStyle name="스타일 110" xfId="12312"/>
    <cellStyle name="스타일 110 2" xfId="12313"/>
    <cellStyle name="스타일 111" xfId="12314"/>
    <cellStyle name="스타일 111 2" xfId="12315"/>
    <cellStyle name="스타일 112" xfId="12316"/>
    <cellStyle name="스타일 112 2" xfId="12317"/>
    <cellStyle name="스타일 113" xfId="12318"/>
    <cellStyle name="스타일 113 2" xfId="12319"/>
    <cellStyle name="스타일 114" xfId="12320"/>
    <cellStyle name="스타일 114 2" xfId="12321"/>
    <cellStyle name="스타일 115" xfId="12322"/>
    <cellStyle name="스타일 115 2" xfId="12323"/>
    <cellStyle name="스타일 116" xfId="12324"/>
    <cellStyle name="스타일 116 2" xfId="12325"/>
    <cellStyle name="스타일 117" xfId="12326"/>
    <cellStyle name="스타일 118" xfId="12327"/>
    <cellStyle name="스타일 119" xfId="12328"/>
    <cellStyle name="스타일 12" xfId="12329"/>
    <cellStyle name="스타일 120" xfId="12330"/>
    <cellStyle name="스타일 121" xfId="12331"/>
    <cellStyle name="스타일 122" xfId="12332"/>
    <cellStyle name="스타일 123" xfId="12333"/>
    <cellStyle name="스타일 124" xfId="12334"/>
    <cellStyle name="스타일 125" xfId="12335"/>
    <cellStyle name="스타일 126" xfId="12336"/>
    <cellStyle name="스타일 127" xfId="12337"/>
    <cellStyle name="스타일 128" xfId="12338"/>
    <cellStyle name="스타일 129" xfId="12339"/>
    <cellStyle name="스타일 13" xfId="12340"/>
    <cellStyle name="스타일 130" xfId="12341"/>
    <cellStyle name="스타일 131" xfId="12342"/>
    <cellStyle name="스타일 132" xfId="12343"/>
    <cellStyle name="스타일 133" xfId="12344"/>
    <cellStyle name="스타일 134" xfId="12345"/>
    <cellStyle name="스타일 135" xfId="12346"/>
    <cellStyle name="스타일 136" xfId="12347"/>
    <cellStyle name="스타일 137" xfId="12348"/>
    <cellStyle name="스타일 138" xfId="12349"/>
    <cellStyle name="스타일 139" xfId="12350"/>
    <cellStyle name="스타일 14" xfId="12351"/>
    <cellStyle name="스타일 140" xfId="12352"/>
    <cellStyle name="스타일 141" xfId="12353"/>
    <cellStyle name="스타일 142" xfId="12354"/>
    <cellStyle name="스타일 143" xfId="12355"/>
    <cellStyle name="스타일 144" xfId="12356"/>
    <cellStyle name="스타일 145" xfId="12357"/>
    <cellStyle name="스타일 146" xfId="12358"/>
    <cellStyle name="스타일 147" xfId="12359"/>
    <cellStyle name="스타일 148" xfId="12360"/>
    <cellStyle name="스타일 149" xfId="12361"/>
    <cellStyle name="스타일 15" xfId="12362"/>
    <cellStyle name="스타일 150" xfId="12363"/>
    <cellStyle name="스타일 151" xfId="12364"/>
    <cellStyle name="스타일 152" xfId="12365"/>
    <cellStyle name="스타일 153" xfId="12366"/>
    <cellStyle name="스타일 154" xfId="12367"/>
    <cellStyle name="스타일 155" xfId="12368"/>
    <cellStyle name="스타일 156" xfId="12369"/>
    <cellStyle name="스타일 157" xfId="12370"/>
    <cellStyle name="스타일 158" xfId="12371"/>
    <cellStyle name="스타일 159" xfId="12372"/>
    <cellStyle name="스타일 16" xfId="12373"/>
    <cellStyle name="스타일 160" xfId="12374"/>
    <cellStyle name="스타일 161" xfId="12375"/>
    <cellStyle name="스타일 162" xfId="12376"/>
    <cellStyle name="스타일 163" xfId="12377"/>
    <cellStyle name="스타일 164" xfId="12378"/>
    <cellStyle name="스타일 165" xfId="12379"/>
    <cellStyle name="스타일 166" xfId="12380"/>
    <cellStyle name="스타일 167" xfId="12381"/>
    <cellStyle name="스타일 168" xfId="12382"/>
    <cellStyle name="스타일 169" xfId="12383"/>
    <cellStyle name="스타일 17" xfId="12384"/>
    <cellStyle name="스타일 170" xfId="12385"/>
    <cellStyle name="스타일 171" xfId="12386"/>
    <cellStyle name="스타일 172" xfId="12387"/>
    <cellStyle name="스타일 173" xfId="12388"/>
    <cellStyle name="스타일 174" xfId="12389"/>
    <cellStyle name="스타일 175" xfId="12390"/>
    <cellStyle name="스타일 176" xfId="12391"/>
    <cellStyle name="스타일 177" xfId="12392"/>
    <cellStyle name="스타일 178" xfId="12393"/>
    <cellStyle name="스타일 179" xfId="12394"/>
    <cellStyle name="스타일 18" xfId="12395"/>
    <cellStyle name="스타일 180" xfId="12396"/>
    <cellStyle name="스타일 181" xfId="12397"/>
    <cellStyle name="스타일 182" xfId="12398"/>
    <cellStyle name="스타일 183" xfId="12399"/>
    <cellStyle name="스타일 184" xfId="12400"/>
    <cellStyle name="스타일 185" xfId="12401"/>
    <cellStyle name="스타일 186" xfId="12402"/>
    <cellStyle name="스타일 187" xfId="12403"/>
    <cellStyle name="스타일 188" xfId="12404"/>
    <cellStyle name="스타일 189" xfId="12405"/>
    <cellStyle name="스타일 19" xfId="12406"/>
    <cellStyle name="스타일 190" xfId="12407"/>
    <cellStyle name="스타일 191" xfId="12408"/>
    <cellStyle name="스타일 192" xfId="12409"/>
    <cellStyle name="스타일 193" xfId="12410"/>
    <cellStyle name="스타일 194" xfId="12411"/>
    <cellStyle name="스타일 195" xfId="12412"/>
    <cellStyle name="스타일 196" xfId="12413"/>
    <cellStyle name="스타일 197" xfId="12414"/>
    <cellStyle name="스타일 198" xfId="12415"/>
    <cellStyle name="스타일 199" xfId="12416"/>
    <cellStyle name="스타일 2" xfId="12417"/>
    <cellStyle name="스타일 2 2" xfId="12418"/>
    <cellStyle name="스타일 2 3" xfId="12419"/>
    <cellStyle name="스타일 20" xfId="12420"/>
    <cellStyle name="스타일 200" xfId="12421"/>
    <cellStyle name="스타일 201" xfId="12422"/>
    <cellStyle name="스타일 202" xfId="12423"/>
    <cellStyle name="스타일 203" xfId="12424"/>
    <cellStyle name="스타일 204" xfId="12425"/>
    <cellStyle name="스타일 205" xfId="12426"/>
    <cellStyle name="스타일 206" xfId="12427"/>
    <cellStyle name="스타일 207" xfId="12428"/>
    <cellStyle name="스타일 208" xfId="12429"/>
    <cellStyle name="스타일 209" xfId="12430"/>
    <cellStyle name="스타일 21" xfId="12431"/>
    <cellStyle name="스타일 210" xfId="12432"/>
    <cellStyle name="스타일 211" xfId="12433"/>
    <cellStyle name="스타일 212" xfId="12434"/>
    <cellStyle name="스타일 213" xfId="12435"/>
    <cellStyle name="스타일 214" xfId="12436"/>
    <cellStyle name="스타일 215" xfId="12437"/>
    <cellStyle name="스타일 216" xfId="12438"/>
    <cellStyle name="스타일 217" xfId="12439"/>
    <cellStyle name="스타일 218" xfId="12440"/>
    <cellStyle name="스타일 219" xfId="12441"/>
    <cellStyle name="스타일 22" xfId="12442"/>
    <cellStyle name="스타일 220" xfId="12443"/>
    <cellStyle name="스타일 221" xfId="12444"/>
    <cellStyle name="스타일 222" xfId="12445"/>
    <cellStyle name="스타일 223" xfId="12446"/>
    <cellStyle name="스타일 224" xfId="12447"/>
    <cellStyle name="스타일 225" xfId="12448"/>
    <cellStyle name="스타일 226" xfId="12449"/>
    <cellStyle name="스타일 227" xfId="12450"/>
    <cellStyle name="스타일 228" xfId="12451"/>
    <cellStyle name="스타일 229" xfId="12452"/>
    <cellStyle name="스타일 23" xfId="12453"/>
    <cellStyle name="스타일 230" xfId="12454"/>
    <cellStyle name="스타일 231" xfId="12455"/>
    <cellStyle name="스타일 232" xfId="12456"/>
    <cellStyle name="스타일 233" xfId="12457"/>
    <cellStyle name="스타일 234" xfId="12458"/>
    <cellStyle name="스타일 235" xfId="12459"/>
    <cellStyle name="스타일 236" xfId="12460"/>
    <cellStyle name="스타일 237" xfId="12461"/>
    <cellStyle name="스타일 238" xfId="12462"/>
    <cellStyle name="스타일 239" xfId="12463"/>
    <cellStyle name="스타일 24" xfId="12464"/>
    <cellStyle name="스타일 240" xfId="12465"/>
    <cellStyle name="스타일 241" xfId="12466"/>
    <cellStyle name="스타일 242" xfId="12467"/>
    <cellStyle name="스타일 243" xfId="12468"/>
    <cellStyle name="스타일 244" xfId="12469"/>
    <cellStyle name="스타일 245" xfId="12470"/>
    <cellStyle name="스타일 246" xfId="12471"/>
    <cellStyle name="스타일 247" xfId="12472"/>
    <cellStyle name="스타일 248" xfId="12473"/>
    <cellStyle name="스타일 249" xfId="12474"/>
    <cellStyle name="스타일 25" xfId="12475"/>
    <cellStyle name="스타일 250" xfId="12476"/>
    <cellStyle name="스타일 251" xfId="12477"/>
    <cellStyle name="스타일 252" xfId="12478"/>
    <cellStyle name="스타일 253" xfId="12479"/>
    <cellStyle name="스타일 254" xfId="12480"/>
    <cellStyle name="스타일 255" xfId="12481"/>
    <cellStyle name="스타일 26" xfId="12482"/>
    <cellStyle name="스타일 27" xfId="12483"/>
    <cellStyle name="스타일 28" xfId="12484"/>
    <cellStyle name="스타일 29" xfId="12485"/>
    <cellStyle name="스타일 3" xfId="12486"/>
    <cellStyle name="스타일 3 2" xfId="12487"/>
    <cellStyle name="스타일 3 3" xfId="12488"/>
    <cellStyle name="스타일 30" xfId="12489"/>
    <cellStyle name="스타일 31" xfId="12490"/>
    <cellStyle name="스타일 32" xfId="12491"/>
    <cellStyle name="스타일 33" xfId="12492"/>
    <cellStyle name="스타일 34" xfId="12493"/>
    <cellStyle name="스타일 35" xfId="12494"/>
    <cellStyle name="스타일 36" xfId="12495"/>
    <cellStyle name="스타일 37" xfId="12496"/>
    <cellStyle name="스타일 38" xfId="12497"/>
    <cellStyle name="스타일 39" xfId="12498"/>
    <cellStyle name="스타일 4" xfId="12499"/>
    <cellStyle name="스타일 4 2" xfId="12500"/>
    <cellStyle name="스타일 4 3" xfId="12501"/>
    <cellStyle name="스타일 40" xfId="12502"/>
    <cellStyle name="스타일 41" xfId="12503"/>
    <cellStyle name="스타일 42" xfId="12504"/>
    <cellStyle name="스타일 43" xfId="12505"/>
    <cellStyle name="스타일 44" xfId="12506"/>
    <cellStyle name="스타일 45" xfId="12507"/>
    <cellStyle name="스타일 46" xfId="12508"/>
    <cellStyle name="스타일 47" xfId="12509"/>
    <cellStyle name="스타일 48" xfId="12510"/>
    <cellStyle name="스타일 49" xfId="12511"/>
    <cellStyle name="스타일 5" xfId="12512"/>
    <cellStyle name="스타일 5 10" xfId="12513"/>
    <cellStyle name="스타일 5 11" xfId="12514"/>
    <cellStyle name="스타일 5 12" xfId="12515"/>
    <cellStyle name="스타일 5 13" xfId="12516"/>
    <cellStyle name="스타일 5 2" xfId="12517"/>
    <cellStyle name="스타일 5 3" xfId="12518"/>
    <cellStyle name="스타일 5 4" xfId="12519"/>
    <cellStyle name="스타일 5 5" xfId="12520"/>
    <cellStyle name="스타일 5 6" xfId="12521"/>
    <cellStyle name="스타일 5 7" xfId="12522"/>
    <cellStyle name="스타일 5 8" xfId="12523"/>
    <cellStyle name="스타일 5 9" xfId="12524"/>
    <cellStyle name="스타일 50" xfId="12525"/>
    <cellStyle name="스타일 51" xfId="12526"/>
    <cellStyle name="스타일 52" xfId="12527"/>
    <cellStyle name="스타일 53" xfId="12528"/>
    <cellStyle name="스타일 54" xfId="12529"/>
    <cellStyle name="스타일 55" xfId="12530"/>
    <cellStyle name="스타일 56" xfId="12531"/>
    <cellStyle name="스타일 57" xfId="12532"/>
    <cellStyle name="스타일 58" xfId="12533"/>
    <cellStyle name="스타일 59" xfId="12534"/>
    <cellStyle name="스타일 6" xfId="12535"/>
    <cellStyle name="스타일 6 2" xfId="12536"/>
    <cellStyle name="스타일 6 3" xfId="12537"/>
    <cellStyle name="스타일 60" xfId="12538"/>
    <cellStyle name="스타일 61" xfId="12539"/>
    <cellStyle name="스타일 62" xfId="12540"/>
    <cellStyle name="스타일 63" xfId="12541"/>
    <cellStyle name="스타일 64" xfId="12542"/>
    <cellStyle name="스타일 65" xfId="12543"/>
    <cellStyle name="스타일 66" xfId="12544"/>
    <cellStyle name="스타일 67" xfId="12545"/>
    <cellStyle name="스타일 68" xfId="12546"/>
    <cellStyle name="스타일 69" xfId="12547"/>
    <cellStyle name="스타일 7" xfId="12548"/>
    <cellStyle name="스타일 7 2" xfId="12549"/>
    <cellStyle name="스타일 7 3" xfId="12550"/>
    <cellStyle name="스타일 70" xfId="12551"/>
    <cellStyle name="스타일 71" xfId="12552"/>
    <cellStyle name="스타일 72" xfId="12553"/>
    <cellStyle name="스타일 73" xfId="12554"/>
    <cellStyle name="스타일 74" xfId="12555"/>
    <cellStyle name="스타일 75" xfId="12556"/>
    <cellStyle name="스타일 76" xfId="12557"/>
    <cellStyle name="스타일 77" xfId="12558"/>
    <cellStyle name="스타일 78" xfId="12559"/>
    <cellStyle name="스타일 79" xfId="12560"/>
    <cellStyle name="스타일 8" xfId="12561"/>
    <cellStyle name="스타일 80" xfId="12562"/>
    <cellStyle name="스타일 81" xfId="12563"/>
    <cellStyle name="스타일 82" xfId="12564"/>
    <cellStyle name="스타일 83" xfId="12565"/>
    <cellStyle name="스타일 84" xfId="12566"/>
    <cellStyle name="스타일 85" xfId="12567"/>
    <cellStyle name="스타일 86" xfId="12568"/>
    <cellStyle name="스타일 87" xfId="12569"/>
    <cellStyle name="스타일 88" xfId="12570"/>
    <cellStyle name="스타일 89" xfId="12571"/>
    <cellStyle name="스타일 9" xfId="12572"/>
    <cellStyle name="스타일 90" xfId="12573"/>
    <cellStyle name="스타일 91" xfId="12574"/>
    <cellStyle name="스타일 92" xfId="12575"/>
    <cellStyle name="스타일 93" xfId="12576"/>
    <cellStyle name="스타일 93 2" xfId="12577"/>
    <cellStyle name="스타일 94" xfId="12578"/>
    <cellStyle name="스타일 94 2" xfId="12579"/>
    <cellStyle name="스타일 95" xfId="12580"/>
    <cellStyle name="스타일 95 2" xfId="12581"/>
    <cellStyle name="스타일 96" xfId="12582"/>
    <cellStyle name="스타일 96 2" xfId="12583"/>
    <cellStyle name="스타일 97" xfId="12584"/>
    <cellStyle name="스타일 97 2" xfId="12585"/>
    <cellStyle name="스타일 98" xfId="12586"/>
    <cellStyle name="스타일 98 2" xfId="12587"/>
    <cellStyle name="스타일 99" xfId="12588"/>
    <cellStyle name="스타일 99 2" xfId="12589"/>
    <cellStyle name="식" xfId="12590"/>
    <cellStyle name="식_Financial model_ver1" xfId="12591"/>
    <cellStyle name="식_Financial model_ver1_사업단예산내역서" xfId="12592"/>
    <cellStyle name="식_Financial model_ver1_사업단예산내역서(제주)" xfId="12593"/>
    <cellStyle name="식_FinancialModel1108(2)" xfId="12594"/>
    <cellStyle name="식_FinancialModel1108(2)_사업단예산내역서" xfId="12595"/>
    <cellStyle name="식_FinancialModel1108(2)_사업단예산내역서(제주)" xfId="12596"/>
    <cellStyle name="식_MODEL_0117" xfId="12597"/>
    <cellStyle name="식_MODEL_0117_사업단예산내역서" xfId="12598"/>
    <cellStyle name="식_MODEL_0117_사업단예산내역서(제주)" xfId="12599"/>
    <cellStyle name="식_MODEL_0118" xfId="12600"/>
    <cellStyle name="식_MODEL_0118_사업단예산내역서" xfId="12601"/>
    <cellStyle name="식_MODEL_0118_사업단예산내역서(제주)" xfId="12602"/>
    <cellStyle name="식_Model_0317" xfId="12603"/>
    <cellStyle name="식_Model_0317_사업단예산내역서" xfId="12604"/>
    <cellStyle name="식_Model_0317_사업단예산내역서(제주)" xfId="12605"/>
    <cellStyle name="식_대안1(1129)" xfId="12606"/>
    <cellStyle name="식_대안1(1129)_사업단예산내역서" xfId="12607"/>
    <cellStyle name="식_대안1(1129)_사업단예산내역서(제주)" xfId="12608"/>
    <cellStyle name="식_대안2(1201)" xfId="12609"/>
    <cellStyle name="식_대안2(1201)_사업단예산내역서" xfId="12610"/>
    <cellStyle name="식_대안2(1201)_사업단예산내역서(제주)" xfId="12611"/>
    <cellStyle name="식_사본 - MODEL_0105" xfId="12612"/>
    <cellStyle name="식_사본 - MODEL_0105_사업단예산내역서" xfId="12613"/>
    <cellStyle name="식_사본 - MODEL_0105_사업단예산내역서(제주)" xfId="12614"/>
    <cellStyle name="식_사본 - 사본 - 사본 - MODEL_0105" xfId="12615"/>
    <cellStyle name="식_사본 - 사본 - 사본 - MODEL_0105_사업단예산내역서" xfId="12616"/>
    <cellStyle name="식_사본 - 사본 - 사본 - MODEL_0105_사업단예산내역서(제주)" xfId="12617"/>
    <cellStyle name="식_사업단예산내역서" xfId="12618"/>
    <cellStyle name="식_사업단예산내역서(제주)" xfId="12619"/>
    <cellStyle name="식_최종내부보고" xfId="12620"/>
    <cellStyle name="식_최종내부보고_사업단예산내역서" xfId="12621"/>
    <cellStyle name="식_최종내부보고_사업단예산내역서(제주)" xfId="12622"/>
    <cellStyle name="식_평택STP_01_09_27" xfId="12623"/>
    <cellStyle name="식_평택STP_01_09_27_FinancialModel1108" xfId="12624"/>
    <cellStyle name="식_평택STP_01_09_27_FinancialModel1108_Financial model_ver1" xfId="12625"/>
    <cellStyle name="식_평택STP_01_09_27_FinancialModel1108_Financial model_ver1_사업단예산내역서" xfId="12626"/>
    <cellStyle name="식_평택STP_01_09_27_FinancialModel1108_Financial model_ver1_사업단예산내역서(제주)" xfId="12627"/>
    <cellStyle name="식_평택STP_01_09_27_FinancialModel1108_FinancialModel1108(2)" xfId="12628"/>
    <cellStyle name="식_평택STP_01_09_27_FinancialModel1108_FinancialModel1108(2)_사업단예산내역서" xfId="12629"/>
    <cellStyle name="식_평택STP_01_09_27_FinancialModel1108_FinancialModel1108(2)_사업단예산내역서(제주)" xfId="12630"/>
    <cellStyle name="식_평택STP_01_09_27_FinancialModel1108_MODEL_0117" xfId="12631"/>
    <cellStyle name="식_평택STP_01_09_27_FinancialModel1108_MODEL_0117_사업단예산내역서" xfId="12632"/>
    <cellStyle name="식_평택STP_01_09_27_FinancialModel1108_MODEL_0117_사업단예산내역서(제주)" xfId="12633"/>
    <cellStyle name="식_평택STP_01_09_27_FinancialModel1108_MODEL_0118" xfId="12634"/>
    <cellStyle name="식_평택STP_01_09_27_FinancialModel1108_MODEL_0118_사업단예산내역서" xfId="12635"/>
    <cellStyle name="식_평택STP_01_09_27_FinancialModel1108_MODEL_0118_사업단예산내역서(제주)" xfId="12636"/>
    <cellStyle name="식_평택STP_01_09_27_FinancialModel1108_Model_0317" xfId="12637"/>
    <cellStyle name="식_평택STP_01_09_27_FinancialModel1108_Model_0317_사업단예산내역서" xfId="12638"/>
    <cellStyle name="식_평택STP_01_09_27_FinancialModel1108_Model_0317_사업단예산내역서(제주)" xfId="12639"/>
    <cellStyle name="식_평택STP_01_09_27_FinancialModel1108_대안1(1129)" xfId="12640"/>
    <cellStyle name="식_평택STP_01_09_27_FinancialModel1108_대안1(1129)_사업단예산내역서" xfId="12641"/>
    <cellStyle name="식_평택STP_01_09_27_FinancialModel1108_대안1(1129)_사업단예산내역서(제주)" xfId="12642"/>
    <cellStyle name="식_평택STP_01_09_27_FinancialModel1108_대안2(1201)" xfId="12643"/>
    <cellStyle name="식_평택STP_01_09_27_FinancialModel1108_대안2(1201)_사업단예산내역서" xfId="12644"/>
    <cellStyle name="식_평택STP_01_09_27_FinancialModel1108_대안2(1201)_사업단예산내역서(제주)" xfId="12645"/>
    <cellStyle name="식_평택STP_01_09_27_FinancialModel1108_사본 - MODEL_0105" xfId="12646"/>
    <cellStyle name="식_평택STP_01_09_27_FinancialModel1108_사본 - MODEL_0105_사업단예산내역서" xfId="12647"/>
    <cellStyle name="식_평택STP_01_09_27_FinancialModel1108_사본 - MODEL_0105_사업단예산내역서(제주)" xfId="12648"/>
    <cellStyle name="식_평택STP_01_09_27_FinancialModel1108_사본 - 사본 - 사본 - MODEL_0105" xfId="12649"/>
    <cellStyle name="식_평택STP_01_09_27_FinancialModel1108_사본 - 사본 - 사본 - MODEL_0105_사업단예산내역서" xfId="12650"/>
    <cellStyle name="식_평택STP_01_09_27_FinancialModel1108_사본 - 사본 - 사본 - MODEL_0105_사업단예산내역서(제주)" xfId="12651"/>
    <cellStyle name="식_평택STP_01_09_27_FinancialModel1108_사업단예산내역서" xfId="12652"/>
    <cellStyle name="식_평택STP_01_09_27_FinancialModel1108_사업단예산내역서(제주)" xfId="12653"/>
    <cellStyle name="식_평택STP_01_09_27_Pt" xfId="12654"/>
    <cellStyle name="식_평택STP_01_09_27_Pt_Financial model_ver1" xfId="12655"/>
    <cellStyle name="식_평택STP_01_09_27_Pt_Financial model_ver1_사업단예산내역서" xfId="12656"/>
    <cellStyle name="식_평택STP_01_09_27_Pt_Financial model_ver1_사업단예산내역서(제주)" xfId="12657"/>
    <cellStyle name="식_평택STP_01_09_27_Pt_FinancialModel1108(2)" xfId="12658"/>
    <cellStyle name="식_평택STP_01_09_27_Pt_FinancialModel1108(2)_사업단예산내역서" xfId="12659"/>
    <cellStyle name="식_평택STP_01_09_27_Pt_FinancialModel1108(2)_사업단예산내역서(제주)" xfId="12660"/>
    <cellStyle name="식_평택STP_01_09_27_Pt_MODEL_0117" xfId="12661"/>
    <cellStyle name="식_평택STP_01_09_27_Pt_MODEL_0117_사업단예산내역서" xfId="12662"/>
    <cellStyle name="식_평택STP_01_09_27_Pt_MODEL_0117_사업단예산내역서(제주)" xfId="12663"/>
    <cellStyle name="식_평택STP_01_09_27_Pt_MODEL_0118" xfId="12664"/>
    <cellStyle name="식_평택STP_01_09_27_Pt_MODEL_0118_사업단예산내역서" xfId="12665"/>
    <cellStyle name="식_평택STP_01_09_27_Pt_MODEL_0118_사업단예산내역서(제주)" xfId="12666"/>
    <cellStyle name="식_평택STP_01_09_27_Pt_Model_0317" xfId="12667"/>
    <cellStyle name="식_평택STP_01_09_27_Pt_Model_0317_사업단예산내역서" xfId="12668"/>
    <cellStyle name="식_평택STP_01_09_27_Pt_Model_0317_사업단예산내역서(제주)" xfId="12669"/>
    <cellStyle name="식_평택STP_01_09_27_Pt_대안1(1129)" xfId="12670"/>
    <cellStyle name="식_평택STP_01_09_27_Pt_대안1(1129)_사업단예산내역서" xfId="12671"/>
    <cellStyle name="식_평택STP_01_09_27_Pt_대안1(1129)_사업단예산내역서(제주)" xfId="12672"/>
    <cellStyle name="식_평택STP_01_09_27_Pt_대안2(1201)" xfId="12673"/>
    <cellStyle name="식_평택STP_01_09_27_Pt_대안2(1201)_사업단예산내역서" xfId="12674"/>
    <cellStyle name="식_평택STP_01_09_27_Pt_대안2(1201)_사업단예산내역서(제주)" xfId="12675"/>
    <cellStyle name="식_평택STP_01_09_27_Pt_사본 - MODEL_0105" xfId="12676"/>
    <cellStyle name="식_평택STP_01_09_27_Pt_사본 - MODEL_0105_사업단예산내역서" xfId="12677"/>
    <cellStyle name="식_평택STP_01_09_27_Pt_사본 - MODEL_0105_사업단예산내역서(제주)" xfId="12678"/>
    <cellStyle name="식_평택STP_01_09_27_Pt_사본 - 사본 - 사본 - MODEL_0105" xfId="12679"/>
    <cellStyle name="식_평택STP_01_09_27_Pt_사본 - 사본 - 사본 - MODEL_0105_사업단예산내역서" xfId="12680"/>
    <cellStyle name="식_평택STP_01_09_27_Pt_사본 - 사본 - 사본 - MODEL_0105_사업단예산내역서(제주)" xfId="12681"/>
    <cellStyle name="식_평택STP_01_09_27_Pt_사업단예산내역서" xfId="12682"/>
    <cellStyle name="식_평택STP_01_09_27_Pt_사업단예산내역서(제주)" xfId="12683"/>
    <cellStyle name="식_평택STP_01_09_27_사업단예산내역서" xfId="12684"/>
    <cellStyle name="식_평택STP_01_09_27_사업단예산내역서(제주)" xfId="12685"/>
    <cellStyle name="안건회계법인" xfId="12686"/>
    <cellStyle name="양식-타이틀" xfId="12687"/>
    <cellStyle name="양식-타이틀 2" xfId="12688"/>
    <cellStyle name="양식-타이틀 2 2" xfId="12689"/>
    <cellStyle name="양식-타이틀 3" xfId="12690"/>
    <cellStyle name="양식-타이틀 3 2" xfId="12691"/>
    <cellStyle name="양식-타이틀 4" xfId="12692"/>
    <cellStyle name="양식-타이틀 4 2" xfId="12693"/>
    <cellStyle name="연결된 셀 2" xfId="12694"/>
    <cellStyle name="열어본 하이퍼링크" xfId="12695"/>
    <cellStyle name="열어본 하이퍼링크 2" xfId="12696"/>
    <cellStyle name="열어본 하이퍼링크 3" xfId="12697"/>
    <cellStyle name="왼쪽2" xfId="12698"/>
    <cellStyle name="왼쪽2 2" xfId="12699"/>
    <cellStyle name="왼쪽2 2 2" xfId="12700"/>
    <cellStyle name="왼쪽2 2 2 2" xfId="12701"/>
    <cellStyle name="왼쪽2 2 3" xfId="12702"/>
    <cellStyle name="왼쪽2 3" xfId="12703"/>
    <cellStyle name="왼쪽2 3 2" xfId="12704"/>
    <cellStyle name="왼쪽2 3 2 2" xfId="12705"/>
    <cellStyle name="왼쪽2 3 3" xfId="12706"/>
    <cellStyle name="왼쪽2 4" xfId="12707"/>
    <cellStyle name="왼쪽2 4 2" xfId="12708"/>
    <cellStyle name="왼쪽2 4 2 2" xfId="12709"/>
    <cellStyle name="왼쪽2 4 3" xfId="12710"/>
    <cellStyle name="왼쪽2 5" xfId="12711"/>
    <cellStyle name="요약 2" xfId="12712"/>
    <cellStyle name="요약 2 2" xfId="12713"/>
    <cellStyle name="요약 2 2 2" xfId="12714"/>
    <cellStyle name="요약 2 2 2 2" xfId="12715"/>
    <cellStyle name="요약 2 2 3" xfId="12716"/>
    <cellStyle name="요약 2 3" xfId="12717"/>
    <cellStyle name="요약 2 3 2" xfId="12718"/>
    <cellStyle name="요약 2 3 2 2" xfId="12719"/>
    <cellStyle name="요약 2 3 3" xfId="12720"/>
    <cellStyle name="요약 2 4" xfId="12721"/>
    <cellStyle name="요약 2 4 2" xfId="12722"/>
    <cellStyle name="요약 2 5" xfId="12723"/>
    <cellStyle name="우괄호_박심배수구조물공" xfId="12724"/>
    <cellStyle name="우측양괄호" xfId="12725"/>
    <cellStyle name="원" xfId="12726"/>
    <cellStyle name="원_발주내역서(안양박달)" xfId="12727"/>
    <cellStyle name="원_발주내역서(추자도090527) ver2" xfId="12728"/>
    <cellStyle name="원_발주내역서(추자도090708) ver2" xfId="12729"/>
    <cellStyle name="원_설계내역서" xfId="12730"/>
    <cellStyle name="원_충주하수처리시설개량_설계내역서(계약심사)" xfId="12731"/>
    <cellStyle name="유1" xfId="12732"/>
    <cellStyle name="유영" xfId="12733"/>
    <cellStyle name="을지" xfId="12734"/>
    <cellStyle name="을지 2" xfId="12735"/>
    <cellStyle name="을지 2 2" xfId="12736"/>
    <cellStyle name="을지 2 2 2" xfId="12737"/>
    <cellStyle name="을지 2 3" xfId="12738"/>
    <cellStyle name="을지 3" xfId="12739"/>
    <cellStyle name="을지 3 2" xfId="12740"/>
    <cellStyle name="을지 3 2 2" xfId="12741"/>
    <cellStyle name="을지 3 3" xfId="12742"/>
    <cellStyle name="을지 4" xfId="12743"/>
    <cellStyle name="을지 4 2" xfId="12744"/>
    <cellStyle name="을지 4 2 2" xfId="12745"/>
    <cellStyle name="을지 4 3" xfId="12746"/>
    <cellStyle name="을지 5" xfId="12747"/>
    <cellStyle name="을지 5 2" xfId="12748"/>
    <cellStyle name="을지 6" xfId="12749"/>
    <cellStyle name="일반" xfId="12750"/>
    <cellStyle name="일반 10" xfId="12751"/>
    <cellStyle name="일반 11" xfId="12752"/>
    <cellStyle name="일반 12" xfId="12753"/>
    <cellStyle name="일반 13" xfId="12754"/>
    <cellStyle name="일반 2" xfId="12755"/>
    <cellStyle name="일반 2 10" xfId="12756"/>
    <cellStyle name="일반 2 11" xfId="12757"/>
    <cellStyle name="일반 2 2" xfId="12758"/>
    <cellStyle name="일반 2 3" xfId="12759"/>
    <cellStyle name="일반 2 4" xfId="12760"/>
    <cellStyle name="일반 2 5" xfId="12761"/>
    <cellStyle name="일반 2 6" xfId="12762"/>
    <cellStyle name="일반 2 7" xfId="12763"/>
    <cellStyle name="일반 2 8" xfId="12764"/>
    <cellStyle name="일반 2 9" xfId="12765"/>
    <cellStyle name="일반 3" xfId="12766"/>
    <cellStyle name="일반 4" xfId="12767"/>
    <cellStyle name="일반 5" xfId="12768"/>
    <cellStyle name="일반 6" xfId="12769"/>
    <cellStyle name="일반 7" xfId="12770"/>
    <cellStyle name="일반 8" xfId="12771"/>
    <cellStyle name="일반 9" xfId="12772"/>
    <cellStyle name="一般_GARMENT STEP FORM HK" xfId="12773"/>
    <cellStyle name="일위대가" xfId="12774"/>
    <cellStyle name="입력 2" xfId="12775"/>
    <cellStyle name="입력 2 2" xfId="12776"/>
    <cellStyle name="입력 2 2 2" xfId="12777"/>
    <cellStyle name="입력 2 2 2 2" xfId="12778"/>
    <cellStyle name="입력 2 2 3" xfId="12779"/>
    <cellStyle name="입력 2 3" xfId="12780"/>
    <cellStyle name="입력 2 3 2" xfId="12781"/>
    <cellStyle name="입력 2 3 2 2" xfId="12782"/>
    <cellStyle name="입력 2 3 3" xfId="12783"/>
    <cellStyle name="입력 2 4" xfId="12784"/>
    <cellStyle name="입력 2 4 2" xfId="12785"/>
    <cellStyle name="입력 2 5" xfId="12786"/>
    <cellStyle name="자리수" xfId="12787"/>
    <cellStyle name="자리수 - 유형1" xfId="12788"/>
    <cellStyle name="자리수_11-지중정보내역-" xfId="12789"/>
    <cellStyle name="자리수0" xfId="12790"/>
    <cellStyle name="자리수0 2" xfId="12791"/>
    <cellStyle name="자리수0 3" xfId="12792"/>
    <cellStyle name="帳票" xfId="12793"/>
    <cellStyle name="제곱" xfId="12794"/>
    <cellStyle name="제목 1 2" xfId="12795"/>
    <cellStyle name="제목 1 2 2" xfId="12796"/>
    <cellStyle name="제목 2 2" xfId="12797"/>
    <cellStyle name="제목 2 2 2" xfId="12798"/>
    <cellStyle name="제목 3 2" xfId="12799"/>
    <cellStyle name="제목 3 2 2" xfId="12800"/>
    <cellStyle name="제목 4 2" xfId="12801"/>
    <cellStyle name="제목 4 2 2" xfId="12802"/>
    <cellStyle name="제목 5" xfId="12803"/>
    <cellStyle name="제목 5 2" xfId="12804"/>
    <cellStyle name="제목[1 줄]" xfId="12805"/>
    <cellStyle name="제목[1 줄] 2" xfId="12806"/>
    <cellStyle name="제목[1 줄] 2 2" xfId="12807"/>
    <cellStyle name="제목[1 줄] 2 2 2" xfId="12808"/>
    <cellStyle name="제목[1 줄] 2 3" xfId="12809"/>
    <cellStyle name="제목[1 줄] 3" xfId="12810"/>
    <cellStyle name="제목[1 줄] 3 2" xfId="12811"/>
    <cellStyle name="제목[1 줄] 3 2 2" xfId="12812"/>
    <cellStyle name="제목[1 줄] 3 3" xfId="12813"/>
    <cellStyle name="제목[1 줄] 4" xfId="12814"/>
    <cellStyle name="제목[1 줄] 4 2" xfId="12815"/>
    <cellStyle name="제목[1 줄] 4 2 2" xfId="12816"/>
    <cellStyle name="제목[1 줄] 4 3" xfId="12817"/>
    <cellStyle name="제목[1 줄] 5" xfId="12818"/>
    <cellStyle name="제목[2줄 아래]" xfId="12819"/>
    <cellStyle name="제목[2줄 아래] 2" xfId="12820"/>
    <cellStyle name="제목[2줄 아래] 3" xfId="12821"/>
    <cellStyle name="제목[2줄 아래] 4" xfId="12822"/>
    <cellStyle name="제목[2줄 위]" xfId="12823"/>
    <cellStyle name="제목[2줄 위] 2" xfId="12824"/>
    <cellStyle name="제목[2줄 위] 2 2" xfId="12825"/>
    <cellStyle name="제목[2줄 위] 2 2 2" xfId="12826"/>
    <cellStyle name="제목[2줄 위] 2 3" xfId="12827"/>
    <cellStyle name="제목[2줄 위] 3" xfId="12828"/>
    <cellStyle name="제목[2줄 위] 3 2" xfId="12829"/>
    <cellStyle name="제목[2줄 위] 3 2 2" xfId="12830"/>
    <cellStyle name="제목[2줄 위] 3 3" xfId="12831"/>
    <cellStyle name="제목[2줄 위] 4" xfId="12832"/>
    <cellStyle name="제목[2줄 위] 4 2" xfId="12833"/>
    <cellStyle name="제목[2줄 위] 4 2 2" xfId="12834"/>
    <cellStyle name="제목[2줄 위] 4 3" xfId="12835"/>
    <cellStyle name="제목[2줄 위] 5" xfId="12836"/>
    <cellStyle name="제목[2줄 위] 5 2" xfId="12837"/>
    <cellStyle name="제목[2줄 위] 6" xfId="12838"/>
    <cellStyle name="제목1" xfId="12839"/>
    <cellStyle name="좋음 2" xfId="12840"/>
    <cellStyle name="좌괄호_박심배수구조물공" xfId="12841"/>
    <cellStyle name="좌측양괄호" xfId="12842"/>
    <cellStyle name="지정되지 않음" xfId="12843"/>
    <cellStyle name="千分位[0]_GARMENT STEP FORM HK" xfId="12844"/>
    <cellStyle name="千分位_GARMENT STEP FORM HK" xfId="12845"/>
    <cellStyle name="출력 2" xfId="12846"/>
    <cellStyle name="출력 2 2" xfId="12847"/>
    <cellStyle name="출력 2 2 2" xfId="12848"/>
    <cellStyle name="출력 2 2 2 2" xfId="12849"/>
    <cellStyle name="출력 2 2 3" xfId="12850"/>
    <cellStyle name="출력 2 3" xfId="12851"/>
    <cellStyle name="출력 2 3 2" xfId="12852"/>
    <cellStyle name="출력 2 3 2 2" xfId="12853"/>
    <cellStyle name="출력 2 3 3" xfId="12854"/>
    <cellStyle name="출력 2 4" xfId="12855"/>
    <cellStyle name="출력 2 4 2" xfId="12856"/>
    <cellStyle name="출력 2 5" xfId="12857"/>
    <cellStyle name="측점" xfId="12858"/>
    <cellStyle name="코드" xfId="12859"/>
    <cellStyle name="콤" xfId="12860"/>
    <cellStyle name="콤 2" xfId="12861"/>
    <cellStyle name="콤_00_토공1공구_총괄" xfId="12862"/>
    <cellStyle name="콤_00_토공2공구_총괄--" xfId="12863"/>
    <cellStyle name="콤_00설계예산서(계약)" xfId="12864"/>
    <cellStyle name="콤_00설계예산서(계약)_지하시설물조사측량(R1)" xfId="12865"/>
    <cellStyle name="콤_01-토공_02-배수공" xfId="12866"/>
    <cellStyle name="콤_01-토공_02-배수공_02.구조물및추진,도달기지토공(D구간)" xfId="12867"/>
    <cellStyle name="콤_01-토공_02-배수공_토공" xfId="12868"/>
    <cellStyle name="콤_01-토공_02-배수공_토공_02.구조물및추진,도달기지토공(D구간)" xfId="12869"/>
    <cellStyle name="콤_01-토공_02-배수공_토공_2.0토공3" xfId="12870"/>
    <cellStyle name="콤_01-토공_02-배수공_토공_2.0토공3_02.구조물및추진,도달기지토공(D구간)" xfId="12871"/>
    <cellStyle name="콤_01-토공_02-배수공_토공_보령깨기집계" xfId="12872"/>
    <cellStyle name="콤_01-토공_02-배수공_토공_보령깨기집계_02.구조물및추진,도달기지토공(D구간)" xfId="12873"/>
    <cellStyle name="콤_01-토공_02-배수공_토공_정부장님토적" xfId="12874"/>
    <cellStyle name="콤_01-토공_02-배수공_토공_정부장님토적_02.구조물및추진,도달기지토공(D구간)" xfId="12875"/>
    <cellStyle name="콤_01-토공_02-배수공_토공_토적표" xfId="12876"/>
    <cellStyle name="콤_01-토공_02-배수공_토공_토적표_02.구조물및추진,도달기지토공(D구간)" xfId="12877"/>
    <cellStyle name="콤_02._서울시_위례신도시_차집관거_설계예산서(전체)_0217" xfId="12878"/>
    <cellStyle name="콤_02-배수공" xfId="12879"/>
    <cellStyle name="콤_02-배수공_02.구조물및추진,도달기지토공(D구간)" xfId="12880"/>
    <cellStyle name="콤_02-배수공_02-반중력식옹벽" xfId="12881"/>
    <cellStyle name="콤_02-배수공_02-반중력식옹벽_02.구조물및추진,도달기지토공(D구간)" xfId="12882"/>
    <cellStyle name="콤_02-배수공_02-반중력식옹벽_토공" xfId="12883"/>
    <cellStyle name="콤_02-배수공_02-반중력식옹벽_토공_02.구조물및추진,도달기지토공(D구간)" xfId="12884"/>
    <cellStyle name="콤_02-배수공_02-반중력식옹벽_토공_2.0토공3" xfId="12885"/>
    <cellStyle name="콤_02-배수공_02-반중력식옹벽_토공_2.0토공3_02.구조물및추진,도달기지토공(D구간)" xfId="12886"/>
    <cellStyle name="콤_02-배수공_02-반중력식옹벽_토공_보령깨기집계" xfId="12887"/>
    <cellStyle name="콤_02-배수공_02-반중력식옹벽_토공_보령깨기집계_02.구조물및추진,도달기지토공(D구간)" xfId="12888"/>
    <cellStyle name="콤_02-배수공_02-반중력식옹벽_토공_정부장님토적" xfId="12889"/>
    <cellStyle name="콤_02-배수공_02-반중력식옹벽_토공_정부장님토적_02.구조물및추진,도달기지토공(D구간)" xfId="12890"/>
    <cellStyle name="콤_02-배수공_02-반중력식옹벽_토공_토적표" xfId="12891"/>
    <cellStyle name="콤_02-배수공_02-반중력식옹벽_토공_토적표_02.구조물및추진,도달기지토공(D구간)" xfId="12892"/>
    <cellStyle name="콤_02-배수공_02-배수공" xfId="12893"/>
    <cellStyle name="콤_02-배수공_02-배수공_02.구조물및추진,도달기지토공(D구간)" xfId="12894"/>
    <cellStyle name="콤_02-배수공_02-배수공_토공" xfId="12895"/>
    <cellStyle name="콤_02-배수공_02-배수공_토공_02.구조물및추진,도달기지토공(D구간)" xfId="12896"/>
    <cellStyle name="콤_02-배수공_02-배수공_토공_2.0토공3" xfId="12897"/>
    <cellStyle name="콤_02-배수공_02-배수공_토공_2.0토공3_02.구조물및추진,도달기지토공(D구간)" xfId="12898"/>
    <cellStyle name="콤_02-배수공_02-배수공_토공_보령깨기집계" xfId="12899"/>
    <cellStyle name="콤_02-배수공_02-배수공_토공_보령깨기집계_02.구조물및추진,도달기지토공(D구간)" xfId="12900"/>
    <cellStyle name="콤_02-배수공_02-배수공_토공_정부장님토적" xfId="12901"/>
    <cellStyle name="콤_02-배수공_02-배수공_토공_정부장님토적_02.구조물및추진,도달기지토공(D구간)" xfId="12902"/>
    <cellStyle name="콤_02-배수공_02-배수공_토공_토적표" xfId="12903"/>
    <cellStyle name="콤_02-배수공_02-배수공_토공_토적표_02.구조물및추진,도달기지토공(D구간)" xfId="12904"/>
    <cellStyle name="콤_02-배수공_반중력" xfId="12905"/>
    <cellStyle name="콤_02-배수공_반중력_02.구조물및추진,도달기지토공(D구간)" xfId="12906"/>
    <cellStyle name="콤_02-배수공_반중력_토공" xfId="12907"/>
    <cellStyle name="콤_02-배수공_반중력_토공_02.구조물및추진,도달기지토공(D구간)" xfId="12908"/>
    <cellStyle name="콤_02-배수공_반중력_토공_2.0토공3" xfId="12909"/>
    <cellStyle name="콤_02-배수공_반중력_토공_2.0토공3_02.구조물및추진,도달기지토공(D구간)" xfId="12910"/>
    <cellStyle name="콤_02-배수공_반중력_토공_보령깨기집계" xfId="12911"/>
    <cellStyle name="콤_02-배수공_반중력_토공_보령깨기집계_02.구조물및추진,도달기지토공(D구간)" xfId="12912"/>
    <cellStyle name="콤_02-배수공_반중력_토공_정부장님토적" xfId="12913"/>
    <cellStyle name="콤_02-배수공_반중력_토공_정부장님토적_02.구조물및추진,도달기지토공(D구간)" xfId="12914"/>
    <cellStyle name="콤_02-배수공_반중력_토공_토적표" xfId="12915"/>
    <cellStyle name="콤_02-배수공_반중력_토공_토적표_02.구조물및추진,도달기지토공(D구간)" xfId="12916"/>
    <cellStyle name="콤_02-배수공_토공" xfId="12917"/>
    <cellStyle name="콤_02-배수공_토공_02.구조물및추진,도달기지토공(D구간)" xfId="12918"/>
    <cellStyle name="콤_02-배수공_토공_2.0토공3" xfId="12919"/>
    <cellStyle name="콤_02-배수공_토공_2.0토공3_02.구조물및추진,도달기지토공(D구간)" xfId="12920"/>
    <cellStyle name="콤_02-배수공_토공_보령깨기집계" xfId="12921"/>
    <cellStyle name="콤_02-배수공_토공_보령깨기집계_02.구조물및추진,도달기지토공(D구간)" xfId="12922"/>
    <cellStyle name="콤_02-배수공_토공_정부장님토적" xfId="12923"/>
    <cellStyle name="콤_02-배수공_토공_정부장님토적_02.구조물및추진,도달기지토공(D구간)" xfId="12924"/>
    <cellStyle name="콤_02-배수공_토공_토적표" xfId="12925"/>
    <cellStyle name="콤_02-배수공_토공_토적표_02.구조물및추진,도달기지토공(D구간)" xfId="12926"/>
    <cellStyle name="콤_04-포장공_02-배수공" xfId="12927"/>
    <cellStyle name="콤_04-포장공_02-배수공_02.구조물및추진,도달기지토공(D구간)" xfId="12928"/>
    <cellStyle name="콤_04-포장공_02-배수공_토공" xfId="12929"/>
    <cellStyle name="콤_04-포장공_02-배수공_토공_02.구조물및추진,도달기지토공(D구간)" xfId="12930"/>
    <cellStyle name="콤_04-포장공_02-배수공_토공_2.0토공3" xfId="12931"/>
    <cellStyle name="콤_04-포장공_02-배수공_토공_2.0토공3_02.구조물및추진,도달기지토공(D구간)" xfId="12932"/>
    <cellStyle name="콤_04-포장공_02-배수공_토공_보령깨기집계" xfId="12933"/>
    <cellStyle name="콤_04-포장공_02-배수공_토공_보령깨기집계_02.구조물및추진,도달기지토공(D구간)" xfId="12934"/>
    <cellStyle name="콤_04-포장공_02-배수공_토공_정부장님토적" xfId="12935"/>
    <cellStyle name="콤_04-포장공_02-배수공_토공_정부장님토적_02.구조물및추진,도달기지토공(D구간)" xfId="12936"/>
    <cellStyle name="콤_04-포장공_02-배수공_토공_토적표" xfId="12937"/>
    <cellStyle name="콤_04-포장공_02-배수공_토공_토적표_02.구조물및추진,도달기지토공(D구간)" xfId="12938"/>
    <cellStyle name="콤_06 토질조사예산서-1" xfId="12939"/>
    <cellStyle name="콤_06. 물 푸 기-코드" xfId="12940"/>
    <cellStyle name="콤_06-부대공_02-배수공" xfId="12941"/>
    <cellStyle name="콤_06-부대공_02-배수공_02.구조물및추진,도달기지토공(D구간)" xfId="12942"/>
    <cellStyle name="콤_06-부대공_02-배수공_토공" xfId="12943"/>
    <cellStyle name="콤_06-부대공_02-배수공_토공_02.구조물및추진,도달기지토공(D구간)" xfId="12944"/>
    <cellStyle name="콤_06-부대공_02-배수공_토공_2.0토공3" xfId="12945"/>
    <cellStyle name="콤_06-부대공_02-배수공_토공_2.0토공3_02.구조물및추진,도달기지토공(D구간)" xfId="12946"/>
    <cellStyle name="콤_06-부대공_02-배수공_토공_보령깨기집계" xfId="12947"/>
    <cellStyle name="콤_06-부대공_02-배수공_토공_보령깨기집계_02.구조물및추진,도달기지토공(D구간)" xfId="12948"/>
    <cellStyle name="콤_06-부대공_02-배수공_토공_정부장님토적" xfId="12949"/>
    <cellStyle name="콤_06-부대공_02-배수공_토공_정부장님토적_02.구조물및추진,도달기지토공(D구간)" xfId="12950"/>
    <cellStyle name="콤_06-부대공_02-배수공_토공_토적표" xfId="12951"/>
    <cellStyle name="콤_06-부대공_02-배수공_토공_토적표_02.구조물및추진,도달기지토공(D구간)" xfId="12952"/>
    <cellStyle name="콤_070405-제평가용역" xfId="12953"/>
    <cellStyle name="콤_10 0805 암유용 sample" xfId="12954"/>
    <cellStyle name="콤_2.0 오수구조물공(실옥)" xfId="12955"/>
    <cellStyle name="콤_2.0 오수구조물공(실옥)_배수설비 제원표" xfId="12956"/>
    <cellStyle name="콤_2.0 오수구조물공(실옥)_배수설비 제원표_배수설비 수량(장선)" xfId="12957"/>
    <cellStyle name="콤_2.0 오수구조물공(실옥)_하수처리시설(황간)" xfId="12958"/>
    <cellStyle name="콤_2.0 오수구조물공(실옥)_하수처리시설(황간)_배수설비 제원표" xfId="12959"/>
    <cellStyle name="콤_2.0 오수구조물공(실옥)_하수처리시설(황간)_배수설비 제원표_배수설비 수량(장선)" xfId="12960"/>
    <cellStyle name="콤_2.0관로공" xfId="12961"/>
    <cellStyle name="콤_20_깨기취합" xfId="12962"/>
    <cellStyle name="콤_20_깨기취합_발파암소할 2003 버전" xfId="12963"/>
    <cellStyle name="콤_20_깨기취합_토공수량산출서-3공구-사토" xfId="12964"/>
    <cellStyle name="콤_2006 폐기물처리시설(폐기물관리법)" xfId="12965"/>
    <cellStyle name="콤_21_깨기_배수1" xfId="12966"/>
    <cellStyle name="콤_21_깨기_토공" xfId="12967"/>
    <cellStyle name="콤_21_깨기_토공_발파암소할 2003 버전" xfId="12968"/>
    <cellStyle name="콤_21_깨기_토공_토공수량산출서-3공구-사토" xfId="12969"/>
    <cellStyle name="콤_4.부대공" xfId="12970"/>
    <cellStyle name="콤_4.부대공_06. 물 푸 기-코드" xfId="12971"/>
    <cellStyle name="콤_4.부대공_2.0 오수구조물공(실옥)" xfId="12972"/>
    <cellStyle name="콤_4.부대공_2.0 오수구조물공(실옥)_배수설비 제원표" xfId="12973"/>
    <cellStyle name="콤_4.부대공_2.0 오수구조물공(실옥)_배수설비 제원표_배수설비 수량(장선)" xfId="12974"/>
    <cellStyle name="콤_4.부대공_2.0 오수구조물공(실옥)_하수처리시설(황간)" xfId="12975"/>
    <cellStyle name="콤_4.부대공_2.0 오수구조물공(실옥)_하수처리시설(황간)_배수설비 제원표" xfId="12976"/>
    <cellStyle name="콤_4.부대공_2.0 오수구조물공(실옥)_하수처리시설(황간)_배수설비 제원표_배수설비 수량(장선)" xfId="12977"/>
    <cellStyle name="콤_4.부대공_4배관공" xfId="12978"/>
    <cellStyle name="콤_4.부대공_4배관공_06. 물 푸 기-코드" xfId="12979"/>
    <cellStyle name="콤_4.부대공_4배관공_2.0 오수구조물공(실옥)" xfId="12980"/>
    <cellStyle name="콤_4.부대공_4배관공_2.0 오수구조물공(실옥)_배수설비 제원표" xfId="12981"/>
    <cellStyle name="콤_4.부대공_4배관공_2.0 오수구조물공(실옥)_배수설비 제원표_배수설비 수량(장선)" xfId="12982"/>
    <cellStyle name="콤_4.부대공_4배관공_2.0 오수구조물공(실옥)_하수처리시설(황간)" xfId="12983"/>
    <cellStyle name="콤_4.부대공_4배관공_2.0 오수구조물공(실옥)_하수처리시설(황간)_배수설비 제원표" xfId="12984"/>
    <cellStyle name="콤_4.부대공_4배관공_2.0 오수구조물공(실옥)_하수처리시설(황간)_배수설비 제원표_배수설비 수량(장선)" xfId="12985"/>
    <cellStyle name="콤_4.부대공_4배관공_배수설비 제원표" xfId="12986"/>
    <cellStyle name="콤_4.부대공_4배관공_배수설비 제원표_배수설비 수량(장선)" xfId="12987"/>
    <cellStyle name="콤_4.부대공_4배관공_하수처리시설(황간)" xfId="12988"/>
    <cellStyle name="콤_4.부대공_4배관공_하수처리시설(황간)_배수설비 제원표" xfId="12989"/>
    <cellStyle name="콤_4.부대공_4배관공_하수처리시설(황간)_배수설비 제원표_배수설비 수량(장선)" xfId="12990"/>
    <cellStyle name="콤_4.부대공_5부대시설공" xfId="12991"/>
    <cellStyle name="콤_4.부대공_5부대시설공_06. 물 푸 기-코드" xfId="12992"/>
    <cellStyle name="콤_4.부대공_5부대시설공_2.0 오수구조물공(실옥)" xfId="12993"/>
    <cellStyle name="콤_4.부대공_5부대시설공_2.0 오수구조물공(실옥)_배수설비 제원표" xfId="12994"/>
    <cellStyle name="콤_4.부대공_5부대시설공_2.0 오수구조물공(실옥)_배수설비 제원표_배수설비 수량(장선)" xfId="12995"/>
    <cellStyle name="콤_4.부대공_5부대시설공_2.0 오수구조물공(실옥)_하수처리시설(황간)" xfId="12996"/>
    <cellStyle name="콤_4.부대공_5부대시설공_2.0 오수구조물공(실옥)_하수처리시설(황간)_배수설비 제원표" xfId="12997"/>
    <cellStyle name="콤_4.부대공_5부대시설공_2.0 오수구조물공(실옥)_하수처리시설(황간)_배수설비 제원표_배수설비 수량(장선)" xfId="12998"/>
    <cellStyle name="콤_4.부대공_5부대시설공_배수설비 제원표" xfId="12999"/>
    <cellStyle name="콤_4.부대공_5부대시설공_배수설비 제원표_배수설비 수량(장선)" xfId="13000"/>
    <cellStyle name="콤_4.부대공_5부대시설공_하수처리시설(황간)" xfId="13001"/>
    <cellStyle name="콤_4.부대공_5부대시설공_하수처리시설(황간)_배수설비 제원표" xfId="13002"/>
    <cellStyle name="콤_4.부대공_5부대시설공_하수처리시설(황간)_배수설비 제원표_배수설비 수량(장선)" xfId="13003"/>
    <cellStyle name="콤_4.부대공_배수설비 제원표" xfId="13004"/>
    <cellStyle name="콤_4.부대공_배수설비 제원표_배수설비 수량(장선)" xfId="13005"/>
    <cellStyle name="콤_4.부대공_하수처리시설(황간)" xfId="13006"/>
    <cellStyle name="콤_4.부대공_하수처리시설(황간)_배수설비 제원표" xfId="13007"/>
    <cellStyle name="콤_4.부대공_하수처리시설(황간)_배수설비 제원표_배수설비 수량(장선)" xfId="13008"/>
    <cellStyle name="콤_4배관공" xfId="13009"/>
    <cellStyle name="콤_4배관공_06. 물 푸 기-코드" xfId="13010"/>
    <cellStyle name="콤_4배관공_2.0 오수구조물공(실옥)" xfId="13011"/>
    <cellStyle name="콤_4배관공_2.0 오수구조물공(실옥)_배수설비 제원표" xfId="13012"/>
    <cellStyle name="콤_4배관공_2.0 오수구조물공(실옥)_배수설비 제원표_배수설비 수량(장선)" xfId="13013"/>
    <cellStyle name="콤_4배관공_2.0 오수구조물공(실옥)_하수처리시설(황간)" xfId="13014"/>
    <cellStyle name="콤_4배관공_2.0 오수구조물공(실옥)_하수처리시설(황간)_배수설비 제원표" xfId="13015"/>
    <cellStyle name="콤_4배관공_2.0 오수구조물공(실옥)_하수처리시설(황간)_배수설비 제원표_배수설비 수량(장선)" xfId="13016"/>
    <cellStyle name="콤_4배관공_배수설비 제원표" xfId="13017"/>
    <cellStyle name="콤_4배관공_배수설비 제원표_배수설비 수량(장선)" xfId="13018"/>
    <cellStyle name="콤_4배관공_하수처리시설(황간)" xfId="13019"/>
    <cellStyle name="콤_4배관공_하수처리시설(황간)_배수설비 제원표" xfId="13020"/>
    <cellStyle name="콤_4배관공_하수처리시설(황간)_배수설비 제원표_배수설비 수량(장선)" xfId="13021"/>
    <cellStyle name="콤_5부대시설공" xfId="13022"/>
    <cellStyle name="콤_5부대시설공_06. 물 푸 기-코드" xfId="13023"/>
    <cellStyle name="콤_5부대시설공_2.0 오수구조물공(실옥)" xfId="13024"/>
    <cellStyle name="콤_5부대시설공_2.0 오수구조물공(실옥)_배수설비 제원표" xfId="13025"/>
    <cellStyle name="콤_5부대시설공_2.0 오수구조물공(실옥)_배수설비 제원표_배수설비 수량(장선)" xfId="13026"/>
    <cellStyle name="콤_5부대시설공_2.0 오수구조물공(실옥)_하수처리시설(황간)" xfId="13027"/>
    <cellStyle name="콤_5부대시설공_2.0 오수구조물공(실옥)_하수처리시설(황간)_배수설비 제원표" xfId="13028"/>
    <cellStyle name="콤_5부대시설공_2.0 오수구조물공(실옥)_하수처리시설(황간)_배수설비 제원표_배수설비 수량(장선)" xfId="13029"/>
    <cellStyle name="콤_5부대시설공_배수설비 제원표" xfId="13030"/>
    <cellStyle name="콤_5부대시설공_배수설비 제원표_배수설비 수량(장선)" xfId="13031"/>
    <cellStyle name="콤_5부대시설공_하수처리시설(황간)" xfId="13032"/>
    <cellStyle name="콤_5부대시설공_하수처리시설(황간)_배수설비 제원표" xfId="13033"/>
    <cellStyle name="콤_5부대시설공_하수처리시설(황간)_배수설비 제원표_배수설비 수량(장선)" xfId="13034"/>
    <cellStyle name="콤_Book2" xfId="13035"/>
    <cellStyle name="콤_Book2 2" xfId="13036"/>
    <cellStyle name="콤_Book2_06. 물 푸 기-코드" xfId="13037"/>
    <cellStyle name="콤_Book2_1" xfId="13038"/>
    <cellStyle name="콤_Book2_2.0 오수구조물공(실옥)" xfId="13039"/>
    <cellStyle name="콤_Book2_2.0 오수구조물공(실옥)_배수설비 제원표" xfId="13040"/>
    <cellStyle name="콤_Book2_2.0 오수구조물공(실옥)_배수설비 제원표_배수설비 수량(장선)" xfId="13041"/>
    <cellStyle name="콤_Book2_2.0 오수구조물공(실옥)_하수처리시설(황간)" xfId="13042"/>
    <cellStyle name="콤_Book2_2.0 오수구조물공(실옥)_하수처리시설(황간)_배수설비 제원표" xfId="13043"/>
    <cellStyle name="콤_Book2_2.0 오수구조물공(실옥)_하수처리시설(황간)_배수설비 제원표_배수설비 수량(장선)" xfId="13044"/>
    <cellStyle name="콤_Book2_4.부대공" xfId="13045"/>
    <cellStyle name="콤_Book2_4.부대공_06. 물 푸 기-코드" xfId="13046"/>
    <cellStyle name="콤_Book2_4.부대공_2.0 오수구조물공(실옥)" xfId="13047"/>
    <cellStyle name="콤_Book2_4.부대공_2.0 오수구조물공(실옥)_배수설비 제원표" xfId="13048"/>
    <cellStyle name="콤_Book2_4.부대공_2.0 오수구조물공(실옥)_배수설비 제원표_배수설비 수량(장선)" xfId="13049"/>
    <cellStyle name="콤_Book2_4.부대공_2.0 오수구조물공(실옥)_하수처리시설(황간)" xfId="13050"/>
    <cellStyle name="콤_Book2_4.부대공_2.0 오수구조물공(실옥)_하수처리시설(황간)_배수설비 제원표" xfId="13051"/>
    <cellStyle name="콤_Book2_4.부대공_2.0 오수구조물공(실옥)_하수처리시설(황간)_배수설비 제원표_배수설비 수량(장선)" xfId="13052"/>
    <cellStyle name="콤_Book2_4.부대공_4배관공" xfId="13053"/>
    <cellStyle name="콤_Book2_4.부대공_4배관공_06. 물 푸 기-코드" xfId="13054"/>
    <cellStyle name="콤_Book2_4.부대공_4배관공_2.0 오수구조물공(실옥)" xfId="13055"/>
    <cellStyle name="콤_Book2_4.부대공_4배관공_2.0 오수구조물공(실옥)_배수설비 제원표" xfId="13056"/>
    <cellStyle name="콤_Book2_4.부대공_4배관공_2.0 오수구조물공(실옥)_배수설비 제원표_배수설비 수량(장선)" xfId="13057"/>
    <cellStyle name="콤_Book2_4.부대공_4배관공_2.0 오수구조물공(실옥)_하수처리시설(황간)" xfId="13058"/>
    <cellStyle name="콤_Book2_4.부대공_4배관공_2.0 오수구조물공(실옥)_하수처리시설(황간)_배수설비 제원표" xfId="13059"/>
    <cellStyle name="콤_Book2_4.부대공_4배관공_2.0 오수구조물공(실옥)_하수처리시설(황간)_배수설비 제원표_배수설비 수량(장선)" xfId="13060"/>
    <cellStyle name="콤_Book2_4.부대공_4배관공_배수설비 제원표" xfId="13061"/>
    <cellStyle name="콤_Book2_4.부대공_4배관공_배수설비 제원표_배수설비 수량(장선)" xfId="13062"/>
    <cellStyle name="콤_Book2_4.부대공_4배관공_하수처리시설(황간)" xfId="13063"/>
    <cellStyle name="콤_Book2_4.부대공_4배관공_하수처리시설(황간)_배수설비 제원표" xfId="13064"/>
    <cellStyle name="콤_Book2_4.부대공_4배관공_하수처리시설(황간)_배수설비 제원표_배수설비 수량(장선)" xfId="13065"/>
    <cellStyle name="콤_Book2_4.부대공_5부대시설공" xfId="13066"/>
    <cellStyle name="콤_Book2_4.부대공_5부대시설공_06. 물 푸 기-코드" xfId="13067"/>
    <cellStyle name="콤_Book2_4.부대공_5부대시설공_2.0 오수구조물공(실옥)" xfId="13068"/>
    <cellStyle name="콤_Book2_4.부대공_5부대시설공_2.0 오수구조물공(실옥)_배수설비 제원표" xfId="13069"/>
    <cellStyle name="콤_Book2_4.부대공_5부대시설공_2.0 오수구조물공(실옥)_배수설비 제원표_배수설비 수량(장선)" xfId="13070"/>
    <cellStyle name="콤_Book2_4.부대공_5부대시설공_2.0 오수구조물공(실옥)_하수처리시설(황간)" xfId="13071"/>
    <cellStyle name="콤_Book2_4.부대공_5부대시설공_2.0 오수구조물공(실옥)_하수처리시설(황간)_배수설비 제원표" xfId="13072"/>
    <cellStyle name="콤_Book2_4.부대공_5부대시설공_2.0 오수구조물공(실옥)_하수처리시설(황간)_배수설비 제원표_배수설비 수량(장선)" xfId="13073"/>
    <cellStyle name="콤_Book2_4.부대공_5부대시설공_배수설비 제원표" xfId="13074"/>
    <cellStyle name="콤_Book2_4.부대공_5부대시설공_배수설비 제원표_배수설비 수량(장선)" xfId="13075"/>
    <cellStyle name="콤_Book2_4.부대공_5부대시설공_하수처리시설(황간)" xfId="13076"/>
    <cellStyle name="콤_Book2_4.부대공_5부대시설공_하수처리시설(황간)_배수설비 제원표" xfId="13077"/>
    <cellStyle name="콤_Book2_4.부대공_5부대시설공_하수처리시설(황간)_배수설비 제원표_배수설비 수량(장선)" xfId="13078"/>
    <cellStyle name="콤_Book2_4.부대공_배수설비 제원표" xfId="13079"/>
    <cellStyle name="콤_Book2_4.부대공_배수설비 제원표_배수설비 수량(장선)" xfId="13080"/>
    <cellStyle name="콤_Book2_4.부대공_하수처리시설(황간)" xfId="13081"/>
    <cellStyle name="콤_Book2_4.부대공_하수처리시설(황간)_배수설비 제원표" xfId="13082"/>
    <cellStyle name="콤_Book2_4.부대공_하수처리시설(황간)_배수설비 제원표_배수설비 수량(장선)" xfId="13083"/>
    <cellStyle name="콤_Book2_4배관공" xfId="13084"/>
    <cellStyle name="콤_Book2_4배관공_06. 물 푸 기-코드" xfId="13085"/>
    <cellStyle name="콤_Book2_4배관공_2.0 오수구조물공(실옥)" xfId="13086"/>
    <cellStyle name="콤_Book2_4배관공_2.0 오수구조물공(실옥)_배수설비 제원표" xfId="13087"/>
    <cellStyle name="콤_Book2_4배관공_2.0 오수구조물공(실옥)_배수설비 제원표_배수설비 수량(장선)" xfId="13088"/>
    <cellStyle name="콤_Book2_4배관공_2.0 오수구조물공(실옥)_하수처리시설(황간)" xfId="13089"/>
    <cellStyle name="콤_Book2_4배관공_2.0 오수구조물공(실옥)_하수처리시설(황간)_배수설비 제원표" xfId="13090"/>
    <cellStyle name="콤_Book2_4배관공_2.0 오수구조물공(실옥)_하수처리시설(황간)_배수설비 제원표_배수설비 수량(장선)" xfId="13091"/>
    <cellStyle name="콤_Book2_4배관공_배수설비 제원표" xfId="13092"/>
    <cellStyle name="콤_Book2_4배관공_배수설비 제원표_배수설비 수량(장선)" xfId="13093"/>
    <cellStyle name="콤_Book2_4배관공_하수처리시설(황간)" xfId="13094"/>
    <cellStyle name="콤_Book2_4배관공_하수처리시설(황간)_배수설비 제원표" xfId="13095"/>
    <cellStyle name="콤_Book2_4배관공_하수처리시설(황간)_배수설비 제원표_배수설비 수량(장선)" xfId="13096"/>
    <cellStyle name="콤_Book2_5부대시설공" xfId="13097"/>
    <cellStyle name="콤_Book2_5부대시설공_06. 물 푸 기-코드" xfId="13098"/>
    <cellStyle name="콤_Book2_5부대시설공_2.0 오수구조물공(실옥)" xfId="13099"/>
    <cellStyle name="콤_Book2_5부대시설공_2.0 오수구조물공(실옥)_배수설비 제원표" xfId="13100"/>
    <cellStyle name="콤_Book2_5부대시설공_2.0 오수구조물공(실옥)_배수설비 제원표_배수설비 수량(장선)" xfId="13101"/>
    <cellStyle name="콤_Book2_5부대시설공_2.0 오수구조물공(실옥)_하수처리시설(황간)" xfId="13102"/>
    <cellStyle name="콤_Book2_5부대시설공_2.0 오수구조물공(실옥)_하수처리시설(황간)_배수설비 제원표" xfId="13103"/>
    <cellStyle name="콤_Book2_5부대시설공_2.0 오수구조물공(실옥)_하수처리시설(황간)_배수설비 제원표_배수설비 수량(장선)" xfId="13104"/>
    <cellStyle name="콤_Book2_5부대시설공_배수설비 제원표" xfId="13105"/>
    <cellStyle name="콤_Book2_5부대시설공_배수설비 제원표_배수설비 수량(장선)" xfId="13106"/>
    <cellStyle name="콤_Book2_5부대시설공_하수처리시설(황간)" xfId="13107"/>
    <cellStyle name="콤_Book2_5부대시설공_하수처리시설(황간)_배수설비 제원표" xfId="13108"/>
    <cellStyle name="콤_Book2_5부대시설공_하수처리시설(황간)_배수설비 제원표_배수설비 수량(장선)" xfId="13109"/>
    <cellStyle name="콤_Book2_배수설비 제원표" xfId="13110"/>
    <cellStyle name="콤_Book2_배수설비 제원표_배수설비 수량(장선)" xfId="13111"/>
    <cellStyle name="콤_Book2_하수처리시설(황간)" xfId="13112"/>
    <cellStyle name="콤_Book2_하수처리시설(황간)_배수설비 제원표" xfId="13113"/>
    <cellStyle name="콤_Book2_하수처리시설(황간)_배수설비 제원표_배수설비 수량(장선)" xfId="13114"/>
    <cellStyle name="콤_강릉내역서(설계변경)_0207" xfId="13115"/>
    <cellStyle name="콤_교통영향평가예산서" xfId="13116"/>
    <cellStyle name="콤_구조물공사(수정)" xfId="13117"/>
    <cellStyle name="콤_기존구조물철거" xfId="13118"/>
    <cellStyle name="콤_기존구조물철거_발파암소할 2003 버전" xfId="13119"/>
    <cellStyle name="콤_기존구조물철거_토공수량산출서-3공구-사토" xfId="13120"/>
    <cellStyle name="콤_기존구조물철거최종" xfId="13121"/>
    <cellStyle name="콤_기존구조물철거최종_발파암소할 2003 버전" xfId="13122"/>
    <cellStyle name="콤_기존구조물철거최종_토공수량산출서-3공구-사토" xfId="13123"/>
    <cellStyle name="콤_노면표지" xfId="13124"/>
    <cellStyle name="콤_문경내역(1127)" xfId="13125"/>
    <cellStyle name="콤_문경내역(1127)_지하시설물조사측량(R1)" xfId="13126"/>
    <cellStyle name="콤_문경내역(1127)_지하시설물조사측량(R1)_발주내역서" xfId="13127"/>
    <cellStyle name="콤_문경내역(1127)_지하시설물조사측량(R1)_발주내역서(8(1).9)-원본" xfId="13128"/>
    <cellStyle name="콤_문경내역(1127)_지하시설물조사측량(R1)_발주내역서-서울시발송수정" xfId="13129"/>
    <cellStyle name="콤_문경내역(1127)_지하시설물조사측량(R1)_설계내역서(2010(1).1.13)" xfId="13130"/>
    <cellStyle name="콤_문경내역(1127)_지하시설물조사측량(R1)_총괄" xfId="13131"/>
    <cellStyle name="콤_미끄럼방지시설" xfId="13132"/>
    <cellStyle name="콤_발파암소할" xfId="13133"/>
    <cellStyle name="콤_발파암소할 2003 버전" xfId="13134"/>
    <cellStyle name="콤_배수설비 제원표" xfId="13135"/>
    <cellStyle name="콤_배수설비 제원표_배수설비 수량(장선)" xfId="13136"/>
    <cellStyle name="콤_부대" xfId="13137"/>
    <cellStyle name="콤_부대공사" xfId="13138"/>
    <cellStyle name="콤_부대공사_1" xfId="13139"/>
    <cellStyle name="콤_부대공사단위수량" xfId="13140"/>
    <cellStyle name="콤_부대단위수량" xfId="13141"/>
    <cellStyle name="콤_부대수량" xfId="13142"/>
    <cellStyle name="콤_설계내역서(변경)_0303" xfId="13143"/>
    <cellStyle name="콤_설계내역서(변경)_0303_지하시설물조사측량(R1)" xfId="13144"/>
    <cellStyle name="콤_설계내역서(변경)_0303_지하시설물조사측량(R1)_발주내역서" xfId="13145"/>
    <cellStyle name="콤_설계내역서(변경)_0303_지하시설물조사측량(R1)_발주내역서(8(1).9)-원본" xfId="13146"/>
    <cellStyle name="콤_설계내역서(변경)_0303_지하시설물조사측량(R1)_발주내역서-서울시발송수정" xfId="13147"/>
    <cellStyle name="콤_설계내역서(변경)_0303_지하시설물조사측량(R1)_설계내역서(2010(1).1.13)" xfId="13148"/>
    <cellStyle name="콤_설계내역서(변경)_0303_지하시설물조사측량(R1)_총괄" xfId="13149"/>
    <cellStyle name="콤_설계예산서(설계)" xfId="13150"/>
    <cellStyle name="콤_설계예산서(설계)_지하시설물조사측량(R1)" xfId="13151"/>
    <cellStyle name="콤_설계용역비" xfId="13152"/>
    <cellStyle name="콤_설계용역비_070405-제평가용역" xfId="13153"/>
    <cellStyle name="콤_설계용역비_토취장 변경내역" xfId="13154"/>
    <cellStyle name="콤_설계용역비_토취장_변경내역" xfId="13155"/>
    <cellStyle name="콤_설계용역비_토취장_변경내역(수자원)" xfId="13156"/>
    <cellStyle name="콤_수량산출서(수정)" xfId="13157"/>
    <cellStyle name="콤_수량산출서(수정)_01-토공_02-배수공" xfId="13158"/>
    <cellStyle name="콤_수량산출서(수정)_01-토공_02-배수공_02.구조물및추진,도달기지토공(D구간)" xfId="13159"/>
    <cellStyle name="콤_수량산출서(수정)_01-토공_02-배수공_토공" xfId="13160"/>
    <cellStyle name="콤_수량산출서(수정)_01-토공_02-배수공_토공_02.구조물및추진,도달기지토공(D구간)" xfId="13161"/>
    <cellStyle name="콤_수량산출서(수정)_01-토공_02-배수공_토공_2.0토공3" xfId="13162"/>
    <cellStyle name="콤_수량산출서(수정)_01-토공_02-배수공_토공_2.0토공3_02.구조물및추진,도달기지토공(D구간)" xfId="13163"/>
    <cellStyle name="콤_수량산출서(수정)_01-토공_02-배수공_토공_보령깨기집계" xfId="13164"/>
    <cellStyle name="콤_수량산출서(수정)_01-토공_02-배수공_토공_보령깨기집계_02.구조물및추진,도달기지토공(D구간)" xfId="13165"/>
    <cellStyle name="콤_수량산출서(수정)_01-토공_02-배수공_토공_정부장님토적" xfId="13166"/>
    <cellStyle name="콤_수량산출서(수정)_01-토공_02-배수공_토공_정부장님토적_02.구조물및추진,도달기지토공(D구간)" xfId="13167"/>
    <cellStyle name="콤_수량산출서(수정)_01-토공_02-배수공_토공_토적표" xfId="13168"/>
    <cellStyle name="콤_수량산출서(수정)_01-토공_02-배수공_토공_토적표_02.구조물및추진,도달기지토공(D구간)" xfId="13169"/>
    <cellStyle name="콤_수량산출서(수정)_02-배수공" xfId="13170"/>
    <cellStyle name="콤_수량산출서(수정)_02-배수공_02.구조물및추진,도달기지토공(D구간)" xfId="13171"/>
    <cellStyle name="콤_수량산출서(수정)_02-배수공_02-반중력식옹벽" xfId="13172"/>
    <cellStyle name="콤_수량산출서(수정)_02-배수공_02-반중력식옹벽_02.구조물및추진,도달기지토공(D구간)" xfId="13173"/>
    <cellStyle name="콤_수량산출서(수정)_02-배수공_02-반중력식옹벽_토공" xfId="13174"/>
    <cellStyle name="콤_수량산출서(수정)_02-배수공_02-반중력식옹벽_토공_02.구조물및추진,도달기지토공(D구간)" xfId="13175"/>
    <cellStyle name="콤_수량산출서(수정)_02-배수공_02-반중력식옹벽_토공_2.0토공3" xfId="13176"/>
    <cellStyle name="콤_수량산출서(수정)_02-배수공_02-반중력식옹벽_토공_2.0토공3_02.구조물및추진,도달기지토공(D구간)" xfId="13177"/>
    <cellStyle name="콤_수량산출서(수정)_02-배수공_02-반중력식옹벽_토공_보령깨기집계" xfId="13178"/>
    <cellStyle name="콤_수량산출서(수정)_02-배수공_02-반중력식옹벽_토공_보령깨기집계_02.구조물및추진,도달기지토공(D구간)" xfId="13179"/>
    <cellStyle name="콤_수량산출서(수정)_02-배수공_02-반중력식옹벽_토공_정부장님토적" xfId="13180"/>
    <cellStyle name="콤_수량산출서(수정)_02-배수공_02-반중력식옹벽_토공_정부장님토적_02.구조물및추진,도달기지토공(D구간)" xfId="13181"/>
    <cellStyle name="콤_수량산출서(수정)_02-배수공_02-반중력식옹벽_토공_토적표" xfId="13182"/>
    <cellStyle name="콤_수량산출서(수정)_02-배수공_02-반중력식옹벽_토공_토적표_02.구조물및추진,도달기지토공(D구간)" xfId="13183"/>
    <cellStyle name="콤_수량산출서(수정)_02-배수공_02-배수공" xfId="13184"/>
    <cellStyle name="콤_수량산출서(수정)_02-배수공_02-배수공_02.구조물및추진,도달기지토공(D구간)" xfId="13185"/>
    <cellStyle name="콤_수량산출서(수정)_02-배수공_02-배수공_토공" xfId="13186"/>
    <cellStyle name="콤_수량산출서(수정)_02-배수공_02-배수공_토공_02.구조물및추진,도달기지토공(D구간)" xfId="13187"/>
    <cellStyle name="콤_수량산출서(수정)_02-배수공_02-배수공_토공_2.0토공3" xfId="13188"/>
    <cellStyle name="콤_수량산출서(수정)_02-배수공_02-배수공_토공_2.0토공3_02.구조물및추진,도달기지토공(D구간)" xfId="13189"/>
    <cellStyle name="콤_수량산출서(수정)_02-배수공_02-배수공_토공_보령깨기집계" xfId="13190"/>
    <cellStyle name="콤_수량산출서(수정)_02-배수공_02-배수공_토공_보령깨기집계_02.구조물및추진,도달기지토공(D구간)" xfId="13191"/>
    <cellStyle name="콤_수량산출서(수정)_02-배수공_02-배수공_토공_정부장님토적" xfId="13192"/>
    <cellStyle name="콤_수량산출서(수정)_02-배수공_02-배수공_토공_정부장님토적_02.구조물및추진,도달기지토공(D구간)" xfId="13193"/>
    <cellStyle name="콤_수량산출서(수정)_02-배수공_02-배수공_토공_토적표" xfId="13194"/>
    <cellStyle name="콤_수량산출서(수정)_02-배수공_02-배수공_토공_토적표_02.구조물및추진,도달기지토공(D구간)" xfId="13195"/>
    <cellStyle name="콤_수량산출서(수정)_02-배수공_반중력" xfId="13196"/>
    <cellStyle name="콤_수량산출서(수정)_02-배수공_반중력_02.구조물및추진,도달기지토공(D구간)" xfId="13197"/>
    <cellStyle name="콤_수량산출서(수정)_02-배수공_반중력_토공" xfId="13198"/>
    <cellStyle name="콤_수량산출서(수정)_02-배수공_반중력_토공_02.구조물및추진,도달기지토공(D구간)" xfId="13199"/>
    <cellStyle name="콤_수량산출서(수정)_02-배수공_반중력_토공_2.0토공3" xfId="13200"/>
    <cellStyle name="콤_수량산출서(수정)_02-배수공_반중력_토공_2.0토공3_02.구조물및추진,도달기지토공(D구간)" xfId="13201"/>
    <cellStyle name="콤_수량산출서(수정)_02-배수공_반중력_토공_보령깨기집계" xfId="13202"/>
    <cellStyle name="콤_수량산출서(수정)_02-배수공_반중력_토공_보령깨기집계_02.구조물및추진,도달기지토공(D구간)" xfId="13203"/>
    <cellStyle name="콤_수량산출서(수정)_02-배수공_반중력_토공_정부장님토적" xfId="13204"/>
    <cellStyle name="콤_수량산출서(수정)_02-배수공_반중력_토공_정부장님토적_02.구조물및추진,도달기지토공(D구간)" xfId="13205"/>
    <cellStyle name="콤_수량산출서(수정)_02-배수공_반중력_토공_토적표" xfId="13206"/>
    <cellStyle name="콤_수량산출서(수정)_02-배수공_반중력_토공_토적표_02.구조물및추진,도달기지토공(D구간)" xfId="13207"/>
    <cellStyle name="콤_수량산출서(수정)_02-배수공_토공" xfId="13208"/>
    <cellStyle name="콤_수량산출서(수정)_02-배수공_토공_02.구조물및추진,도달기지토공(D구간)" xfId="13209"/>
    <cellStyle name="콤_수량산출서(수정)_02-배수공_토공_2.0토공3" xfId="13210"/>
    <cellStyle name="콤_수량산출서(수정)_02-배수공_토공_2.0토공3_02.구조물및추진,도달기지토공(D구간)" xfId="13211"/>
    <cellStyle name="콤_수량산출서(수정)_02-배수공_토공_보령깨기집계" xfId="13212"/>
    <cellStyle name="콤_수량산출서(수정)_02-배수공_토공_보령깨기집계_02.구조물및추진,도달기지토공(D구간)" xfId="13213"/>
    <cellStyle name="콤_수량산출서(수정)_02-배수공_토공_정부장님토적" xfId="13214"/>
    <cellStyle name="콤_수량산출서(수정)_02-배수공_토공_정부장님토적_02.구조물및추진,도달기지토공(D구간)" xfId="13215"/>
    <cellStyle name="콤_수량산출서(수정)_02-배수공_토공_토적표" xfId="13216"/>
    <cellStyle name="콤_수량산출서(수정)_02-배수공_토공_토적표_02.구조물및추진,도달기지토공(D구간)" xfId="13217"/>
    <cellStyle name="콤_수량산출서(수정)_04-포장공_02-배수공" xfId="13218"/>
    <cellStyle name="콤_수량산출서(수정)_04-포장공_02-배수공_02.구조물및추진,도달기지토공(D구간)" xfId="13219"/>
    <cellStyle name="콤_수량산출서(수정)_04-포장공_02-배수공_토공" xfId="13220"/>
    <cellStyle name="콤_수량산출서(수정)_04-포장공_02-배수공_토공_02.구조물및추진,도달기지토공(D구간)" xfId="13221"/>
    <cellStyle name="콤_수량산출서(수정)_04-포장공_02-배수공_토공_2.0토공3" xfId="13222"/>
    <cellStyle name="콤_수량산출서(수정)_04-포장공_02-배수공_토공_2.0토공3_02.구조물및추진,도달기지토공(D구간)" xfId="13223"/>
    <cellStyle name="콤_수량산출서(수정)_04-포장공_02-배수공_토공_보령깨기집계" xfId="13224"/>
    <cellStyle name="콤_수량산출서(수정)_04-포장공_02-배수공_토공_보령깨기집계_02.구조물및추진,도달기지토공(D구간)" xfId="13225"/>
    <cellStyle name="콤_수량산출서(수정)_04-포장공_02-배수공_토공_정부장님토적" xfId="13226"/>
    <cellStyle name="콤_수량산출서(수정)_04-포장공_02-배수공_토공_정부장님토적_02.구조물및추진,도달기지토공(D구간)" xfId="13227"/>
    <cellStyle name="콤_수량산출서(수정)_04-포장공_02-배수공_토공_토적표" xfId="13228"/>
    <cellStyle name="콤_수량산출서(수정)_04-포장공_02-배수공_토공_토적표_02.구조물및추진,도달기지토공(D구간)" xfId="13229"/>
    <cellStyle name="콤_수량산출서(수정)_06-부대공_02-배수공" xfId="13230"/>
    <cellStyle name="콤_수량산출서(수정)_06-부대공_02-배수공_02.구조물및추진,도달기지토공(D구간)" xfId="13231"/>
    <cellStyle name="콤_수량산출서(수정)_06-부대공_02-배수공_토공" xfId="13232"/>
    <cellStyle name="콤_수량산출서(수정)_06-부대공_02-배수공_토공_02.구조물및추진,도달기지토공(D구간)" xfId="13233"/>
    <cellStyle name="콤_수량산출서(수정)_06-부대공_02-배수공_토공_2.0토공3" xfId="13234"/>
    <cellStyle name="콤_수량산출서(수정)_06-부대공_02-배수공_토공_2.0토공3_02.구조물및추진,도달기지토공(D구간)" xfId="13235"/>
    <cellStyle name="콤_수량산출서(수정)_06-부대공_02-배수공_토공_보령깨기집계" xfId="13236"/>
    <cellStyle name="콤_수량산출서(수정)_06-부대공_02-배수공_토공_보령깨기집계_02.구조물및추진,도달기지토공(D구간)" xfId="13237"/>
    <cellStyle name="콤_수량산출서(수정)_06-부대공_02-배수공_토공_정부장님토적" xfId="13238"/>
    <cellStyle name="콤_수량산출서(수정)_06-부대공_02-배수공_토공_정부장님토적_02.구조물및추진,도달기지토공(D구간)" xfId="13239"/>
    <cellStyle name="콤_수량산출서(수정)_06-부대공_02-배수공_토공_토적표" xfId="13240"/>
    <cellStyle name="콤_수량산출서(수정)_06-부대공_02-배수공_토공_토적표_02.구조물및추진,도달기지토공(D구간)" xfId="13241"/>
    <cellStyle name="콤_수량산출서(수정)_20_깨기취합" xfId="13242"/>
    <cellStyle name="콤_수량산출서(수정)_20_깨기취합_발파암소할 2003 버전" xfId="13243"/>
    <cellStyle name="콤_수량산출서(수정)_20_깨기취합_토공수량산출서-3공구-사토" xfId="13244"/>
    <cellStyle name="콤_수량산출서(수정)_21_깨기_배수1" xfId="13245"/>
    <cellStyle name="콤_수량산출서(수정)_21_깨기_토공" xfId="13246"/>
    <cellStyle name="콤_수량산출서(수정)_21_깨기_토공_발파암소할 2003 버전" xfId="13247"/>
    <cellStyle name="콤_수량산출서(수정)_21_깨기_토공_토공수량산출서-3공구-사토" xfId="13248"/>
    <cellStyle name="콤_수량산출서(수정)_기존구조물철거" xfId="13249"/>
    <cellStyle name="콤_수량산출서(수정)_기존구조물철거_발파암소할 2003 버전" xfId="13250"/>
    <cellStyle name="콤_수량산출서(수정)_기존구조물철거_토공수량산출서-3공구-사토" xfId="13251"/>
    <cellStyle name="콤_수량산출서(수정)_기존구조물철거최종" xfId="13252"/>
    <cellStyle name="콤_수량산출서(수정)_기존구조물철거최종_발파암소할 2003 버전" xfId="13253"/>
    <cellStyle name="콤_수량산출서(수정)_기존구조물철거최종_토공수량산출서-3공구-사토" xfId="13254"/>
    <cellStyle name="콤_수량산출서(수정)_발파암소할 2003 버전" xfId="13255"/>
    <cellStyle name="콤_수량산출서(수정)_오수공" xfId="13256"/>
    <cellStyle name="콤_수량산출서(수정)_오수공_20_깨기취합" xfId="13257"/>
    <cellStyle name="콤_수량산출서(수정)_오수공_20_깨기취합_발파암소할 2003 버전" xfId="13258"/>
    <cellStyle name="콤_수량산출서(수정)_오수공_20_깨기취합_토공수량산출서-3공구-사토" xfId="13259"/>
    <cellStyle name="콤_수량산출서(수정)_오수공_21_깨기_배수1" xfId="13260"/>
    <cellStyle name="콤_수량산출서(수정)_오수공_21_깨기_토공" xfId="13261"/>
    <cellStyle name="콤_수량산출서(수정)_오수공_21_깨기_토공_발파암소할 2003 버전" xfId="13262"/>
    <cellStyle name="콤_수량산출서(수정)_오수공_21_깨기_토공_토공수량산출서-3공구-사토" xfId="13263"/>
    <cellStyle name="콤_수량산출서(수정)_오수공_기존구조물철거" xfId="13264"/>
    <cellStyle name="콤_수량산출서(수정)_오수공_기존구조물철거_발파암소할 2003 버전" xfId="13265"/>
    <cellStyle name="콤_수량산출서(수정)_오수공_기존구조물철거_토공수량산출서-3공구-사토" xfId="13266"/>
    <cellStyle name="콤_수량산출서(수정)_오수공_기존구조물철거최종" xfId="13267"/>
    <cellStyle name="콤_수량산출서(수정)_오수공_기존구조물철거최종_발파암소할 2003 버전" xfId="13268"/>
    <cellStyle name="콤_수량산출서(수정)_오수공_기존구조물철거최종_토공수량산출서-3공구-사토" xfId="13269"/>
    <cellStyle name="콤_수량산출서(수정)_오수공_발파암소할 2003 버전" xfId="13270"/>
    <cellStyle name="콤_수량산출서(수정)_오수공_오수공" xfId="13271"/>
    <cellStyle name="콤_수량산출서(수정)_오수공_오수공_20_깨기취합" xfId="13272"/>
    <cellStyle name="콤_수량산출서(수정)_오수공_오수공_20_깨기취합_발파암소할 2003 버전" xfId="13273"/>
    <cellStyle name="콤_수량산출서(수정)_오수공_오수공_20_깨기취합_토공수량산출서-3공구-사토" xfId="13274"/>
    <cellStyle name="콤_수량산출서(수정)_오수공_오수공_21_깨기_배수1" xfId="13275"/>
    <cellStyle name="콤_수량산출서(수정)_오수공_오수공_21_깨기_토공" xfId="13276"/>
    <cellStyle name="콤_수량산출서(수정)_오수공_오수공_21_깨기_토공_발파암소할 2003 버전" xfId="13277"/>
    <cellStyle name="콤_수량산출서(수정)_오수공_오수공_21_깨기_토공_토공수량산출서-3공구-사토" xfId="13278"/>
    <cellStyle name="콤_수량산출서(수정)_오수공_오수공_기존구조물철거" xfId="13279"/>
    <cellStyle name="콤_수량산출서(수정)_오수공_오수공_기존구조물철거_발파암소할 2003 버전" xfId="13280"/>
    <cellStyle name="콤_수량산출서(수정)_오수공_오수공_기존구조물철거_토공수량산출서-3공구-사토" xfId="13281"/>
    <cellStyle name="콤_수량산출서(수정)_오수공_오수공_기존구조물철거최종" xfId="13282"/>
    <cellStyle name="콤_수량산출서(수정)_오수공_오수공_기존구조물철거최종_발파암소할 2003 버전" xfId="13283"/>
    <cellStyle name="콤_수량산출서(수정)_오수공_오수공_기존구조물철거최종_토공수량산출서-3공구-사토" xfId="13284"/>
    <cellStyle name="콤_수량산출서(수정)_오수공_오수공_발파암소할 2003 버전" xfId="13285"/>
    <cellStyle name="콤_수량산출서(수정)_오수공_오수공_토공수량산출서-3공구-사토" xfId="13286"/>
    <cellStyle name="콤_수량산출서(수정)_오수공_토공수량산출서-3공구-사토" xfId="13287"/>
    <cellStyle name="콤_수량산출서(수정)_토공수량산출서-3공구-사토" xfId="13288"/>
    <cellStyle name="콤_오수공" xfId="13289"/>
    <cellStyle name="콤_오수공_20_깨기취합" xfId="13290"/>
    <cellStyle name="콤_오수공_20_깨기취합_발파암소할 2003 버전" xfId="13291"/>
    <cellStyle name="콤_오수공_20_깨기취합_토공수량산출서-3공구-사토" xfId="13292"/>
    <cellStyle name="콤_오수공_21_깨기_배수1" xfId="13293"/>
    <cellStyle name="콤_오수공_21_깨기_토공" xfId="13294"/>
    <cellStyle name="콤_오수공_21_깨기_토공_발파암소할 2003 버전" xfId="13295"/>
    <cellStyle name="콤_오수공_21_깨기_토공_토공수량산출서-3공구-사토" xfId="13296"/>
    <cellStyle name="콤_오수공_기존구조물철거" xfId="13297"/>
    <cellStyle name="콤_오수공_기존구조물철거_발파암소할 2003 버전" xfId="13298"/>
    <cellStyle name="콤_오수공_기존구조물철거_토공수량산출서-3공구-사토" xfId="13299"/>
    <cellStyle name="콤_오수공_기존구조물철거최종" xfId="13300"/>
    <cellStyle name="콤_오수공_기존구조물철거최종_발파암소할 2003 버전" xfId="13301"/>
    <cellStyle name="콤_오수공_기존구조물철거최종_토공수량산출서-3공구-사토" xfId="13302"/>
    <cellStyle name="콤_오수공_발파암소할 2003 버전" xfId="13303"/>
    <cellStyle name="콤_오수공_오수공" xfId="13304"/>
    <cellStyle name="콤_오수공_오수공_20_깨기취합" xfId="13305"/>
    <cellStyle name="콤_오수공_오수공_20_깨기취합_발파암소할 2003 버전" xfId="13306"/>
    <cellStyle name="콤_오수공_오수공_20_깨기취합_토공수량산출서-3공구-사토" xfId="13307"/>
    <cellStyle name="콤_오수공_오수공_21_깨기_배수1" xfId="13308"/>
    <cellStyle name="콤_오수공_오수공_21_깨기_토공" xfId="13309"/>
    <cellStyle name="콤_오수공_오수공_21_깨기_토공_발파암소할 2003 버전" xfId="13310"/>
    <cellStyle name="콤_오수공_오수공_21_깨기_토공_토공수량산출서-3공구-사토" xfId="13311"/>
    <cellStyle name="콤_오수공_오수공_기존구조물철거" xfId="13312"/>
    <cellStyle name="콤_오수공_오수공_기존구조물철거_발파암소할 2003 버전" xfId="13313"/>
    <cellStyle name="콤_오수공_오수공_기존구조물철거_토공수량산출서-3공구-사토" xfId="13314"/>
    <cellStyle name="콤_오수공_오수공_기존구조물철거최종" xfId="13315"/>
    <cellStyle name="콤_오수공_오수공_기존구조물철거최종_발파암소할 2003 버전" xfId="13316"/>
    <cellStyle name="콤_오수공_오수공_기존구조물철거최종_토공수량산출서-3공구-사토" xfId="13317"/>
    <cellStyle name="콤_오수공_오수공_발파암소할 2003 버전" xfId="13318"/>
    <cellStyle name="콤_오수공_오수공_토공수량산출서-3공구-사토" xfId="13319"/>
    <cellStyle name="콤_오수공_토공수량산출서-3공구-사토" xfId="13320"/>
    <cellStyle name="콤_이형관재료계산서" xfId="13321"/>
    <cellStyle name="콤_이형관재료계산서_관수량 (2)" xfId="13322"/>
    <cellStyle name="콤_이형관재료계산서_관자재" xfId="13323"/>
    <cellStyle name="콤_이형관재료계산서_수량산출" xfId="13324"/>
    <cellStyle name="콤_지하시설물조사측량(R1)" xfId="13325"/>
    <cellStyle name="콤_최종설계내역서" xfId="13326"/>
    <cellStyle name="콤_최종설계내역서(변경)" xfId="13327"/>
    <cellStyle name="콤_최종설계내역서(변경)_지하시설물조사측량(R1)" xfId="13328"/>
    <cellStyle name="콤_최종설계내역서(변경)_지하시설물조사측량(R1)_발주내역서" xfId="13329"/>
    <cellStyle name="콤_최종설계내역서(변경)_지하시설물조사측량(R1)_발주내역서(8(1).9)-원본" xfId="13330"/>
    <cellStyle name="콤_최종설계내역서(변경)_지하시설물조사측량(R1)_발주내역서-서울시발송수정" xfId="13331"/>
    <cellStyle name="콤_최종설계내역서(변경)_지하시설물조사측량(R1)_설계내역서(2010(1).1.13)" xfId="13332"/>
    <cellStyle name="콤_최종설계내역서(변경)_지하시설물조사측량(R1)_총괄" xfId="13333"/>
    <cellStyle name="콤_최종설계내역서_지하시설물조사측량(R1)" xfId="13334"/>
    <cellStyle name="콤_최종설계내역서_지하시설물조사측량(R1)_발주내역서" xfId="13335"/>
    <cellStyle name="콤_최종설계내역서_지하시설물조사측량(R1)_발주내역서(8(1).9)-원본" xfId="13336"/>
    <cellStyle name="콤_최종설계내역서_지하시설물조사측량(R1)_발주내역서-서울시발송수정" xfId="13337"/>
    <cellStyle name="콤_최종설계내역서_지하시설물조사측량(R1)_설계내역서(2010(1).1.13)" xfId="13338"/>
    <cellStyle name="콤_최종설계내역서_지하시설물조사측량(R1)_총괄" xfId="13339"/>
    <cellStyle name="콤_토공수량산출서-3공구-사토" xfId="13340"/>
    <cellStyle name="콤_토취장 변경내역" xfId="13341"/>
    <cellStyle name="콤_토취장_변경내역" xfId="13342"/>
    <cellStyle name="콤_토취장_변경내역(수자원)" xfId="13343"/>
    <cellStyle name="콤_하수처리시설(황간)" xfId="13344"/>
    <cellStyle name="콤_하수처리시설(황간)_배수설비 제원표" xfId="13345"/>
    <cellStyle name="콤_하수처리시설(황간)_배수설비 제원표_배수설비 수량(장선)" xfId="13346"/>
    <cellStyle name="콤냡?&lt;_x000f_$??: `1_1 " xfId="13347"/>
    <cellStyle name="콤마" xfId="13348"/>
    <cellStyle name="콤마 [" xfId="13349"/>
    <cellStyle name="콤마 [ 2" xfId="13350"/>
    <cellStyle name="콤마 [#]" xfId="13351"/>
    <cellStyle name="콤마 [#] 10" xfId="13352"/>
    <cellStyle name="콤마 [#] 11" xfId="13353"/>
    <cellStyle name="콤마 [#] 2" xfId="13354"/>
    <cellStyle name="콤마 [#] 3" xfId="13355"/>
    <cellStyle name="콤마 [#] 4" xfId="13356"/>
    <cellStyle name="콤마 [#] 5" xfId="13357"/>
    <cellStyle name="콤마 [#] 6" xfId="13358"/>
    <cellStyle name="콤마 [#] 7" xfId="13359"/>
    <cellStyle name="콤마 [#] 8" xfId="13360"/>
    <cellStyle name="콤마 [#] 9" xfId="13361"/>
    <cellStyle name="콤마 []" xfId="13362"/>
    <cellStyle name="콤마 [-]" xfId="13363"/>
    <cellStyle name="콤마 [] 10" xfId="13364"/>
    <cellStyle name="콤마 [] 11" xfId="13365"/>
    <cellStyle name="콤마 [] 12" xfId="13366"/>
    <cellStyle name="콤마 [] 13" xfId="13367"/>
    <cellStyle name="콤마 [] 14" xfId="13368"/>
    <cellStyle name="콤마 [] 15" xfId="13369"/>
    <cellStyle name="콤마 [] 16" xfId="13370"/>
    <cellStyle name="콤마 [] 17" xfId="13371"/>
    <cellStyle name="콤마 [] 18" xfId="13372"/>
    <cellStyle name="콤마 [] 19" xfId="13373"/>
    <cellStyle name="콤마 [] 2" xfId="13374"/>
    <cellStyle name="콤마 [] 20" xfId="13375"/>
    <cellStyle name="콤마 [] 21" xfId="13376"/>
    <cellStyle name="콤마 [] 22" xfId="13377"/>
    <cellStyle name="콤마 [] 23" xfId="13378"/>
    <cellStyle name="콤마 [] 24" xfId="13379"/>
    <cellStyle name="콤마 [] 25" xfId="13380"/>
    <cellStyle name="콤마 [] 26" xfId="13381"/>
    <cellStyle name="콤마 [] 27" xfId="13382"/>
    <cellStyle name="콤마 [] 28" xfId="13383"/>
    <cellStyle name="콤마 [] 29" xfId="13384"/>
    <cellStyle name="콤마 [] 3" xfId="13385"/>
    <cellStyle name="콤마 [] 3 2" xfId="13386"/>
    <cellStyle name="콤마 [] 3 2 2" xfId="13387"/>
    <cellStyle name="콤마 [] 3 3" xfId="13388"/>
    <cellStyle name="콤마 [] 30" xfId="13389"/>
    <cellStyle name="콤마 [] 31" xfId="13390"/>
    <cellStyle name="콤마 [] 4" xfId="13391"/>
    <cellStyle name="콤마 [] 4 2" xfId="13392"/>
    <cellStyle name="콤마 [] 4 2 2" xfId="13393"/>
    <cellStyle name="콤마 [] 4 3" xfId="13394"/>
    <cellStyle name="콤마 [] 5" xfId="13395"/>
    <cellStyle name="콤마 [] 5 2" xfId="13396"/>
    <cellStyle name="콤마 [] 5 2 2" xfId="13397"/>
    <cellStyle name="콤마 [] 5 3" xfId="13398"/>
    <cellStyle name="콤마 [] 6" xfId="13399"/>
    <cellStyle name="콤마 [] 7" xfId="13400"/>
    <cellStyle name="콤마 [] 8" xfId="13401"/>
    <cellStyle name="콤마 [] 9" xfId="13402"/>
    <cellStyle name="콤마 [0.00]" xfId="13403"/>
    <cellStyle name="콤마 [0.00] 2" xfId="13404"/>
    <cellStyle name="콤마 [0.00] 2 2" xfId="13405"/>
    <cellStyle name="콤마 [0.00] 3" xfId="13406"/>
    <cellStyle name="콤마 [0.00] 3 2" xfId="13407"/>
    <cellStyle name="콤마 [0.00] 4" xfId="13408"/>
    <cellStyle name="콤마 [0.00] 4 2" xfId="13409"/>
    <cellStyle name="콤마 [0.00] 5" xfId="13410"/>
    <cellStyle name="콤마 [0.00] 5 2" xfId="13411"/>
    <cellStyle name="콤마 [0]" xfId="13412"/>
    <cellStyle name="콤마 [0]기기자재비" xfId="13413"/>
    <cellStyle name="콤마 [000]" xfId="13414"/>
    <cellStyle name="콤마 [1]" xfId="13415"/>
    <cellStyle name="콤마 [1] 2" xfId="13416"/>
    <cellStyle name="콤마 [1] 2 2" xfId="13417"/>
    <cellStyle name="콤마 [1] 2 2 2" xfId="13418"/>
    <cellStyle name="콤마 [1] 2 3" xfId="13419"/>
    <cellStyle name="콤마 [1] 3" xfId="13420"/>
    <cellStyle name="콤마 [1] 3 2" xfId="13421"/>
    <cellStyle name="콤마 [1] 3 2 2" xfId="13422"/>
    <cellStyle name="콤마 [1] 3 3" xfId="13423"/>
    <cellStyle name="콤마 [1] 4" xfId="13424"/>
    <cellStyle name="콤마 [1] 4 2" xfId="13425"/>
    <cellStyle name="콤마 [1] 4 2 2" xfId="13426"/>
    <cellStyle name="콤마 [1] 4 3" xfId="13427"/>
    <cellStyle name="콤마 [1] 5" xfId="13428"/>
    <cellStyle name="콤마 [1] 5 2" xfId="13429"/>
    <cellStyle name="콤마 [1] 5 2 2" xfId="13430"/>
    <cellStyle name="콤마 [1] 5 3" xfId="13431"/>
    <cellStyle name="콤마 [1] 6" xfId="13432"/>
    <cellStyle name="콤마 [2]" xfId="13433"/>
    <cellStyle name="콤마 [2] 10" xfId="13434"/>
    <cellStyle name="콤마 [2] 11" xfId="13435"/>
    <cellStyle name="콤마 [2] 12" xfId="13436"/>
    <cellStyle name="콤마 [2] 13" xfId="13437"/>
    <cellStyle name="콤마 [2] 14" xfId="13438"/>
    <cellStyle name="콤마 [2] 15" xfId="13439"/>
    <cellStyle name="콤마 [2] 16" xfId="13440"/>
    <cellStyle name="콤마 [2] 2" xfId="13441"/>
    <cellStyle name="콤마 [2] 2 10" xfId="13442"/>
    <cellStyle name="콤마 [2] 2 11" xfId="13443"/>
    <cellStyle name="콤마 [2] 2 2" xfId="13444"/>
    <cellStyle name="콤마 [2] 2 3" xfId="13445"/>
    <cellStyle name="콤마 [2] 2 4" xfId="13446"/>
    <cellStyle name="콤마 [2] 2 5" xfId="13447"/>
    <cellStyle name="콤마 [2] 2 6" xfId="13448"/>
    <cellStyle name="콤마 [2] 2 7" xfId="13449"/>
    <cellStyle name="콤마 [2] 2 8" xfId="13450"/>
    <cellStyle name="콤마 [2] 2 9" xfId="13451"/>
    <cellStyle name="콤마 [2] 3" xfId="13452"/>
    <cellStyle name="콤마 [2] 4" xfId="13453"/>
    <cellStyle name="콤마 [2] 5" xfId="13454"/>
    <cellStyle name="콤마 [2] 6" xfId="13455"/>
    <cellStyle name="콤마 [2] 7" xfId="13456"/>
    <cellStyle name="콤마 [2] 8" xfId="13457"/>
    <cellStyle name="콤마 [2] 9" xfId="13458"/>
    <cellStyle name="콤마 [3]" xfId="13459"/>
    <cellStyle name="콤마 [금액]" xfId="13460"/>
    <cellStyle name="콤마 [소수]" xfId="13461"/>
    <cellStyle name="콤마 [소수] 10" xfId="13462"/>
    <cellStyle name="콤마 [소수] 11" xfId="13463"/>
    <cellStyle name="콤마 [소수] 2" xfId="13464"/>
    <cellStyle name="콤마 [소수] 3" xfId="13465"/>
    <cellStyle name="콤마 [소수] 4" xfId="13466"/>
    <cellStyle name="콤마 [소수] 5" xfId="13467"/>
    <cellStyle name="콤마 [소수] 6" xfId="13468"/>
    <cellStyle name="콤마 [소수] 7" xfId="13469"/>
    <cellStyle name="콤마 [소수] 8" xfId="13470"/>
    <cellStyle name="콤마 [소수] 9" xfId="13471"/>
    <cellStyle name="콤마 [수량]" xfId="13472"/>
    <cellStyle name="콤마 [수량] 10" xfId="13473"/>
    <cellStyle name="콤마 [수량] 11" xfId="13474"/>
    <cellStyle name="콤마 [수량] 2" xfId="13475"/>
    <cellStyle name="콤마 [수량] 3" xfId="13476"/>
    <cellStyle name="콤마 [수량] 4" xfId="13477"/>
    <cellStyle name="콤마 [수량] 5" xfId="13478"/>
    <cellStyle name="콤마 [수량] 6" xfId="13479"/>
    <cellStyle name="콤마 [수량] 7" xfId="13480"/>
    <cellStyle name="콤마 [수량] 8" xfId="13481"/>
    <cellStyle name="콤마 [수량] 9" xfId="13482"/>
    <cellStyle name="콤마 1" xfId="13483"/>
    <cellStyle name="콤마(1)" xfId="13484"/>
    <cellStyle name="콤마(1) 2" xfId="13485"/>
    <cellStyle name="콤마(1) 2 2" xfId="13486"/>
    <cellStyle name="콤마(1) 2 3" xfId="13487"/>
    <cellStyle name="콤마(1) 2 4" xfId="13488"/>
    <cellStyle name="콤마(1) 3" xfId="13489"/>
    <cellStyle name="콤마(1) 3 2" xfId="13490"/>
    <cellStyle name="콤마(1) 3 3" xfId="13491"/>
    <cellStyle name="콤마(1) 3 4" xfId="13492"/>
    <cellStyle name="콤마(1) 4" xfId="13493"/>
    <cellStyle name="콤마(1) 4 2" xfId="13494"/>
    <cellStyle name="콤마(1) 4 3" xfId="13495"/>
    <cellStyle name="콤마(1) 4 4" xfId="13496"/>
    <cellStyle name="콤마(1) 5" xfId="13497"/>
    <cellStyle name="콤마(1) 5 2" xfId="13498"/>
    <cellStyle name="콤마(1) 5 3" xfId="13499"/>
    <cellStyle name="콤마(1) 5 4" xfId="13500"/>
    <cellStyle name="콤마(1) 6" xfId="13501"/>
    <cellStyle name="콤마(1) 6 2" xfId="13502"/>
    <cellStyle name="콤마(1) 6 3" xfId="13503"/>
    <cellStyle name="콤마(1) 6 4" xfId="13504"/>
    <cellStyle name="콤마(1) 7" xfId="13505"/>
    <cellStyle name="콤마(1) 7 2" xfId="13506"/>
    <cellStyle name="콤마(1) 7 3" xfId="13507"/>
    <cellStyle name="콤마(1) 7 4" xfId="13508"/>
    <cellStyle name="콤마(1) 8" xfId="13509"/>
    <cellStyle name="콤마(1) 8 2" xfId="13510"/>
    <cellStyle name="콤마(1) 8 3" xfId="13511"/>
    <cellStyle name="콤마(1) 8 4" xfId="13512"/>
    <cellStyle name="콤마[ ]" xfId="13513"/>
    <cellStyle name="콤마[*]" xfId="13514"/>
    <cellStyle name="콤마[,]" xfId="13515"/>
    <cellStyle name="콤마[.]" xfId="13516"/>
    <cellStyle name="콤마[0]" xfId="13517"/>
    <cellStyle name="콤마_  종  합  " xfId="13518"/>
    <cellStyle name="퀼마_현지법인" xfId="13519"/>
    <cellStyle name="큐준_주택수주_주택용지_1" xfId="13520"/>
    <cellStyle name="타이틀" xfId="13521"/>
    <cellStyle name="테두리" xfId="13522"/>
    <cellStyle name="토적1" xfId="13523"/>
    <cellStyle name="토적1 2" xfId="13524"/>
    <cellStyle name="토적1 2 2" xfId="13525"/>
    <cellStyle name="토적1 2 2 2" xfId="13526"/>
    <cellStyle name="토적1 2 3" xfId="13527"/>
    <cellStyle name="토적1 3" xfId="13528"/>
    <cellStyle name="토적1 3 2" xfId="13529"/>
    <cellStyle name="토적1 3 2 2" xfId="13530"/>
    <cellStyle name="토적1 3 3" xfId="13531"/>
    <cellStyle name="토적1 4" xfId="13532"/>
    <cellStyle name="토적1 4 2" xfId="13533"/>
    <cellStyle name="토적1 4 2 2" xfId="13534"/>
    <cellStyle name="토적1 4 3" xfId="13535"/>
    <cellStyle name="토적1 5" xfId="13536"/>
    <cellStyle name="통" xfId="13537"/>
    <cellStyle name="통 2" xfId="13538"/>
    <cellStyle name="통_00_토공1공구_총괄" xfId="13539"/>
    <cellStyle name="통_00_토공2공구_총괄--" xfId="13540"/>
    <cellStyle name="통_00설계예산서(계약)" xfId="13541"/>
    <cellStyle name="통_00설계예산서(계약)_지하시설물조사측량(R1)" xfId="13542"/>
    <cellStyle name="통_01-토공_02-배수공" xfId="13543"/>
    <cellStyle name="통_01-토공_02-배수공_02.구조물및추진,도달기지토공(D구간)" xfId="13544"/>
    <cellStyle name="통_01-토공_02-배수공_토공" xfId="13545"/>
    <cellStyle name="통_01-토공_02-배수공_토공_02.구조물및추진,도달기지토공(D구간)" xfId="13546"/>
    <cellStyle name="통_01-토공_02-배수공_토공_2.0토공3" xfId="13547"/>
    <cellStyle name="통_01-토공_02-배수공_토공_2.0토공3_02.구조물및추진,도달기지토공(D구간)" xfId="13548"/>
    <cellStyle name="통_01-토공_02-배수공_토공_보령깨기집계" xfId="13549"/>
    <cellStyle name="통_01-토공_02-배수공_토공_보령깨기집계_02.구조물및추진,도달기지토공(D구간)" xfId="13550"/>
    <cellStyle name="통_01-토공_02-배수공_토공_정부장님토적" xfId="13551"/>
    <cellStyle name="통_01-토공_02-배수공_토공_정부장님토적_02.구조물및추진,도달기지토공(D구간)" xfId="13552"/>
    <cellStyle name="통_01-토공_02-배수공_토공_토적표" xfId="13553"/>
    <cellStyle name="통_01-토공_02-배수공_토공_토적표_02.구조물및추진,도달기지토공(D구간)" xfId="13554"/>
    <cellStyle name="통_02._서울시_위례신도시_차집관거_설계예산서(전체)_0217" xfId="13555"/>
    <cellStyle name="통_02-배수공" xfId="13556"/>
    <cellStyle name="통_02-배수공_02.구조물및추진,도달기지토공(D구간)" xfId="13557"/>
    <cellStyle name="통_02-배수공_02-반중력식옹벽" xfId="13558"/>
    <cellStyle name="통_02-배수공_02-반중력식옹벽_02.구조물및추진,도달기지토공(D구간)" xfId="13559"/>
    <cellStyle name="통_02-배수공_02-반중력식옹벽_토공" xfId="13560"/>
    <cellStyle name="통_02-배수공_02-반중력식옹벽_토공_02.구조물및추진,도달기지토공(D구간)" xfId="13561"/>
    <cellStyle name="통_02-배수공_02-반중력식옹벽_토공_2.0토공3" xfId="13562"/>
    <cellStyle name="통_02-배수공_02-반중력식옹벽_토공_2.0토공3_02.구조물및추진,도달기지토공(D구간)" xfId="13563"/>
    <cellStyle name="통_02-배수공_02-반중력식옹벽_토공_보령깨기집계" xfId="13564"/>
    <cellStyle name="통_02-배수공_02-반중력식옹벽_토공_보령깨기집계_02.구조물및추진,도달기지토공(D구간)" xfId="13565"/>
    <cellStyle name="통_02-배수공_02-반중력식옹벽_토공_정부장님토적" xfId="13566"/>
    <cellStyle name="통_02-배수공_02-반중력식옹벽_토공_정부장님토적_02.구조물및추진,도달기지토공(D구간)" xfId="13567"/>
    <cellStyle name="통_02-배수공_02-반중력식옹벽_토공_토적표" xfId="13568"/>
    <cellStyle name="통_02-배수공_02-반중력식옹벽_토공_토적표_02.구조물및추진,도달기지토공(D구간)" xfId="13569"/>
    <cellStyle name="통_02-배수공_02-배수공" xfId="13570"/>
    <cellStyle name="통_02-배수공_02-배수공_02.구조물및추진,도달기지토공(D구간)" xfId="13571"/>
    <cellStyle name="통_02-배수공_02-배수공_토공" xfId="13572"/>
    <cellStyle name="통_02-배수공_02-배수공_토공_02.구조물및추진,도달기지토공(D구간)" xfId="13573"/>
    <cellStyle name="통_02-배수공_02-배수공_토공_2.0토공3" xfId="13574"/>
    <cellStyle name="통_02-배수공_02-배수공_토공_2.0토공3_02.구조물및추진,도달기지토공(D구간)" xfId="13575"/>
    <cellStyle name="통_02-배수공_02-배수공_토공_보령깨기집계" xfId="13576"/>
    <cellStyle name="통_02-배수공_02-배수공_토공_보령깨기집계_02.구조물및추진,도달기지토공(D구간)" xfId="13577"/>
    <cellStyle name="통_02-배수공_02-배수공_토공_정부장님토적" xfId="13578"/>
    <cellStyle name="통_02-배수공_02-배수공_토공_정부장님토적_02.구조물및추진,도달기지토공(D구간)" xfId="13579"/>
    <cellStyle name="통_02-배수공_02-배수공_토공_토적표" xfId="13580"/>
    <cellStyle name="통_02-배수공_02-배수공_토공_토적표_02.구조물및추진,도달기지토공(D구간)" xfId="13581"/>
    <cellStyle name="통_02-배수공_반중력" xfId="13582"/>
    <cellStyle name="통_02-배수공_반중력_02.구조물및추진,도달기지토공(D구간)" xfId="13583"/>
    <cellStyle name="통_02-배수공_반중력_토공" xfId="13584"/>
    <cellStyle name="통_02-배수공_반중력_토공_02.구조물및추진,도달기지토공(D구간)" xfId="13585"/>
    <cellStyle name="통_02-배수공_반중력_토공_2.0토공3" xfId="13586"/>
    <cellStyle name="통_02-배수공_반중력_토공_2.0토공3_02.구조물및추진,도달기지토공(D구간)" xfId="13587"/>
    <cellStyle name="통_02-배수공_반중력_토공_보령깨기집계" xfId="13588"/>
    <cellStyle name="통_02-배수공_반중력_토공_보령깨기집계_02.구조물및추진,도달기지토공(D구간)" xfId="13589"/>
    <cellStyle name="통_02-배수공_반중력_토공_정부장님토적" xfId="13590"/>
    <cellStyle name="통_02-배수공_반중력_토공_정부장님토적_02.구조물및추진,도달기지토공(D구간)" xfId="13591"/>
    <cellStyle name="통_02-배수공_반중력_토공_토적표" xfId="13592"/>
    <cellStyle name="통_02-배수공_반중력_토공_토적표_02.구조물및추진,도달기지토공(D구간)" xfId="13593"/>
    <cellStyle name="통_02-배수공_토공" xfId="13594"/>
    <cellStyle name="통_02-배수공_토공_02.구조물및추진,도달기지토공(D구간)" xfId="13595"/>
    <cellStyle name="통_02-배수공_토공_2.0토공3" xfId="13596"/>
    <cellStyle name="통_02-배수공_토공_2.0토공3_02.구조물및추진,도달기지토공(D구간)" xfId="13597"/>
    <cellStyle name="통_02-배수공_토공_보령깨기집계" xfId="13598"/>
    <cellStyle name="통_02-배수공_토공_보령깨기집계_02.구조물및추진,도달기지토공(D구간)" xfId="13599"/>
    <cellStyle name="통_02-배수공_토공_정부장님토적" xfId="13600"/>
    <cellStyle name="통_02-배수공_토공_정부장님토적_02.구조물및추진,도달기지토공(D구간)" xfId="13601"/>
    <cellStyle name="통_02-배수공_토공_토적표" xfId="13602"/>
    <cellStyle name="통_02-배수공_토공_토적표_02.구조물및추진,도달기지토공(D구간)" xfId="13603"/>
    <cellStyle name="통_04-포장공_02-배수공" xfId="13604"/>
    <cellStyle name="통_04-포장공_02-배수공_02.구조물및추진,도달기지토공(D구간)" xfId="13605"/>
    <cellStyle name="통_04-포장공_02-배수공_토공" xfId="13606"/>
    <cellStyle name="통_04-포장공_02-배수공_토공_02.구조물및추진,도달기지토공(D구간)" xfId="13607"/>
    <cellStyle name="통_04-포장공_02-배수공_토공_2.0토공3" xfId="13608"/>
    <cellStyle name="통_04-포장공_02-배수공_토공_2.0토공3_02.구조물및추진,도달기지토공(D구간)" xfId="13609"/>
    <cellStyle name="통_04-포장공_02-배수공_토공_보령깨기집계" xfId="13610"/>
    <cellStyle name="통_04-포장공_02-배수공_토공_보령깨기집계_02.구조물및추진,도달기지토공(D구간)" xfId="13611"/>
    <cellStyle name="통_04-포장공_02-배수공_토공_정부장님토적" xfId="13612"/>
    <cellStyle name="통_04-포장공_02-배수공_토공_정부장님토적_02.구조물및추진,도달기지토공(D구간)" xfId="13613"/>
    <cellStyle name="통_04-포장공_02-배수공_토공_토적표" xfId="13614"/>
    <cellStyle name="통_04-포장공_02-배수공_토공_토적표_02.구조물및추진,도달기지토공(D구간)" xfId="13615"/>
    <cellStyle name="통_06 토질조사예산서-1" xfId="13616"/>
    <cellStyle name="통_06. 물 푸 기-코드" xfId="13617"/>
    <cellStyle name="통_06-부대공_02-배수공" xfId="13618"/>
    <cellStyle name="통_06-부대공_02-배수공_02.구조물및추진,도달기지토공(D구간)" xfId="13619"/>
    <cellStyle name="통_06-부대공_02-배수공_토공" xfId="13620"/>
    <cellStyle name="통_06-부대공_02-배수공_토공_02.구조물및추진,도달기지토공(D구간)" xfId="13621"/>
    <cellStyle name="통_06-부대공_02-배수공_토공_2.0토공3" xfId="13622"/>
    <cellStyle name="통_06-부대공_02-배수공_토공_2.0토공3_02.구조물및추진,도달기지토공(D구간)" xfId="13623"/>
    <cellStyle name="통_06-부대공_02-배수공_토공_보령깨기집계" xfId="13624"/>
    <cellStyle name="통_06-부대공_02-배수공_토공_보령깨기집계_02.구조물및추진,도달기지토공(D구간)" xfId="13625"/>
    <cellStyle name="통_06-부대공_02-배수공_토공_정부장님토적" xfId="13626"/>
    <cellStyle name="통_06-부대공_02-배수공_토공_정부장님토적_02.구조물및추진,도달기지토공(D구간)" xfId="13627"/>
    <cellStyle name="통_06-부대공_02-배수공_토공_토적표" xfId="13628"/>
    <cellStyle name="통_06-부대공_02-배수공_토공_토적표_02.구조물및추진,도달기지토공(D구간)" xfId="13629"/>
    <cellStyle name="통_070405-제평가용역" xfId="13630"/>
    <cellStyle name="통_10 0805 암유용 sample" xfId="13631"/>
    <cellStyle name="통_2.0 오수구조물공(실옥)" xfId="13632"/>
    <cellStyle name="통_2.0 오수구조물공(실옥)_배수설비 제원표" xfId="13633"/>
    <cellStyle name="통_2.0 오수구조물공(실옥)_배수설비 제원표_배수설비 수량(장선)" xfId="13634"/>
    <cellStyle name="통_2.0 오수구조물공(실옥)_하수처리시설(황간)" xfId="13635"/>
    <cellStyle name="통_2.0 오수구조물공(실옥)_하수처리시설(황간)_배수설비 제원표" xfId="13636"/>
    <cellStyle name="통_2.0 오수구조물공(실옥)_하수처리시설(황간)_배수설비 제원표_배수설비 수량(장선)" xfId="13637"/>
    <cellStyle name="통_2.0관로공" xfId="13638"/>
    <cellStyle name="통_20_깨기취합" xfId="13639"/>
    <cellStyle name="통_20_깨기취합_발파암소할 2003 버전" xfId="13640"/>
    <cellStyle name="통_20_깨기취합_토공수량산출서-3공구-사토" xfId="13641"/>
    <cellStyle name="통_2006 폐기물처리시설(폐기물관리법)" xfId="13642"/>
    <cellStyle name="통_21_깨기_배수1" xfId="13643"/>
    <cellStyle name="통_21_깨기_토공" xfId="13644"/>
    <cellStyle name="통_21_깨기_토공_발파암소할 2003 버전" xfId="13645"/>
    <cellStyle name="통_21_깨기_토공_토공수량산출서-3공구-사토" xfId="13646"/>
    <cellStyle name="통_4.부대공" xfId="13647"/>
    <cellStyle name="통_4.부대공_06. 물 푸 기-코드" xfId="13648"/>
    <cellStyle name="통_4.부대공_2.0 오수구조물공(실옥)" xfId="13649"/>
    <cellStyle name="통_4.부대공_2.0 오수구조물공(실옥)_배수설비 제원표" xfId="13650"/>
    <cellStyle name="통_4.부대공_2.0 오수구조물공(실옥)_배수설비 제원표_배수설비 수량(장선)" xfId="13651"/>
    <cellStyle name="통_4.부대공_2.0 오수구조물공(실옥)_하수처리시설(황간)" xfId="13652"/>
    <cellStyle name="통_4.부대공_2.0 오수구조물공(실옥)_하수처리시설(황간)_배수설비 제원표" xfId="13653"/>
    <cellStyle name="통_4.부대공_2.0 오수구조물공(실옥)_하수처리시설(황간)_배수설비 제원표_배수설비 수량(장선)" xfId="13654"/>
    <cellStyle name="통_4.부대공_4배관공" xfId="13655"/>
    <cellStyle name="통_4.부대공_4배관공_06. 물 푸 기-코드" xfId="13656"/>
    <cellStyle name="통_4.부대공_4배관공_2.0 오수구조물공(실옥)" xfId="13657"/>
    <cellStyle name="통_4.부대공_4배관공_2.0 오수구조물공(실옥)_배수설비 제원표" xfId="13658"/>
    <cellStyle name="통_4.부대공_4배관공_2.0 오수구조물공(실옥)_배수설비 제원표_배수설비 수량(장선)" xfId="13659"/>
    <cellStyle name="통_4.부대공_4배관공_2.0 오수구조물공(실옥)_하수처리시설(황간)" xfId="13660"/>
    <cellStyle name="통_4.부대공_4배관공_2.0 오수구조물공(실옥)_하수처리시설(황간)_배수설비 제원표" xfId="13661"/>
    <cellStyle name="통_4.부대공_4배관공_2.0 오수구조물공(실옥)_하수처리시설(황간)_배수설비 제원표_배수설비 수량(장선)" xfId="13662"/>
    <cellStyle name="통_4.부대공_4배관공_배수설비 제원표" xfId="13663"/>
    <cellStyle name="통_4.부대공_4배관공_배수설비 제원표_배수설비 수량(장선)" xfId="13664"/>
    <cellStyle name="통_4.부대공_4배관공_하수처리시설(황간)" xfId="13665"/>
    <cellStyle name="통_4.부대공_4배관공_하수처리시설(황간)_배수설비 제원표" xfId="13666"/>
    <cellStyle name="통_4.부대공_4배관공_하수처리시설(황간)_배수설비 제원표_배수설비 수량(장선)" xfId="13667"/>
    <cellStyle name="통_4.부대공_5부대시설공" xfId="13668"/>
    <cellStyle name="통_4.부대공_5부대시설공_06. 물 푸 기-코드" xfId="13669"/>
    <cellStyle name="통_4.부대공_5부대시설공_2.0 오수구조물공(실옥)" xfId="13670"/>
    <cellStyle name="통_4.부대공_5부대시설공_2.0 오수구조물공(실옥)_배수설비 제원표" xfId="13671"/>
    <cellStyle name="통_4.부대공_5부대시설공_2.0 오수구조물공(실옥)_배수설비 제원표_배수설비 수량(장선)" xfId="13672"/>
    <cellStyle name="통_4.부대공_5부대시설공_2.0 오수구조물공(실옥)_하수처리시설(황간)" xfId="13673"/>
    <cellStyle name="통_4.부대공_5부대시설공_2.0 오수구조물공(실옥)_하수처리시설(황간)_배수설비 제원표" xfId="13674"/>
    <cellStyle name="통_4.부대공_5부대시설공_2.0 오수구조물공(실옥)_하수처리시설(황간)_배수설비 제원표_배수설비 수량(장선)" xfId="13675"/>
    <cellStyle name="통_4.부대공_5부대시설공_배수설비 제원표" xfId="13676"/>
    <cellStyle name="통_4.부대공_5부대시설공_배수설비 제원표_배수설비 수량(장선)" xfId="13677"/>
    <cellStyle name="통_4.부대공_5부대시설공_하수처리시설(황간)" xfId="13678"/>
    <cellStyle name="통_4.부대공_5부대시설공_하수처리시설(황간)_배수설비 제원표" xfId="13679"/>
    <cellStyle name="통_4.부대공_5부대시설공_하수처리시설(황간)_배수설비 제원표_배수설비 수량(장선)" xfId="13680"/>
    <cellStyle name="통_4.부대공_배수설비 제원표" xfId="13681"/>
    <cellStyle name="통_4.부대공_배수설비 제원표_배수설비 수량(장선)" xfId="13682"/>
    <cellStyle name="통_4.부대공_하수처리시설(황간)" xfId="13683"/>
    <cellStyle name="통_4.부대공_하수처리시설(황간)_배수설비 제원표" xfId="13684"/>
    <cellStyle name="통_4.부대공_하수처리시설(황간)_배수설비 제원표_배수설비 수량(장선)" xfId="13685"/>
    <cellStyle name="통_4배관공" xfId="13686"/>
    <cellStyle name="통_4배관공_06. 물 푸 기-코드" xfId="13687"/>
    <cellStyle name="통_4배관공_2.0 오수구조물공(실옥)" xfId="13688"/>
    <cellStyle name="통_4배관공_2.0 오수구조물공(실옥)_배수설비 제원표" xfId="13689"/>
    <cellStyle name="통_4배관공_2.0 오수구조물공(실옥)_배수설비 제원표_배수설비 수량(장선)" xfId="13690"/>
    <cellStyle name="통_4배관공_2.0 오수구조물공(실옥)_하수처리시설(황간)" xfId="13691"/>
    <cellStyle name="통_4배관공_2.0 오수구조물공(실옥)_하수처리시설(황간)_배수설비 제원표" xfId="13692"/>
    <cellStyle name="통_4배관공_2.0 오수구조물공(실옥)_하수처리시설(황간)_배수설비 제원표_배수설비 수량(장선)" xfId="13693"/>
    <cellStyle name="통_4배관공_배수설비 제원표" xfId="13694"/>
    <cellStyle name="통_4배관공_배수설비 제원표_배수설비 수량(장선)" xfId="13695"/>
    <cellStyle name="통_4배관공_하수처리시설(황간)" xfId="13696"/>
    <cellStyle name="통_4배관공_하수처리시설(황간)_배수설비 제원표" xfId="13697"/>
    <cellStyle name="통_4배관공_하수처리시설(황간)_배수설비 제원표_배수설비 수량(장선)" xfId="13698"/>
    <cellStyle name="통_5부대시설공" xfId="13699"/>
    <cellStyle name="통_5부대시설공_06. 물 푸 기-코드" xfId="13700"/>
    <cellStyle name="통_5부대시설공_2.0 오수구조물공(실옥)" xfId="13701"/>
    <cellStyle name="통_5부대시설공_2.0 오수구조물공(실옥)_배수설비 제원표" xfId="13702"/>
    <cellStyle name="통_5부대시설공_2.0 오수구조물공(실옥)_배수설비 제원표_배수설비 수량(장선)" xfId="13703"/>
    <cellStyle name="통_5부대시설공_2.0 오수구조물공(실옥)_하수처리시설(황간)" xfId="13704"/>
    <cellStyle name="통_5부대시설공_2.0 오수구조물공(실옥)_하수처리시설(황간)_배수설비 제원표" xfId="13705"/>
    <cellStyle name="통_5부대시설공_2.0 오수구조물공(실옥)_하수처리시설(황간)_배수설비 제원표_배수설비 수량(장선)" xfId="13706"/>
    <cellStyle name="통_5부대시설공_배수설비 제원표" xfId="13707"/>
    <cellStyle name="통_5부대시설공_배수설비 제원표_배수설비 수량(장선)" xfId="13708"/>
    <cellStyle name="통_5부대시설공_하수처리시설(황간)" xfId="13709"/>
    <cellStyle name="통_5부대시설공_하수처리시설(황간)_배수설비 제원표" xfId="13710"/>
    <cellStyle name="통_5부대시설공_하수처리시설(황간)_배수설비 제원표_배수설비 수량(장선)" xfId="13711"/>
    <cellStyle name="통_Book2" xfId="13712"/>
    <cellStyle name="통_Book2 2" xfId="13713"/>
    <cellStyle name="통_Book2_06. 물 푸 기-코드" xfId="13714"/>
    <cellStyle name="통_Book2_1" xfId="13715"/>
    <cellStyle name="통_Book2_2.0 오수구조물공(실옥)" xfId="13716"/>
    <cellStyle name="통_Book2_2.0 오수구조물공(실옥)_배수설비 제원표" xfId="13717"/>
    <cellStyle name="통_Book2_2.0 오수구조물공(실옥)_배수설비 제원표_배수설비 수량(장선)" xfId="13718"/>
    <cellStyle name="통_Book2_2.0 오수구조물공(실옥)_하수처리시설(황간)" xfId="13719"/>
    <cellStyle name="통_Book2_2.0 오수구조물공(실옥)_하수처리시설(황간)_배수설비 제원표" xfId="13720"/>
    <cellStyle name="통_Book2_2.0 오수구조물공(실옥)_하수처리시설(황간)_배수설비 제원표_배수설비 수량(장선)" xfId="13721"/>
    <cellStyle name="통_Book2_4.부대공" xfId="13722"/>
    <cellStyle name="통_Book2_4.부대공_06. 물 푸 기-코드" xfId="13723"/>
    <cellStyle name="통_Book2_4.부대공_2.0 오수구조물공(실옥)" xfId="13724"/>
    <cellStyle name="통_Book2_4.부대공_2.0 오수구조물공(실옥)_배수설비 제원표" xfId="13725"/>
    <cellStyle name="통_Book2_4.부대공_2.0 오수구조물공(실옥)_배수설비 제원표_배수설비 수량(장선)" xfId="13726"/>
    <cellStyle name="통_Book2_4.부대공_2.0 오수구조물공(실옥)_하수처리시설(황간)" xfId="13727"/>
    <cellStyle name="통_Book2_4.부대공_2.0 오수구조물공(실옥)_하수처리시설(황간)_배수설비 제원표" xfId="13728"/>
    <cellStyle name="통_Book2_4.부대공_2.0 오수구조물공(실옥)_하수처리시설(황간)_배수설비 제원표_배수설비 수량(장선)" xfId="13729"/>
    <cellStyle name="통_Book2_4.부대공_4배관공" xfId="13730"/>
    <cellStyle name="통_Book2_4.부대공_4배관공_06. 물 푸 기-코드" xfId="13731"/>
    <cellStyle name="통_Book2_4.부대공_4배관공_2.0 오수구조물공(실옥)" xfId="13732"/>
    <cellStyle name="통_Book2_4.부대공_4배관공_2.0 오수구조물공(실옥)_배수설비 제원표" xfId="13733"/>
    <cellStyle name="통_Book2_4.부대공_4배관공_2.0 오수구조물공(실옥)_배수설비 제원표_배수설비 수량(장선)" xfId="13734"/>
    <cellStyle name="통_Book2_4.부대공_4배관공_2.0 오수구조물공(실옥)_하수처리시설(황간)" xfId="13735"/>
    <cellStyle name="통_Book2_4.부대공_4배관공_2.0 오수구조물공(실옥)_하수처리시설(황간)_배수설비 제원표" xfId="13736"/>
    <cellStyle name="통_Book2_4.부대공_4배관공_2.0 오수구조물공(실옥)_하수처리시설(황간)_배수설비 제원표_배수설비 수량(장선)" xfId="13737"/>
    <cellStyle name="통_Book2_4.부대공_4배관공_배수설비 제원표" xfId="13738"/>
    <cellStyle name="통_Book2_4.부대공_4배관공_배수설비 제원표_배수설비 수량(장선)" xfId="13739"/>
    <cellStyle name="통_Book2_4.부대공_4배관공_하수처리시설(황간)" xfId="13740"/>
    <cellStyle name="통_Book2_4.부대공_4배관공_하수처리시설(황간)_배수설비 제원표" xfId="13741"/>
    <cellStyle name="통_Book2_4.부대공_4배관공_하수처리시설(황간)_배수설비 제원표_배수설비 수량(장선)" xfId="13742"/>
    <cellStyle name="통_Book2_4.부대공_5부대시설공" xfId="13743"/>
    <cellStyle name="통_Book2_4.부대공_5부대시설공_06. 물 푸 기-코드" xfId="13744"/>
    <cellStyle name="통_Book2_4.부대공_5부대시설공_2.0 오수구조물공(실옥)" xfId="13745"/>
    <cellStyle name="통_Book2_4.부대공_5부대시설공_2.0 오수구조물공(실옥)_배수설비 제원표" xfId="13746"/>
    <cellStyle name="통_Book2_4.부대공_5부대시설공_2.0 오수구조물공(실옥)_배수설비 제원표_배수설비 수량(장선)" xfId="13747"/>
    <cellStyle name="통_Book2_4.부대공_5부대시설공_2.0 오수구조물공(실옥)_하수처리시설(황간)" xfId="13748"/>
    <cellStyle name="통_Book2_4.부대공_5부대시설공_2.0 오수구조물공(실옥)_하수처리시설(황간)_배수설비 제원표" xfId="13749"/>
    <cellStyle name="통_Book2_4.부대공_5부대시설공_2.0 오수구조물공(실옥)_하수처리시설(황간)_배수설비 제원표_배수설비 수량(장선)" xfId="13750"/>
    <cellStyle name="통_Book2_4.부대공_5부대시설공_배수설비 제원표" xfId="13751"/>
    <cellStyle name="통_Book2_4.부대공_5부대시설공_배수설비 제원표_배수설비 수량(장선)" xfId="13752"/>
    <cellStyle name="통_Book2_4.부대공_5부대시설공_하수처리시설(황간)" xfId="13753"/>
    <cellStyle name="통_Book2_4.부대공_5부대시설공_하수처리시설(황간)_배수설비 제원표" xfId="13754"/>
    <cellStyle name="통_Book2_4.부대공_5부대시설공_하수처리시설(황간)_배수설비 제원표_배수설비 수량(장선)" xfId="13755"/>
    <cellStyle name="통_Book2_4.부대공_배수설비 제원표" xfId="13756"/>
    <cellStyle name="통_Book2_4.부대공_배수설비 제원표_배수설비 수량(장선)" xfId="13757"/>
    <cellStyle name="통_Book2_4.부대공_하수처리시설(황간)" xfId="13758"/>
    <cellStyle name="통_Book2_4.부대공_하수처리시설(황간)_배수설비 제원표" xfId="13759"/>
    <cellStyle name="통_Book2_4.부대공_하수처리시설(황간)_배수설비 제원표_배수설비 수량(장선)" xfId="13760"/>
    <cellStyle name="통_Book2_4배관공" xfId="13761"/>
    <cellStyle name="통_Book2_4배관공_06. 물 푸 기-코드" xfId="13762"/>
    <cellStyle name="통_Book2_4배관공_2.0 오수구조물공(실옥)" xfId="13763"/>
    <cellStyle name="통_Book2_4배관공_2.0 오수구조물공(실옥)_배수설비 제원표" xfId="13764"/>
    <cellStyle name="통_Book2_4배관공_2.0 오수구조물공(실옥)_배수설비 제원표_배수설비 수량(장선)" xfId="13765"/>
    <cellStyle name="통_Book2_4배관공_2.0 오수구조물공(실옥)_하수처리시설(황간)" xfId="13766"/>
    <cellStyle name="통_Book2_4배관공_2.0 오수구조물공(실옥)_하수처리시설(황간)_배수설비 제원표" xfId="13767"/>
    <cellStyle name="통_Book2_4배관공_2.0 오수구조물공(실옥)_하수처리시설(황간)_배수설비 제원표_배수설비 수량(장선)" xfId="13768"/>
    <cellStyle name="통_Book2_4배관공_배수설비 제원표" xfId="13769"/>
    <cellStyle name="통_Book2_4배관공_배수설비 제원표_배수설비 수량(장선)" xfId="13770"/>
    <cellStyle name="통_Book2_4배관공_하수처리시설(황간)" xfId="13771"/>
    <cellStyle name="통_Book2_4배관공_하수처리시설(황간)_배수설비 제원표" xfId="13772"/>
    <cellStyle name="통_Book2_4배관공_하수처리시설(황간)_배수설비 제원표_배수설비 수량(장선)" xfId="13773"/>
    <cellStyle name="통_Book2_5부대시설공" xfId="13774"/>
    <cellStyle name="통_Book2_5부대시설공_06. 물 푸 기-코드" xfId="13775"/>
    <cellStyle name="통_Book2_5부대시설공_2.0 오수구조물공(실옥)" xfId="13776"/>
    <cellStyle name="통_Book2_5부대시설공_2.0 오수구조물공(실옥)_배수설비 제원표" xfId="13777"/>
    <cellStyle name="통_Book2_5부대시설공_2.0 오수구조물공(실옥)_배수설비 제원표_배수설비 수량(장선)" xfId="13778"/>
    <cellStyle name="통_Book2_5부대시설공_2.0 오수구조물공(실옥)_하수처리시설(황간)" xfId="13779"/>
    <cellStyle name="통_Book2_5부대시설공_2.0 오수구조물공(실옥)_하수처리시설(황간)_배수설비 제원표" xfId="13780"/>
    <cellStyle name="통_Book2_5부대시설공_2.0 오수구조물공(실옥)_하수처리시설(황간)_배수설비 제원표_배수설비 수량(장선)" xfId="13781"/>
    <cellStyle name="통_Book2_5부대시설공_배수설비 제원표" xfId="13782"/>
    <cellStyle name="통_Book2_5부대시설공_배수설비 제원표_배수설비 수량(장선)" xfId="13783"/>
    <cellStyle name="통_Book2_5부대시설공_하수처리시설(황간)" xfId="13784"/>
    <cellStyle name="통_Book2_5부대시설공_하수처리시설(황간)_배수설비 제원표" xfId="13785"/>
    <cellStyle name="통_Book2_5부대시설공_하수처리시설(황간)_배수설비 제원표_배수설비 수량(장선)" xfId="13786"/>
    <cellStyle name="통_Book2_배수설비 제원표" xfId="13787"/>
    <cellStyle name="통_Book2_배수설비 제원표_배수설비 수량(장선)" xfId="13788"/>
    <cellStyle name="통_Book2_하수처리시설(황간)" xfId="13789"/>
    <cellStyle name="통_Book2_하수처리시설(황간)_배수설비 제원표" xfId="13790"/>
    <cellStyle name="통_Book2_하수처리시설(황간)_배수설비 제원표_배수설비 수량(장선)" xfId="13791"/>
    <cellStyle name="통_강릉내역서(설계변경)_0207" xfId="13792"/>
    <cellStyle name="통_교통영향평가예산서" xfId="13793"/>
    <cellStyle name="통_구조물공사(수정)" xfId="13794"/>
    <cellStyle name="통_기존구조물철거" xfId="13795"/>
    <cellStyle name="통_기존구조물철거_발파암소할 2003 버전" xfId="13796"/>
    <cellStyle name="통_기존구조물철거_토공수량산출서-3공구-사토" xfId="13797"/>
    <cellStyle name="통_기존구조물철거최종" xfId="13798"/>
    <cellStyle name="통_기존구조물철거최종_발파암소할 2003 버전" xfId="13799"/>
    <cellStyle name="통_기존구조물철거최종_토공수량산출서-3공구-사토" xfId="13800"/>
    <cellStyle name="통_노면표지" xfId="13801"/>
    <cellStyle name="통_문경내역(1127)" xfId="13802"/>
    <cellStyle name="통_문경내역(1127)_지하시설물조사측량(R1)" xfId="13803"/>
    <cellStyle name="통_문경내역(1127)_지하시설물조사측량(R1)_발주내역서" xfId="13804"/>
    <cellStyle name="통_문경내역(1127)_지하시설물조사측량(R1)_발주내역서(8(1).9)-원본" xfId="13805"/>
    <cellStyle name="통_문경내역(1127)_지하시설물조사측량(R1)_발주내역서-서울시발송수정" xfId="13806"/>
    <cellStyle name="통_문경내역(1127)_지하시설물조사측량(R1)_설계내역서(2010(1).1.13)" xfId="13807"/>
    <cellStyle name="통_문경내역(1127)_지하시설물조사측량(R1)_총괄" xfId="13808"/>
    <cellStyle name="통_미끄럼방지시설" xfId="13809"/>
    <cellStyle name="통_발파암소할" xfId="13810"/>
    <cellStyle name="통_발파암소할 2003 버전" xfId="13811"/>
    <cellStyle name="통_배수설비 제원표" xfId="13812"/>
    <cellStyle name="통_배수설비 제원표_배수설비 수량(장선)" xfId="13813"/>
    <cellStyle name="통_부대" xfId="13814"/>
    <cellStyle name="통_부대공사" xfId="13815"/>
    <cellStyle name="통_부대공사_1" xfId="13816"/>
    <cellStyle name="통_부대공사단위수량" xfId="13817"/>
    <cellStyle name="통_부대단위수량" xfId="13818"/>
    <cellStyle name="통_부대수량" xfId="13819"/>
    <cellStyle name="통_설계내역서(변경)_0303" xfId="13820"/>
    <cellStyle name="통_설계내역서(변경)_0303_지하시설물조사측량(R1)" xfId="13821"/>
    <cellStyle name="통_설계내역서(변경)_0303_지하시설물조사측량(R1)_발주내역서" xfId="13822"/>
    <cellStyle name="통_설계내역서(변경)_0303_지하시설물조사측량(R1)_발주내역서(8(1).9)-원본" xfId="13823"/>
    <cellStyle name="통_설계내역서(변경)_0303_지하시설물조사측량(R1)_발주내역서-서울시발송수정" xfId="13824"/>
    <cellStyle name="통_설계내역서(변경)_0303_지하시설물조사측량(R1)_설계내역서(2010(1).1.13)" xfId="13825"/>
    <cellStyle name="통_설계내역서(변경)_0303_지하시설물조사측량(R1)_총괄" xfId="13826"/>
    <cellStyle name="통_설계예산서(설계)" xfId="13827"/>
    <cellStyle name="통_설계예산서(설계)_지하시설물조사측량(R1)" xfId="13828"/>
    <cellStyle name="통_설계용역비" xfId="13829"/>
    <cellStyle name="통_설계용역비_070405-제평가용역" xfId="13830"/>
    <cellStyle name="통_설계용역비_토취장 변경내역" xfId="13831"/>
    <cellStyle name="통_설계용역비_토취장_변경내역" xfId="13832"/>
    <cellStyle name="통_설계용역비_토취장_변경내역(수자원)" xfId="13833"/>
    <cellStyle name="통_수량산출서(수정)" xfId="13834"/>
    <cellStyle name="통_수량산출서(수정)_01-토공_02-배수공" xfId="13835"/>
    <cellStyle name="통_수량산출서(수정)_01-토공_02-배수공_02.구조물및추진,도달기지토공(D구간)" xfId="13836"/>
    <cellStyle name="통_수량산출서(수정)_01-토공_02-배수공_토공" xfId="13837"/>
    <cellStyle name="통_수량산출서(수정)_01-토공_02-배수공_토공_02.구조물및추진,도달기지토공(D구간)" xfId="13838"/>
    <cellStyle name="통_수량산출서(수정)_01-토공_02-배수공_토공_2.0토공3" xfId="13839"/>
    <cellStyle name="통_수량산출서(수정)_01-토공_02-배수공_토공_2.0토공3_02.구조물및추진,도달기지토공(D구간)" xfId="13840"/>
    <cellStyle name="통_수량산출서(수정)_01-토공_02-배수공_토공_보령깨기집계" xfId="13841"/>
    <cellStyle name="통_수량산출서(수정)_01-토공_02-배수공_토공_보령깨기집계_02.구조물및추진,도달기지토공(D구간)" xfId="13842"/>
    <cellStyle name="통_수량산출서(수정)_01-토공_02-배수공_토공_정부장님토적" xfId="13843"/>
    <cellStyle name="통_수량산출서(수정)_01-토공_02-배수공_토공_정부장님토적_02.구조물및추진,도달기지토공(D구간)" xfId="13844"/>
    <cellStyle name="통_수량산출서(수정)_01-토공_02-배수공_토공_토적표" xfId="13845"/>
    <cellStyle name="통_수량산출서(수정)_01-토공_02-배수공_토공_토적표_02.구조물및추진,도달기지토공(D구간)" xfId="13846"/>
    <cellStyle name="통_수량산출서(수정)_02-배수공" xfId="13847"/>
    <cellStyle name="통_수량산출서(수정)_02-배수공_02.구조물및추진,도달기지토공(D구간)" xfId="13848"/>
    <cellStyle name="통_수량산출서(수정)_02-배수공_02-반중력식옹벽" xfId="13849"/>
    <cellStyle name="통_수량산출서(수정)_02-배수공_02-반중력식옹벽_02.구조물및추진,도달기지토공(D구간)" xfId="13850"/>
    <cellStyle name="통_수량산출서(수정)_02-배수공_02-반중력식옹벽_토공" xfId="13851"/>
    <cellStyle name="통_수량산출서(수정)_02-배수공_02-반중력식옹벽_토공_02.구조물및추진,도달기지토공(D구간)" xfId="13852"/>
    <cellStyle name="통_수량산출서(수정)_02-배수공_02-반중력식옹벽_토공_2.0토공3" xfId="13853"/>
    <cellStyle name="통_수량산출서(수정)_02-배수공_02-반중력식옹벽_토공_2.0토공3_02.구조물및추진,도달기지토공(D구간)" xfId="13854"/>
    <cellStyle name="통_수량산출서(수정)_02-배수공_02-반중력식옹벽_토공_보령깨기집계" xfId="13855"/>
    <cellStyle name="통_수량산출서(수정)_02-배수공_02-반중력식옹벽_토공_보령깨기집계_02.구조물및추진,도달기지토공(D구간)" xfId="13856"/>
    <cellStyle name="통_수량산출서(수정)_02-배수공_02-반중력식옹벽_토공_정부장님토적" xfId="13857"/>
    <cellStyle name="통_수량산출서(수정)_02-배수공_02-반중력식옹벽_토공_정부장님토적_02.구조물및추진,도달기지토공(D구간)" xfId="13858"/>
    <cellStyle name="통_수량산출서(수정)_02-배수공_02-반중력식옹벽_토공_토적표" xfId="13859"/>
    <cellStyle name="통_수량산출서(수정)_02-배수공_02-반중력식옹벽_토공_토적표_02.구조물및추진,도달기지토공(D구간)" xfId="13860"/>
    <cellStyle name="통_수량산출서(수정)_02-배수공_02-배수공" xfId="13861"/>
    <cellStyle name="통_수량산출서(수정)_02-배수공_02-배수공_02.구조물및추진,도달기지토공(D구간)" xfId="13862"/>
    <cellStyle name="통_수량산출서(수정)_02-배수공_02-배수공_토공" xfId="13863"/>
    <cellStyle name="통_수량산출서(수정)_02-배수공_02-배수공_토공_02.구조물및추진,도달기지토공(D구간)" xfId="13864"/>
    <cellStyle name="통_수량산출서(수정)_02-배수공_02-배수공_토공_2.0토공3" xfId="13865"/>
    <cellStyle name="통_수량산출서(수정)_02-배수공_02-배수공_토공_2.0토공3_02.구조물및추진,도달기지토공(D구간)" xfId="13866"/>
    <cellStyle name="통_수량산출서(수정)_02-배수공_02-배수공_토공_보령깨기집계" xfId="13867"/>
    <cellStyle name="통_수량산출서(수정)_02-배수공_02-배수공_토공_보령깨기집계_02.구조물및추진,도달기지토공(D구간)" xfId="13868"/>
    <cellStyle name="통_수량산출서(수정)_02-배수공_02-배수공_토공_정부장님토적" xfId="13869"/>
    <cellStyle name="통_수량산출서(수정)_02-배수공_02-배수공_토공_정부장님토적_02.구조물및추진,도달기지토공(D구간)" xfId="13870"/>
    <cellStyle name="통_수량산출서(수정)_02-배수공_02-배수공_토공_토적표" xfId="13871"/>
    <cellStyle name="통_수량산출서(수정)_02-배수공_02-배수공_토공_토적표_02.구조물및추진,도달기지토공(D구간)" xfId="13872"/>
    <cellStyle name="통_수량산출서(수정)_02-배수공_반중력" xfId="13873"/>
    <cellStyle name="통_수량산출서(수정)_02-배수공_반중력_02.구조물및추진,도달기지토공(D구간)" xfId="13874"/>
    <cellStyle name="통_수량산출서(수정)_02-배수공_반중력_토공" xfId="13875"/>
    <cellStyle name="통_수량산출서(수정)_02-배수공_반중력_토공_02.구조물및추진,도달기지토공(D구간)" xfId="13876"/>
    <cellStyle name="통_수량산출서(수정)_02-배수공_반중력_토공_2.0토공3" xfId="13877"/>
    <cellStyle name="통_수량산출서(수정)_02-배수공_반중력_토공_2.0토공3_02.구조물및추진,도달기지토공(D구간)" xfId="13878"/>
    <cellStyle name="통_수량산출서(수정)_02-배수공_반중력_토공_보령깨기집계" xfId="13879"/>
    <cellStyle name="통_수량산출서(수정)_02-배수공_반중력_토공_보령깨기집계_02.구조물및추진,도달기지토공(D구간)" xfId="13880"/>
    <cellStyle name="통_수량산출서(수정)_02-배수공_반중력_토공_정부장님토적" xfId="13881"/>
    <cellStyle name="통_수량산출서(수정)_02-배수공_반중력_토공_정부장님토적_02.구조물및추진,도달기지토공(D구간)" xfId="13882"/>
    <cellStyle name="통_수량산출서(수정)_02-배수공_반중력_토공_토적표" xfId="13883"/>
    <cellStyle name="통_수량산출서(수정)_02-배수공_반중력_토공_토적표_02.구조물및추진,도달기지토공(D구간)" xfId="13884"/>
    <cellStyle name="통_수량산출서(수정)_02-배수공_토공" xfId="13885"/>
    <cellStyle name="통_수량산출서(수정)_02-배수공_토공_02.구조물및추진,도달기지토공(D구간)" xfId="13886"/>
    <cellStyle name="통_수량산출서(수정)_02-배수공_토공_2.0토공3" xfId="13887"/>
    <cellStyle name="통_수량산출서(수정)_02-배수공_토공_2.0토공3_02.구조물및추진,도달기지토공(D구간)" xfId="13888"/>
    <cellStyle name="통_수량산출서(수정)_02-배수공_토공_보령깨기집계" xfId="13889"/>
    <cellStyle name="통_수량산출서(수정)_02-배수공_토공_보령깨기집계_02.구조물및추진,도달기지토공(D구간)" xfId="13890"/>
    <cellStyle name="통_수량산출서(수정)_02-배수공_토공_정부장님토적" xfId="13891"/>
    <cellStyle name="통_수량산출서(수정)_02-배수공_토공_정부장님토적_02.구조물및추진,도달기지토공(D구간)" xfId="13892"/>
    <cellStyle name="통_수량산출서(수정)_02-배수공_토공_토적표" xfId="13893"/>
    <cellStyle name="통_수량산출서(수정)_02-배수공_토공_토적표_02.구조물및추진,도달기지토공(D구간)" xfId="13894"/>
    <cellStyle name="통_수량산출서(수정)_04-포장공_02-배수공" xfId="13895"/>
    <cellStyle name="통_수량산출서(수정)_04-포장공_02-배수공_02.구조물및추진,도달기지토공(D구간)" xfId="13896"/>
    <cellStyle name="통_수량산출서(수정)_04-포장공_02-배수공_토공" xfId="13897"/>
    <cellStyle name="통_수량산출서(수정)_04-포장공_02-배수공_토공_02.구조물및추진,도달기지토공(D구간)" xfId="13898"/>
    <cellStyle name="통_수량산출서(수정)_04-포장공_02-배수공_토공_2.0토공3" xfId="13899"/>
    <cellStyle name="통_수량산출서(수정)_04-포장공_02-배수공_토공_2.0토공3_02.구조물및추진,도달기지토공(D구간)" xfId="13900"/>
    <cellStyle name="통_수량산출서(수정)_04-포장공_02-배수공_토공_보령깨기집계" xfId="13901"/>
    <cellStyle name="통_수량산출서(수정)_04-포장공_02-배수공_토공_보령깨기집계_02.구조물및추진,도달기지토공(D구간)" xfId="13902"/>
    <cellStyle name="통_수량산출서(수정)_04-포장공_02-배수공_토공_정부장님토적" xfId="13903"/>
    <cellStyle name="통_수량산출서(수정)_04-포장공_02-배수공_토공_정부장님토적_02.구조물및추진,도달기지토공(D구간)" xfId="13904"/>
    <cellStyle name="통_수량산출서(수정)_04-포장공_02-배수공_토공_토적표" xfId="13905"/>
    <cellStyle name="통_수량산출서(수정)_04-포장공_02-배수공_토공_토적표_02.구조물및추진,도달기지토공(D구간)" xfId="13906"/>
    <cellStyle name="통_수량산출서(수정)_06-부대공_02-배수공" xfId="13907"/>
    <cellStyle name="통_수량산출서(수정)_06-부대공_02-배수공_02.구조물및추진,도달기지토공(D구간)" xfId="13908"/>
    <cellStyle name="통_수량산출서(수정)_06-부대공_02-배수공_토공" xfId="13909"/>
    <cellStyle name="통_수량산출서(수정)_06-부대공_02-배수공_토공_02.구조물및추진,도달기지토공(D구간)" xfId="13910"/>
    <cellStyle name="통_수량산출서(수정)_06-부대공_02-배수공_토공_2.0토공3" xfId="13911"/>
    <cellStyle name="통_수량산출서(수정)_06-부대공_02-배수공_토공_2.0토공3_02.구조물및추진,도달기지토공(D구간)" xfId="13912"/>
    <cellStyle name="통_수량산출서(수정)_06-부대공_02-배수공_토공_보령깨기집계" xfId="13913"/>
    <cellStyle name="통_수량산출서(수정)_06-부대공_02-배수공_토공_보령깨기집계_02.구조물및추진,도달기지토공(D구간)" xfId="13914"/>
    <cellStyle name="통_수량산출서(수정)_06-부대공_02-배수공_토공_정부장님토적" xfId="13915"/>
    <cellStyle name="통_수량산출서(수정)_06-부대공_02-배수공_토공_정부장님토적_02.구조물및추진,도달기지토공(D구간)" xfId="13916"/>
    <cellStyle name="통_수량산출서(수정)_06-부대공_02-배수공_토공_토적표" xfId="13917"/>
    <cellStyle name="통_수량산출서(수정)_06-부대공_02-배수공_토공_토적표_02.구조물및추진,도달기지토공(D구간)" xfId="13918"/>
    <cellStyle name="통_수량산출서(수정)_20_깨기취합" xfId="13919"/>
    <cellStyle name="통_수량산출서(수정)_20_깨기취합_발파암소할 2003 버전" xfId="13920"/>
    <cellStyle name="통_수량산출서(수정)_20_깨기취합_토공수량산출서-3공구-사토" xfId="13921"/>
    <cellStyle name="통_수량산출서(수정)_21_깨기_배수1" xfId="13922"/>
    <cellStyle name="통_수량산출서(수정)_21_깨기_토공" xfId="13923"/>
    <cellStyle name="통_수량산출서(수정)_21_깨기_토공_발파암소할 2003 버전" xfId="13924"/>
    <cellStyle name="통_수량산출서(수정)_21_깨기_토공_토공수량산출서-3공구-사토" xfId="13925"/>
    <cellStyle name="통_수량산출서(수정)_기존구조물철거" xfId="13926"/>
    <cellStyle name="통_수량산출서(수정)_기존구조물철거_발파암소할 2003 버전" xfId="13927"/>
    <cellStyle name="통_수량산출서(수정)_기존구조물철거_토공수량산출서-3공구-사토" xfId="13928"/>
    <cellStyle name="통_수량산출서(수정)_기존구조물철거최종" xfId="13929"/>
    <cellStyle name="통_수량산출서(수정)_기존구조물철거최종_발파암소할 2003 버전" xfId="13930"/>
    <cellStyle name="통_수량산출서(수정)_기존구조물철거최종_토공수량산출서-3공구-사토" xfId="13931"/>
    <cellStyle name="통_수량산출서(수정)_발파암소할 2003 버전" xfId="13932"/>
    <cellStyle name="통_수량산출서(수정)_오수공" xfId="13933"/>
    <cellStyle name="통_수량산출서(수정)_오수공_20_깨기취합" xfId="13934"/>
    <cellStyle name="통_수량산출서(수정)_오수공_20_깨기취합_발파암소할 2003 버전" xfId="13935"/>
    <cellStyle name="통_수량산출서(수정)_오수공_20_깨기취합_토공수량산출서-3공구-사토" xfId="13936"/>
    <cellStyle name="통_수량산출서(수정)_오수공_21_깨기_배수1" xfId="13937"/>
    <cellStyle name="통_수량산출서(수정)_오수공_21_깨기_토공" xfId="13938"/>
    <cellStyle name="통_수량산출서(수정)_오수공_21_깨기_토공_발파암소할 2003 버전" xfId="13939"/>
    <cellStyle name="통_수량산출서(수정)_오수공_21_깨기_토공_토공수량산출서-3공구-사토" xfId="13940"/>
    <cellStyle name="통_수량산출서(수정)_오수공_기존구조물철거" xfId="13941"/>
    <cellStyle name="통_수량산출서(수정)_오수공_기존구조물철거_발파암소할 2003 버전" xfId="13942"/>
    <cellStyle name="통_수량산출서(수정)_오수공_기존구조물철거_토공수량산출서-3공구-사토" xfId="13943"/>
    <cellStyle name="통_수량산출서(수정)_오수공_기존구조물철거최종" xfId="13944"/>
    <cellStyle name="통_수량산출서(수정)_오수공_기존구조물철거최종_발파암소할 2003 버전" xfId="13945"/>
    <cellStyle name="통_수량산출서(수정)_오수공_기존구조물철거최종_토공수량산출서-3공구-사토" xfId="13946"/>
    <cellStyle name="통_수량산출서(수정)_오수공_발파암소할 2003 버전" xfId="13947"/>
    <cellStyle name="통_수량산출서(수정)_오수공_오수공" xfId="13948"/>
    <cellStyle name="통_수량산출서(수정)_오수공_오수공_20_깨기취합" xfId="13949"/>
    <cellStyle name="통_수량산출서(수정)_오수공_오수공_20_깨기취합_발파암소할 2003 버전" xfId="13950"/>
    <cellStyle name="통_수량산출서(수정)_오수공_오수공_20_깨기취합_토공수량산출서-3공구-사토" xfId="13951"/>
    <cellStyle name="통_수량산출서(수정)_오수공_오수공_21_깨기_배수1" xfId="13952"/>
    <cellStyle name="통_수량산출서(수정)_오수공_오수공_21_깨기_토공" xfId="13953"/>
    <cellStyle name="통_수량산출서(수정)_오수공_오수공_21_깨기_토공_발파암소할 2003 버전" xfId="13954"/>
    <cellStyle name="통_수량산출서(수정)_오수공_오수공_21_깨기_토공_토공수량산출서-3공구-사토" xfId="13955"/>
    <cellStyle name="통_수량산출서(수정)_오수공_오수공_기존구조물철거" xfId="13956"/>
    <cellStyle name="통_수량산출서(수정)_오수공_오수공_기존구조물철거_발파암소할 2003 버전" xfId="13957"/>
    <cellStyle name="통_수량산출서(수정)_오수공_오수공_기존구조물철거_토공수량산출서-3공구-사토" xfId="13958"/>
    <cellStyle name="통_수량산출서(수정)_오수공_오수공_기존구조물철거최종" xfId="13959"/>
    <cellStyle name="통_수량산출서(수정)_오수공_오수공_기존구조물철거최종_발파암소할 2003 버전" xfId="13960"/>
    <cellStyle name="통_수량산출서(수정)_오수공_오수공_기존구조물철거최종_토공수량산출서-3공구-사토" xfId="13961"/>
    <cellStyle name="통_수량산출서(수정)_오수공_오수공_발파암소할 2003 버전" xfId="13962"/>
    <cellStyle name="통_수량산출서(수정)_오수공_오수공_토공수량산출서-3공구-사토" xfId="13963"/>
    <cellStyle name="통_수량산출서(수정)_오수공_토공수량산출서-3공구-사토" xfId="13964"/>
    <cellStyle name="통_수량산출서(수정)_토공수량산출서-3공구-사토" xfId="13965"/>
    <cellStyle name="통_오수공" xfId="13966"/>
    <cellStyle name="통_오수공_20_깨기취합" xfId="13967"/>
    <cellStyle name="통_오수공_20_깨기취합_발파암소할 2003 버전" xfId="13968"/>
    <cellStyle name="통_오수공_20_깨기취합_토공수량산출서-3공구-사토" xfId="13969"/>
    <cellStyle name="통_오수공_21_깨기_배수1" xfId="13970"/>
    <cellStyle name="통_오수공_21_깨기_토공" xfId="13971"/>
    <cellStyle name="통_오수공_21_깨기_토공_발파암소할 2003 버전" xfId="13972"/>
    <cellStyle name="통_오수공_21_깨기_토공_토공수량산출서-3공구-사토" xfId="13973"/>
    <cellStyle name="통_오수공_기존구조물철거" xfId="13974"/>
    <cellStyle name="통_오수공_기존구조물철거_발파암소할 2003 버전" xfId="13975"/>
    <cellStyle name="통_오수공_기존구조물철거_토공수량산출서-3공구-사토" xfId="13976"/>
    <cellStyle name="통_오수공_기존구조물철거최종" xfId="13977"/>
    <cellStyle name="통_오수공_기존구조물철거최종_발파암소할 2003 버전" xfId="13978"/>
    <cellStyle name="통_오수공_기존구조물철거최종_토공수량산출서-3공구-사토" xfId="13979"/>
    <cellStyle name="통_오수공_발파암소할 2003 버전" xfId="13980"/>
    <cellStyle name="통_오수공_오수공" xfId="13981"/>
    <cellStyle name="통_오수공_오수공_20_깨기취합" xfId="13982"/>
    <cellStyle name="통_오수공_오수공_20_깨기취합_발파암소할 2003 버전" xfId="13983"/>
    <cellStyle name="통_오수공_오수공_20_깨기취합_토공수량산출서-3공구-사토" xfId="13984"/>
    <cellStyle name="통_오수공_오수공_21_깨기_배수1" xfId="13985"/>
    <cellStyle name="통_오수공_오수공_21_깨기_토공" xfId="13986"/>
    <cellStyle name="통_오수공_오수공_21_깨기_토공_발파암소할 2003 버전" xfId="13987"/>
    <cellStyle name="통_오수공_오수공_21_깨기_토공_토공수량산출서-3공구-사토" xfId="13988"/>
    <cellStyle name="통_오수공_오수공_기존구조물철거" xfId="13989"/>
    <cellStyle name="통_오수공_오수공_기존구조물철거_발파암소할 2003 버전" xfId="13990"/>
    <cellStyle name="통_오수공_오수공_기존구조물철거_토공수량산출서-3공구-사토" xfId="13991"/>
    <cellStyle name="통_오수공_오수공_기존구조물철거최종" xfId="13992"/>
    <cellStyle name="통_오수공_오수공_기존구조물철거최종_발파암소할 2003 버전" xfId="13993"/>
    <cellStyle name="통_오수공_오수공_기존구조물철거최종_토공수량산출서-3공구-사토" xfId="13994"/>
    <cellStyle name="통_오수공_오수공_발파암소할 2003 버전" xfId="13995"/>
    <cellStyle name="통_오수공_오수공_토공수량산출서-3공구-사토" xfId="13996"/>
    <cellStyle name="통_오수공_토공수량산출서-3공구-사토" xfId="13997"/>
    <cellStyle name="통_이형관재료계산서" xfId="13998"/>
    <cellStyle name="통_이형관재료계산서_관수량 (2)" xfId="13999"/>
    <cellStyle name="통_이형관재료계산서_관자재" xfId="14000"/>
    <cellStyle name="통_이형관재료계산서_수량산출" xfId="14001"/>
    <cellStyle name="통_지하시설물조사측량(R1)" xfId="14002"/>
    <cellStyle name="통_최종설계내역서" xfId="14003"/>
    <cellStyle name="통_최종설계내역서(변경)" xfId="14004"/>
    <cellStyle name="통_최종설계내역서(변경)_지하시설물조사측량(R1)" xfId="14005"/>
    <cellStyle name="통_최종설계내역서(변경)_지하시설물조사측량(R1)_발주내역서" xfId="14006"/>
    <cellStyle name="통_최종설계내역서(변경)_지하시설물조사측량(R1)_발주내역서(8(1).9)-원본" xfId="14007"/>
    <cellStyle name="통_최종설계내역서(변경)_지하시설물조사측량(R1)_발주내역서-서울시발송수정" xfId="14008"/>
    <cellStyle name="통_최종설계내역서(변경)_지하시설물조사측량(R1)_설계내역서(2010(1).1.13)" xfId="14009"/>
    <cellStyle name="통_최종설계내역서(변경)_지하시설물조사측량(R1)_총괄" xfId="14010"/>
    <cellStyle name="통_최종설계내역서_지하시설물조사측량(R1)" xfId="14011"/>
    <cellStyle name="통_최종설계내역서_지하시설물조사측량(R1)_발주내역서" xfId="14012"/>
    <cellStyle name="통_최종설계내역서_지하시설물조사측량(R1)_발주내역서(8(1).9)-원본" xfId="14013"/>
    <cellStyle name="통_최종설계내역서_지하시설물조사측량(R1)_발주내역서-서울시발송수정" xfId="14014"/>
    <cellStyle name="통_최종설계내역서_지하시설물조사측량(R1)_설계내역서(2010(1).1.13)" xfId="14015"/>
    <cellStyle name="통_최종설계내역서_지하시설물조사측량(R1)_총괄" xfId="14016"/>
    <cellStyle name="통_토공수량산출서-3공구-사토" xfId="14017"/>
    <cellStyle name="통_토취장 변경내역" xfId="14018"/>
    <cellStyle name="통_토취장_변경내역" xfId="14019"/>
    <cellStyle name="통_토취장_변경내역(수자원)" xfId="14020"/>
    <cellStyle name="통_하수처리시설(황간)" xfId="14021"/>
    <cellStyle name="통_하수처리시설(황간)_배수설비 제원표" xfId="14022"/>
    <cellStyle name="통_하수처리시설(황간)_배수설비 제원표_배수설비 수량(장선)" xfId="14023"/>
    <cellStyle name="통화 [" xfId="14024"/>
    <cellStyle name="통화 [ 2" xfId="14025"/>
    <cellStyle name="通貨 [0.00]_　配車(by matue)" xfId="14026"/>
    <cellStyle name="통화 [0] 2" xfId="14027"/>
    <cellStyle name="통화 [0] 2 2" xfId="14028"/>
    <cellStyle name="통화 [0] 3" xfId="14029"/>
    <cellStyle name="통화 [0㉝〸" xfId="14030"/>
    <cellStyle name="通貨_　配車(by matue)" xfId="14031"/>
    <cellStyle name="퍼센트" xfId="14032"/>
    <cellStyle name="퍼센트 2" xfId="14033"/>
    <cellStyle name="퍼센트 3" xfId="14034"/>
    <cellStyle name="평" xfId="14035"/>
    <cellStyle name="평_Financial model_ver1" xfId="14036"/>
    <cellStyle name="평_Financial model_ver1_사업단예산내역서" xfId="14037"/>
    <cellStyle name="평_Financial model_ver1_사업단예산내역서(제주)" xfId="14038"/>
    <cellStyle name="평_FinancialModel1108(2)" xfId="14039"/>
    <cellStyle name="평_FinancialModel1108(2)_사업단예산내역서" xfId="14040"/>
    <cellStyle name="평_FinancialModel1108(2)_사업단예산내역서(제주)" xfId="14041"/>
    <cellStyle name="평_MODEL_0117" xfId="14042"/>
    <cellStyle name="평_MODEL_0117_사업단예산내역서" xfId="14043"/>
    <cellStyle name="평_MODEL_0117_사업단예산내역서(제주)" xfId="14044"/>
    <cellStyle name="평_MODEL_0118" xfId="14045"/>
    <cellStyle name="평_MODEL_0118_사업단예산내역서" xfId="14046"/>
    <cellStyle name="평_MODEL_0118_사업단예산내역서(제주)" xfId="14047"/>
    <cellStyle name="평_Model_0317" xfId="14048"/>
    <cellStyle name="평_Model_0317_사업단예산내역서" xfId="14049"/>
    <cellStyle name="평_Model_0317_사업단예산내역서(제주)" xfId="14050"/>
    <cellStyle name="평_대안1(1129)" xfId="14051"/>
    <cellStyle name="평_대안1(1129)_사업단예산내역서" xfId="14052"/>
    <cellStyle name="평_대안1(1129)_사업단예산내역서(제주)" xfId="14053"/>
    <cellStyle name="평_대안2(1201)" xfId="14054"/>
    <cellStyle name="평_대안2(1201)_사업단예산내역서" xfId="14055"/>
    <cellStyle name="평_대안2(1201)_사업단예산내역서(제주)" xfId="14056"/>
    <cellStyle name="평_사본 - MODEL_0105" xfId="14057"/>
    <cellStyle name="평_사본 - MODEL_0105_사업단예산내역서" xfId="14058"/>
    <cellStyle name="평_사본 - MODEL_0105_사업단예산내역서(제주)" xfId="14059"/>
    <cellStyle name="평_사본 - 사본 - 사본 - MODEL_0105" xfId="14060"/>
    <cellStyle name="평_사본 - 사본 - 사본 - MODEL_0105_사업단예산내역서" xfId="14061"/>
    <cellStyle name="평_사본 - 사본 - 사본 - MODEL_0105_사업단예산내역서(제주)" xfId="14062"/>
    <cellStyle name="평_사업단예산내역서" xfId="14063"/>
    <cellStyle name="평_사업단예산내역서(제주)" xfId="14064"/>
    <cellStyle name="평_최종내부보고" xfId="14065"/>
    <cellStyle name="평_최종내부보고_사업단예산내역서" xfId="14066"/>
    <cellStyle name="평_최종내부보고_사업단예산내역서(제주)" xfId="14067"/>
    <cellStyle name="평_평택STP_01_09_27" xfId="14068"/>
    <cellStyle name="평_평택STP_01_09_27_FinancialModel1108" xfId="14069"/>
    <cellStyle name="평_평택STP_01_09_27_FinancialModel1108_Financial model_ver1" xfId="14070"/>
    <cellStyle name="평_평택STP_01_09_27_FinancialModel1108_Financial model_ver1_사업단예산내역서" xfId="14071"/>
    <cellStyle name="평_평택STP_01_09_27_FinancialModel1108_Financial model_ver1_사업단예산내역서(제주)" xfId="14072"/>
    <cellStyle name="평_평택STP_01_09_27_FinancialModel1108_FinancialModel1108(2)" xfId="14073"/>
    <cellStyle name="평_평택STP_01_09_27_FinancialModel1108_FinancialModel1108(2)_사업단예산내역서" xfId="14074"/>
    <cellStyle name="평_평택STP_01_09_27_FinancialModel1108_FinancialModel1108(2)_사업단예산내역서(제주)" xfId="14075"/>
    <cellStyle name="평_평택STP_01_09_27_FinancialModel1108_MODEL_0117" xfId="14076"/>
    <cellStyle name="평_평택STP_01_09_27_FinancialModel1108_MODEL_0117_사업단예산내역서" xfId="14077"/>
    <cellStyle name="평_평택STP_01_09_27_FinancialModel1108_MODEL_0117_사업단예산내역서(제주)" xfId="14078"/>
    <cellStyle name="평_평택STP_01_09_27_FinancialModel1108_MODEL_0118" xfId="14079"/>
    <cellStyle name="평_평택STP_01_09_27_FinancialModel1108_MODEL_0118_사업단예산내역서" xfId="14080"/>
    <cellStyle name="평_평택STP_01_09_27_FinancialModel1108_MODEL_0118_사업단예산내역서(제주)" xfId="14081"/>
    <cellStyle name="평_평택STP_01_09_27_FinancialModel1108_Model_0317" xfId="14082"/>
    <cellStyle name="평_평택STP_01_09_27_FinancialModel1108_Model_0317_사업단예산내역서" xfId="14083"/>
    <cellStyle name="평_평택STP_01_09_27_FinancialModel1108_Model_0317_사업단예산내역서(제주)" xfId="14084"/>
    <cellStyle name="평_평택STP_01_09_27_FinancialModel1108_대안1(1129)" xfId="14085"/>
    <cellStyle name="평_평택STP_01_09_27_FinancialModel1108_대안1(1129)_사업단예산내역서" xfId="14086"/>
    <cellStyle name="평_평택STP_01_09_27_FinancialModel1108_대안1(1129)_사업단예산내역서(제주)" xfId="14087"/>
    <cellStyle name="평_평택STP_01_09_27_FinancialModel1108_대안2(1201)" xfId="14088"/>
    <cellStyle name="평_평택STP_01_09_27_FinancialModel1108_대안2(1201)_사업단예산내역서" xfId="14089"/>
    <cellStyle name="평_평택STP_01_09_27_FinancialModel1108_대안2(1201)_사업단예산내역서(제주)" xfId="14090"/>
    <cellStyle name="평_평택STP_01_09_27_FinancialModel1108_사본 - MODEL_0105" xfId="14091"/>
    <cellStyle name="평_평택STP_01_09_27_FinancialModel1108_사본 - MODEL_0105_사업단예산내역서" xfId="14092"/>
    <cellStyle name="평_평택STP_01_09_27_FinancialModel1108_사본 - MODEL_0105_사업단예산내역서(제주)" xfId="14093"/>
    <cellStyle name="평_평택STP_01_09_27_FinancialModel1108_사본 - 사본 - 사본 - MODEL_0105" xfId="14094"/>
    <cellStyle name="평_평택STP_01_09_27_FinancialModel1108_사본 - 사본 - 사본 - MODEL_0105_사업단예산내역서" xfId="14095"/>
    <cellStyle name="평_평택STP_01_09_27_FinancialModel1108_사본 - 사본 - 사본 - MODEL_0105_사업단예산내역서(제주)" xfId="14096"/>
    <cellStyle name="평_평택STP_01_09_27_FinancialModel1108_사업단예산내역서" xfId="14097"/>
    <cellStyle name="평_평택STP_01_09_27_FinancialModel1108_사업단예산내역서(제주)" xfId="14098"/>
    <cellStyle name="평_평택STP_01_09_27_Pt" xfId="14099"/>
    <cellStyle name="평_평택STP_01_09_27_Pt_Financial model_ver1" xfId="14100"/>
    <cellStyle name="평_평택STP_01_09_27_Pt_Financial model_ver1_사업단예산내역서" xfId="14101"/>
    <cellStyle name="평_평택STP_01_09_27_Pt_Financial model_ver1_사업단예산내역서(제주)" xfId="14102"/>
    <cellStyle name="평_평택STP_01_09_27_Pt_FinancialModel1108(2)" xfId="14103"/>
    <cellStyle name="평_평택STP_01_09_27_Pt_FinancialModel1108(2)_사업단예산내역서" xfId="14104"/>
    <cellStyle name="평_평택STP_01_09_27_Pt_FinancialModel1108(2)_사업단예산내역서(제주)" xfId="14105"/>
    <cellStyle name="평_평택STP_01_09_27_Pt_MODEL_0117" xfId="14106"/>
    <cellStyle name="평_평택STP_01_09_27_Pt_MODEL_0117_사업단예산내역서" xfId="14107"/>
    <cellStyle name="평_평택STP_01_09_27_Pt_MODEL_0117_사업단예산내역서(제주)" xfId="14108"/>
    <cellStyle name="평_평택STP_01_09_27_Pt_MODEL_0118" xfId="14109"/>
    <cellStyle name="평_평택STP_01_09_27_Pt_MODEL_0118_사업단예산내역서" xfId="14110"/>
    <cellStyle name="평_평택STP_01_09_27_Pt_MODEL_0118_사업단예산내역서(제주)" xfId="14111"/>
    <cellStyle name="평_평택STP_01_09_27_Pt_Model_0317" xfId="14112"/>
    <cellStyle name="평_평택STP_01_09_27_Pt_Model_0317_사업단예산내역서" xfId="14113"/>
    <cellStyle name="평_평택STP_01_09_27_Pt_Model_0317_사업단예산내역서(제주)" xfId="14114"/>
    <cellStyle name="평_평택STP_01_09_27_Pt_대안1(1129)" xfId="14115"/>
    <cellStyle name="평_평택STP_01_09_27_Pt_대안1(1129)_사업단예산내역서" xfId="14116"/>
    <cellStyle name="평_평택STP_01_09_27_Pt_대안1(1129)_사업단예산내역서(제주)" xfId="14117"/>
    <cellStyle name="평_평택STP_01_09_27_Pt_대안2(1201)" xfId="14118"/>
    <cellStyle name="평_평택STP_01_09_27_Pt_대안2(1201)_사업단예산내역서" xfId="14119"/>
    <cellStyle name="평_평택STP_01_09_27_Pt_대안2(1201)_사업단예산내역서(제주)" xfId="14120"/>
    <cellStyle name="평_평택STP_01_09_27_Pt_사본 - MODEL_0105" xfId="14121"/>
    <cellStyle name="평_평택STP_01_09_27_Pt_사본 - MODEL_0105_사업단예산내역서" xfId="14122"/>
    <cellStyle name="평_평택STP_01_09_27_Pt_사본 - MODEL_0105_사업단예산내역서(제주)" xfId="14123"/>
    <cellStyle name="평_평택STP_01_09_27_Pt_사본 - 사본 - 사본 - MODEL_0105" xfId="14124"/>
    <cellStyle name="평_평택STP_01_09_27_Pt_사본 - 사본 - 사본 - MODEL_0105_사업단예산내역서" xfId="14125"/>
    <cellStyle name="평_평택STP_01_09_27_Pt_사본 - 사본 - 사본 - MODEL_0105_사업단예산내역서(제주)" xfId="14126"/>
    <cellStyle name="평_평택STP_01_09_27_Pt_사업단예산내역서" xfId="14127"/>
    <cellStyle name="평_평택STP_01_09_27_Pt_사업단예산내역서(제주)" xfId="14128"/>
    <cellStyle name="평_평택STP_01_09_27_사업단예산내역서" xfId="14129"/>
    <cellStyle name="평_평택STP_01_09_27_사업단예산내역서(제주)" xfId="14130"/>
    <cellStyle name="표" xfId="14131"/>
    <cellStyle name="표 2" xfId="14132"/>
    <cellStyle name="표(가는선,가운데,중앙)" xfId="14133"/>
    <cellStyle name="표(가는선,왼쪽,중앙)" xfId="14134"/>
    <cellStyle name="표(세로쓰기)" xfId="14135"/>
    <cellStyle name="표_00_토공1공구_총괄" xfId="14136"/>
    <cellStyle name="표_00_토공2공구_총괄--" xfId="14137"/>
    <cellStyle name="표_00설계예산서(계약)" xfId="14138"/>
    <cellStyle name="표_00설계예산서(계약)_지하시설물조사측량(R1)" xfId="14139"/>
    <cellStyle name="표_01-02.맨홀토공(OPEN-0.3)D-LINE" xfId="14140"/>
    <cellStyle name="표_01-02.맨홀토공(OPEN-0.3)D-LINE_01-02.맨홀토공(OPEN-0.3)C-LINE" xfId="14141"/>
    <cellStyle name="표_01-02.맨홀토공(OPEN-0.3)D-LINE_01-02.맨홀토공(OPEN-0.3)C-LINE_02.구조물및추진,도달기지토공(D구간)" xfId="14142"/>
    <cellStyle name="표_01-02.맨홀토공(OPEN-0.3)D-LINE_01-02.맨홀토공(OPEN-0.3)D-LINE" xfId="14143"/>
    <cellStyle name="표_01-02.맨홀토공(OPEN-0.3)D-LINE_01-02.맨홀토공(OPEN-0.3)D-LINE_02.구조물및추진,도달기지토공(D구간)" xfId="14144"/>
    <cellStyle name="표_01-02.맨홀토공(OPEN-0.3)D-LINE_02.구조물및추진,도달기지토공(D구간)" xfId="14145"/>
    <cellStyle name="표_01-3.옥구오수신설  맨홀토공(OPEN-0.3)" xfId="14146"/>
    <cellStyle name="표_01-3.옥구오수신설  맨홀토공(OPEN-0.3)_01-02.맨홀토공(OPEN-0.3)C-LINE" xfId="14147"/>
    <cellStyle name="표_01-3.옥구오수신설  맨홀토공(OPEN-0.3)_01-02.맨홀토공(OPEN-0.3)C-LINE_02.구조물및추진,도달기지토공(D구간)" xfId="14148"/>
    <cellStyle name="표_01-3.옥구오수신설  맨홀토공(OPEN-0.3)_01-02.맨홀토공(OPEN-0.3)D-LINE" xfId="14149"/>
    <cellStyle name="표_01-3.옥구오수신설  맨홀토공(OPEN-0.3)_01-02.맨홀토공(OPEN-0.3)D-LINE_02.구조물및추진,도달기지토공(D구간)" xfId="14150"/>
    <cellStyle name="표_01-3.옥구오수신설  맨홀토공(OPEN-0.3)_02.구조물및추진,도달기지토공(D구간)" xfId="14151"/>
    <cellStyle name="표_01-3.옥서오수신설  맨홀토공(OPEN-0.3)" xfId="14152"/>
    <cellStyle name="표_01-3.옥서오수신설  맨홀토공(OPEN-0.3)_01-02.맨홀토공(OPEN-0.3)C-LINE" xfId="14153"/>
    <cellStyle name="표_01-3.옥서오수신설  맨홀토공(OPEN-0.3)_01-02.맨홀토공(OPEN-0.3)C-LINE_02.구조물및추진,도달기지토공(D구간)" xfId="14154"/>
    <cellStyle name="표_01-3.옥서오수신설  맨홀토공(OPEN-0.3)_01-02.맨홀토공(OPEN-0.3)D-LINE" xfId="14155"/>
    <cellStyle name="표_01-3.옥서오수신설  맨홀토공(OPEN-0.3)_01-02.맨홀토공(OPEN-0.3)D-LINE_02.구조물및추진,도달기지토공(D구간)" xfId="14156"/>
    <cellStyle name="표_01-3.옥서오수신설  맨홀토공(OPEN-0.3)_02.구조물및추진,도달기지토공(D구간)" xfId="14157"/>
    <cellStyle name="표_01-토공_02-배수공" xfId="14158"/>
    <cellStyle name="표_01-토공_02-배수공_02.구조물및추진,도달기지토공(D구간)" xfId="14159"/>
    <cellStyle name="표_01-토공_02-배수공_토공" xfId="14160"/>
    <cellStyle name="표_01-토공_02-배수공_토공_02.구조물및추진,도달기지토공(D구간)" xfId="14161"/>
    <cellStyle name="표_01-토공_02-배수공_토공_2.0토공3" xfId="14162"/>
    <cellStyle name="표_01-토공_02-배수공_토공_2.0토공3_02.구조물및추진,도달기지토공(D구간)" xfId="14163"/>
    <cellStyle name="표_01-토공_02-배수공_토공_보령깨기집계" xfId="14164"/>
    <cellStyle name="표_01-토공_02-배수공_토공_보령깨기집계_02.구조물및추진,도달기지토공(D구간)" xfId="14165"/>
    <cellStyle name="표_01-토공_02-배수공_토공_정부장님토적" xfId="14166"/>
    <cellStyle name="표_01-토공_02-배수공_토공_정부장님토적_02.구조물및추진,도달기지토공(D구간)" xfId="14167"/>
    <cellStyle name="표_01-토공_02-배수공_토공_토적표" xfId="14168"/>
    <cellStyle name="표_01-토공_02-배수공_토공_토적표_02.구조물및추진,도달기지토공(D구간)" xfId="14169"/>
    <cellStyle name="표_02.구조물및추진,도달기지토공(D구간)" xfId="14170"/>
    <cellStyle name="표_02-배수공" xfId="14171"/>
    <cellStyle name="표_02-배수공_02.구조물및추진,도달기지토공(D구간)" xfId="14172"/>
    <cellStyle name="표_02-배수공_02-반중력식옹벽" xfId="14173"/>
    <cellStyle name="표_02-배수공_02-반중력식옹벽_02.구조물및추진,도달기지토공(D구간)" xfId="14174"/>
    <cellStyle name="표_02-배수공_02-반중력식옹벽_토공" xfId="14175"/>
    <cellStyle name="표_02-배수공_02-반중력식옹벽_토공_02.구조물및추진,도달기지토공(D구간)" xfId="14176"/>
    <cellStyle name="표_02-배수공_02-반중력식옹벽_토공_2.0토공3" xfId="14177"/>
    <cellStyle name="표_02-배수공_02-반중력식옹벽_토공_2.0토공3_02.구조물및추진,도달기지토공(D구간)" xfId="14178"/>
    <cellStyle name="표_02-배수공_02-반중력식옹벽_토공_보령깨기집계" xfId="14179"/>
    <cellStyle name="표_02-배수공_02-반중력식옹벽_토공_보령깨기집계_02.구조물및추진,도달기지토공(D구간)" xfId="14180"/>
    <cellStyle name="표_02-배수공_02-반중력식옹벽_토공_정부장님토적" xfId="14181"/>
    <cellStyle name="표_02-배수공_02-반중력식옹벽_토공_정부장님토적_02.구조물및추진,도달기지토공(D구간)" xfId="14182"/>
    <cellStyle name="표_02-배수공_02-반중력식옹벽_토공_토적표" xfId="14183"/>
    <cellStyle name="표_02-배수공_02-반중력식옹벽_토공_토적표_02.구조물및추진,도달기지토공(D구간)" xfId="14184"/>
    <cellStyle name="표_02-배수공_02-배수공" xfId="14185"/>
    <cellStyle name="표_02-배수공_02-배수공_02.구조물및추진,도달기지토공(D구간)" xfId="14186"/>
    <cellStyle name="표_02-배수공_02-배수공_토공" xfId="14187"/>
    <cellStyle name="표_02-배수공_02-배수공_토공_02.구조물및추진,도달기지토공(D구간)" xfId="14188"/>
    <cellStyle name="표_02-배수공_02-배수공_토공_2.0토공3" xfId="14189"/>
    <cellStyle name="표_02-배수공_02-배수공_토공_2.0토공3_02.구조물및추진,도달기지토공(D구간)" xfId="14190"/>
    <cellStyle name="표_02-배수공_02-배수공_토공_보령깨기집계" xfId="14191"/>
    <cellStyle name="표_02-배수공_02-배수공_토공_보령깨기집계_02.구조물및추진,도달기지토공(D구간)" xfId="14192"/>
    <cellStyle name="표_02-배수공_02-배수공_토공_정부장님토적" xfId="14193"/>
    <cellStyle name="표_02-배수공_02-배수공_토공_정부장님토적_02.구조물및추진,도달기지토공(D구간)" xfId="14194"/>
    <cellStyle name="표_02-배수공_02-배수공_토공_토적표" xfId="14195"/>
    <cellStyle name="표_02-배수공_02-배수공_토공_토적표_02.구조물및추진,도달기지토공(D구간)" xfId="14196"/>
    <cellStyle name="표_02-배수공_반중력" xfId="14197"/>
    <cellStyle name="표_02-배수공_반중력_02.구조물및추진,도달기지토공(D구간)" xfId="14198"/>
    <cellStyle name="표_02-배수공_반중력_토공" xfId="14199"/>
    <cellStyle name="표_02-배수공_반중력_토공_02.구조물및추진,도달기지토공(D구간)" xfId="14200"/>
    <cellStyle name="표_02-배수공_반중력_토공_2.0토공3" xfId="14201"/>
    <cellStyle name="표_02-배수공_반중력_토공_2.0토공3_02.구조물및추진,도달기지토공(D구간)" xfId="14202"/>
    <cellStyle name="표_02-배수공_반중력_토공_보령깨기집계" xfId="14203"/>
    <cellStyle name="표_02-배수공_반중력_토공_보령깨기집계_02.구조물및추진,도달기지토공(D구간)" xfId="14204"/>
    <cellStyle name="표_02-배수공_반중력_토공_정부장님토적" xfId="14205"/>
    <cellStyle name="표_02-배수공_반중력_토공_정부장님토적_02.구조물및추진,도달기지토공(D구간)" xfId="14206"/>
    <cellStyle name="표_02-배수공_반중력_토공_토적표" xfId="14207"/>
    <cellStyle name="표_02-배수공_반중력_토공_토적표_02.구조물및추진,도달기지토공(D구간)" xfId="14208"/>
    <cellStyle name="표_02-배수공_토공" xfId="14209"/>
    <cellStyle name="표_02-배수공_토공_02.구조물및추진,도달기지토공(D구간)" xfId="14210"/>
    <cellStyle name="표_02-배수공_토공_2.0토공3" xfId="14211"/>
    <cellStyle name="표_02-배수공_토공_2.0토공3_02.구조물및추진,도달기지토공(D구간)" xfId="14212"/>
    <cellStyle name="표_02-배수공_토공_보령깨기집계" xfId="14213"/>
    <cellStyle name="표_02-배수공_토공_보령깨기집계_02.구조물및추진,도달기지토공(D구간)" xfId="14214"/>
    <cellStyle name="표_02-배수공_토공_정부장님토적" xfId="14215"/>
    <cellStyle name="표_02-배수공_토공_정부장님토적_02.구조물및추진,도달기지토공(D구간)" xfId="14216"/>
    <cellStyle name="표_02-배수공_토공_토적표" xfId="14217"/>
    <cellStyle name="표_02-배수공_토공_토적표_02.구조물및추진,도달기지토공(D구간)" xfId="14218"/>
    <cellStyle name="표_04-포장공_02-배수공" xfId="14219"/>
    <cellStyle name="표_04-포장공_02-배수공_02.구조물및추진,도달기지토공(D구간)" xfId="14220"/>
    <cellStyle name="표_04-포장공_02-배수공_토공" xfId="14221"/>
    <cellStyle name="표_04-포장공_02-배수공_토공_02.구조물및추진,도달기지토공(D구간)" xfId="14222"/>
    <cellStyle name="표_04-포장공_02-배수공_토공_2.0토공3" xfId="14223"/>
    <cellStyle name="표_04-포장공_02-배수공_토공_2.0토공3_02.구조물및추진,도달기지토공(D구간)" xfId="14224"/>
    <cellStyle name="표_04-포장공_02-배수공_토공_보령깨기집계" xfId="14225"/>
    <cellStyle name="표_04-포장공_02-배수공_토공_보령깨기집계_02.구조물및추진,도달기지토공(D구간)" xfId="14226"/>
    <cellStyle name="표_04-포장공_02-배수공_토공_정부장님토적" xfId="14227"/>
    <cellStyle name="표_04-포장공_02-배수공_토공_정부장님토적_02.구조물및추진,도달기지토공(D구간)" xfId="14228"/>
    <cellStyle name="표_04-포장공_02-배수공_토공_토적표" xfId="14229"/>
    <cellStyle name="표_04-포장공_02-배수공_토공_토적표_02.구조물및추진,도달기지토공(D구간)" xfId="14230"/>
    <cellStyle name="표_06 토질조사예산서-1" xfId="14231"/>
    <cellStyle name="표_06.서수 오수 부대공(신설)" xfId="14232"/>
    <cellStyle name="표_06.서수 오수 부대공(신설)_02.구조물및추진,도달기지토공(D구간)" xfId="14233"/>
    <cellStyle name="표_06.옥구 오수 부대공" xfId="14234"/>
    <cellStyle name="표_06.옥구 오수 부대공_02.구조물및추진,도달기지토공(D구간)" xfId="14235"/>
    <cellStyle name="표_06.옥서 오수 부대공(신설)" xfId="14236"/>
    <cellStyle name="표_06.옥서 오수 부대공(신설)_02.구조물및추진,도달기지토공(D구간)" xfId="14237"/>
    <cellStyle name="표_06-부대공_02-배수공" xfId="14238"/>
    <cellStyle name="표_06-부대공_02-배수공_02.구조물및추진,도달기지토공(D구간)" xfId="14239"/>
    <cellStyle name="표_06-부대공_02-배수공_토공" xfId="14240"/>
    <cellStyle name="표_06-부대공_02-배수공_토공_02.구조물및추진,도달기지토공(D구간)" xfId="14241"/>
    <cellStyle name="표_06-부대공_02-배수공_토공_2.0토공3" xfId="14242"/>
    <cellStyle name="표_06-부대공_02-배수공_토공_2.0토공3_02.구조물및추진,도달기지토공(D구간)" xfId="14243"/>
    <cellStyle name="표_06-부대공_02-배수공_토공_보령깨기집계" xfId="14244"/>
    <cellStyle name="표_06-부대공_02-배수공_토공_보령깨기집계_02.구조물및추진,도달기지토공(D구간)" xfId="14245"/>
    <cellStyle name="표_06-부대공_02-배수공_토공_정부장님토적" xfId="14246"/>
    <cellStyle name="표_06-부대공_02-배수공_토공_정부장님토적_02.구조물및추진,도달기지토공(D구간)" xfId="14247"/>
    <cellStyle name="표_06-부대공_02-배수공_토공_토적표" xfId="14248"/>
    <cellStyle name="표_06-부대공_02-배수공_토공_토적표_02.구조물및추진,도달기지토공(D구간)" xfId="14249"/>
    <cellStyle name="표_070405-제평가용역" xfId="14250"/>
    <cellStyle name="표_10 0805 암유용 sample" xfId="14251"/>
    <cellStyle name="표_1공구_깨기취합-090425" xfId="14252"/>
    <cellStyle name="표_2.0 오수구조물공(실옥)" xfId="14253"/>
    <cellStyle name="표_2.0 오수구조물공(실옥)_배수설비 제원표" xfId="14254"/>
    <cellStyle name="표_2.0 오수구조물공(실옥)_배수설비 제원표_배수설비 수량(장선)" xfId="14255"/>
    <cellStyle name="표_2.0 오수구조물공(실옥)_하수처리시설(황간)" xfId="14256"/>
    <cellStyle name="표_2.0 오수구조물공(실옥)_하수처리시설(황간)_배수설비 제원표" xfId="14257"/>
    <cellStyle name="표_2.0 오수구조물공(실옥)_하수처리시설(황간)_배수설비 제원표_배수설비 수량(장선)" xfId="14258"/>
    <cellStyle name="표_20_깨기취합" xfId="14259"/>
    <cellStyle name="표_20_깨기취합_발파암소할 2003 버전" xfId="14260"/>
    <cellStyle name="표_20_깨기취합_토공수량산출서-3공구-사토" xfId="14261"/>
    <cellStyle name="표_2006 폐기물처리시설(폐기물관리법)" xfId="14262"/>
    <cellStyle name="표_21_깨기_배수1" xfId="14263"/>
    <cellStyle name="표_21_깨기_토공" xfId="14264"/>
    <cellStyle name="표_21_깨기_토공_발파암소할 2003 버전" xfId="14265"/>
    <cellStyle name="표_21_깨기_토공_토공수량산출서-3공구-사토" xfId="14266"/>
    <cellStyle name="표_4.부대공" xfId="14267"/>
    <cellStyle name="표_4.부대공_06. 물 푸 기-코드" xfId="14268"/>
    <cellStyle name="표_4.부대공_2.0 오수구조물공(실옥)" xfId="14269"/>
    <cellStyle name="표_4.부대공_2.0 오수구조물공(실옥)_배수설비 제원표" xfId="14270"/>
    <cellStyle name="표_4.부대공_2.0 오수구조물공(실옥)_배수설비 제원표_배수설비 수량(장선)" xfId="14271"/>
    <cellStyle name="표_4.부대공_2.0 오수구조물공(실옥)_하수처리시설(황간)" xfId="14272"/>
    <cellStyle name="표_4.부대공_2.0 오수구조물공(실옥)_하수처리시설(황간)_배수설비 제원표" xfId="14273"/>
    <cellStyle name="표_4.부대공_2.0 오수구조물공(실옥)_하수처리시설(황간)_배수설비 제원표_배수설비 수량(장선)" xfId="14274"/>
    <cellStyle name="표_4.부대공_4배관공" xfId="14275"/>
    <cellStyle name="표_4.부대공_4배관공_06. 물 푸 기-코드" xfId="14276"/>
    <cellStyle name="표_4.부대공_4배관공_2.0 오수구조물공(실옥)" xfId="14277"/>
    <cellStyle name="표_4.부대공_4배관공_2.0 오수구조물공(실옥)_배수설비 제원표" xfId="14278"/>
    <cellStyle name="표_4.부대공_4배관공_2.0 오수구조물공(실옥)_배수설비 제원표_배수설비 수량(장선)" xfId="14279"/>
    <cellStyle name="표_4.부대공_4배관공_2.0 오수구조물공(실옥)_하수처리시설(황간)" xfId="14280"/>
    <cellStyle name="표_4.부대공_4배관공_2.0 오수구조물공(실옥)_하수처리시설(황간)_배수설비 제원표" xfId="14281"/>
    <cellStyle name="표_4.부대공_4배관공_2.0 오수구조물공(실옥)_하수처리시설(황간)_배수설비 제원표_배수설비 수량(장선)" xfId="14282"/>
    <cellStyle name="표_4.부대공_4배관공_배수설비 제원표" xfId="14283"/>
    <cellStyle name="표_4.부대공_4배관공_배수설비 제원표_배수설비 수량(장선)" xfId="14284"/>
    <cellStyle name="표_4.부대공_4배관공_하수처리시설(황간)" xfId="14285"/>
    <cellStyle name="표_4.부대공_4배관공_하수처리시설(황간)_배수설비 제원표" xfId="14286"/>
    <cellStyle name="표_4.부대공_4배관공_하수처리시설(황간)_배수설비 제원표_배수설비 수량(장선)" xfId="14287"/>
    <cellStyle name="표_4.부대공_5부대시설공" xfId="14288"/>
    <cellStyle name="표_4.부대공_5부대시설공_06. 물 푸 기-코드" xfId="14289"/>
    <cellStyle name="표_4.부대공_5부대시설공_2.0 오수구조물공(실옥)" xfId="14290"/>
    <cellStyle name="표_4.부대공_5부대시설공_2.0 오수구조물공(실옥)_배수설비 제원표" xfId="14291"/>
    <cellStyle name="표_4.부대공_5부대시설공_2.0 오수구조물공(실옥)_배수설비 제원표_배수설비 수량(장선)" xfId="14292"/>
    <cellStyle name="표_4.부대공_5부대시설공_2.0 오수구조물공(실옥)_하수처리시설(황간)" xfId="14293"/>
    <cellStyle name="표_4.부대공_5부대시설공_2.0 오수구조물공(실옥)_하수처리시설(황간)_배수설비 제원표" xfId="14294"/>
    <cellStyle name="표_4.부대공_5부대시설공_2.0 오수구조물공(실옥)_하수처리시설(황간)_배수설비 제원표_배수설비 수량(장선)" xfId="14295"/>
    <cellStyle name="표_4.부대공_5부대시설공_배수설비 제원표" xfId="14296"/>
    <cellStyle name="표_4.부대공_5부대시설공_배수설비 제원표_배수설비 수량(장선)" xfId="14297"/>
    <cellStyle name="표_4.부대공_5부대시설공_하수처리시설(황간)" xfId="14298"/>
    <cellStyle name="표_4.부대공_5부대시설공_하수처리시설(황간)_배수설비 제원표" xfId="14299"/>
    <cellStyle name="표_4.부대공_5부대시설공_하수처리시설(황간)_배수설비 제원표_배수설비 수량(장선)" xfId="14300"/>
    <cellStyle name="표_4.부대공_배수설비 제원표" xfId="14301"/>
    <cellStyle name="표_4.부대공_배수설비 제원표_배수설비 수량(장선)" xfId="14302"/>
    <cellStyle name="표_4.부대공_하수처리시설(황간)" xfId="14303"/>
    <cellStyle name="표_4.부대공_하수처리시설(황간)_배수설비 제원표" xfId="14304"/>
    <cellStyle name="표_4.부대공_하수처리시설(황간)_배수설비 제원표_배수설비 수량(장선)" xfId="14305"/>
    <cellStyle name="표_4공구 깨기(평화)" xfId="14306"/>
    <cellStyle name="표_4배관공" xfId="14307"/>
    <cellStyle name="표_4배관공_06. 물 푸 기-코드" xfId="14308"/>
    <cellStyle name="표_4배관공_2.0 오수구조물공(실옥)" xfId="14309"/>
    <cellStyle name="표_4배관공_2.0 오수구조물공(실옥)_배수설비 제원표" xfId="14310"/>
    <cellStyle name="표_4배관공_2.0 오수구조물공(실옥)_배수설비 제원표_배수설비 수량(장선)" xfId="14311"/>
    <cellStyle name="표_4배관공_2.0 오수구조물공(실옥)_하수처리시설(황간)" xfId="14312"/>
    <cellStyle name="표_4배관공_2.0 오수구조물공(실옥)_하수처리시설(황간)_배수설비 제원표" xfId="14313"/>
    <cellStyle name="표_4배관공_2.0 오수구조물공(실옥)_하수처리시설(황간)_배수설비 제원표_배수설비 수량(장선)" xfId="14314"/>
    <cellStyle name="표_4배관공_배수설비 제원표" xfId="14315"/>
    <cellStyle name="표_4배관공_배수설비 제원표_배수설비 수량(장선)" xfId="14316"/>
    <cellStyle name="표_4배관공_하수처리시설(황간)" xfId="14317"/>
    <cellStyle name="표_4배관공_하수처리시설(황간)_배수설비 제원표" xfId="14318"/>
    <cellStyle name="표_4배관공_하수처리시설(황간)_배수설비 제원표_배수설비 수량(장선)" xfId="14319"/>
    <cellStyle name="표_5부대시설공" xfId="14320"/>
    <cellStyle name="표_5부대시설공_06. 물 푸 기-코드" xfId="14321"/>
    <cellStyle name="표_5부대시설공_2.0 오수구조물공(실옥)" xfId="14322"/>
    <cellStyle name="표_5부대시설공_2.0 오수구조물공(실옥)_배수설비 제원표" xfId="14323"/>
    <cellStyle name="표_5부대시설공_2.0 오수구조물공(실옥)_배수설비 제원표_배수설비 수량(장선)" xfId="14324"/>
    <cellStyle name="표_5부대시설공_2.0 오수구조물공(실옥)_하수처리시설(황간)" xfId="14325"/>
    <cellStyle name="표_5부대시설공_2.0 오수구조물공(실옥)_하수처리시설(황간)_배수설비 제원표" xfId="14326"/>
    <cellStyle name="표_5부대시설공_2.0 오수구조물공(실옥)_하수처리시설(황간)_배수설비 제원표_배수설비 수량(장선)" xfId="14327"/>
    <cellStyle name="표_5부대시설공_배수설비 제원표" xfId="14328"/>
    <cellStyle name="표_5부대시설공_배수설비 제원표_배수설비 수량(장선)" xfId="14329"/>
    <cellStyle name="표_5부대시설공_하수처리시설(황간)" xfId="14330"/>
    <cellStyle name="표_5부대시설공_하수처리시설(황간)_배수설비 제원표" xfId="14331"/>
    <cellStyle name="표_5부대시설공_하수처리시설(황간)_배수설비 제원표_배수설비 수량(장선)" xfId="14332"/>
    <cellStyle name="표_Book2" xfId="14333"/>
    <cellStyle name="표_Book2 2" xfId="14334"/>
    <cellStyle name="표_Book2_06. 물 푸 기-코드" xfId="14335"/>
    <cellStyle name="표_Book2_2.0 오수구조물공(실옥)" xfId="14336"/>
    <cellStyle name="표_Book2_2.0 오수구조물공(실옥)_배수설비 제원표" xfId="14337"/>
    <cellStyle name="표_Book2_2.0 오수구조물공(실옥)_배수설비 제원표_배수설비 수량(장선)" xfId="14338"/>
    <cellStyle name="표_Book2_2.0 오수구조물공(실옥)_하수처리시설(황간)" xfId="14339"/>
    <cellStyle name="표_Book2_2.0 오수구조물공(실옥)_하수처리시설(황간)_배수설비 제원표" xfId="14340"/>
    <cellStyle name="표_Book2_2.0 오수구조물공(실옥)_하수처리시설(황간)_배수설비 제원표_배수설비 수량(장선)" xfId="14341"/>
    <cellStyle name="표_Book2_4.부대공" xfId="14342"/>
    <cellStyle name="표_Book2_4.부대공_06. 물 푸 기-코드" xfId="14343"/>
    <cellStyle name="표_Book2_4.부대공_2.0 오수구조물공(실옥)" xfId="14344"/>
    <cellStyle name="표_Book2_4.부대공_2.0 오수구조물공(실옥)_배수설비 제원표" xfId="14345"/>
    <cellStyle name="표_Book2_4.부대공_2.0 오수구조물공(실옥)_배수설비 제원표_배수설비 수량(장선)" xfId="14346"/>
    <cellStyle name="표_Book2_4.부대공_2.0 오수구조물공(실옥)_하수처리시설(황간)" xfId="14347"/>
    <cellStyle name="표_Book2_4.부대공_2.0 오수구조물공(실옥)_하수처리시설(황간)_배수설비 제원표" xfId="14348"/>
    <cellStyle name="표_Book2_4.부대공_2.0 오수구조물공(실옥)_하수처리시설(황간)_배수설비 제원표_배수설비 수량(장선)" xfId="14349"/>
    <cellStyle name="표_Book2_4.부대공_4배관공" xfId="14350"/>
    <cellStyle name="표_Book2_4.부대공_4배관공_06. 물 푸 기-코드" xfId="14351"/>
    <cellStyle name="표_Book2_4.부대공_4배관공_2.0 오수구조물공(실옥)" xfId="14352"/>
    <cellStyle name="표_Book2_4.부대공_4배관공_2.0 오수구조물공(실옥)_배수설비 제원표" xfId="14353"/>
    <cellStyle name="표_Book2_4.부대공_4배관공_2.0 오수구조물공(실옥)_배수설비 제원표_배수설비 수량(장선)" xfId="14354"/>
    <cellStyle name="표_Book2_4.부대공_4배관공_2.0 오수구조물공(실옥)_하수처리시설(황간)" xfId="14355"/>
    <cellStyle name="표_Book2_4.부대공_4배관공_2.0 오수구조물공(실옥)_하수처리시설(황간)_배수설비 제원표" xfId="14356"/>
    <cellStyle name="표_Book2_4.부대공_4배관공_2.0 오수구조물공(실옥)_하수처리시설(황간)_배수설비 제원표_배수설비 수량(장선)" xfId="14357"/>
    <cellStyle name="표_Book2_4.부대공_4배관공_배수설비 제원표" xfId="14358"/>
    <cellStyle name="표_Book2_4.부대공_4배관공_배수설비 제원표_배수설비 수량(장선)" xfId="14359"/>
    <cellStyle name="표_Book2_4.부대공_4배관공_하수처리시설(황간)" xfId="14360"/>
    <cellStyle name="표_Book2_4.부대공_4배관공_하수처리시설(황간)_배수설비 제원표" xfId="14361"/>
    <cellStyle name="표_Book2_4.부대공_4배관공_하수처리시설(황간)_배수설비 제원표_배수설비 수량(장선)" xfId="14362"/>
    <cellStyle name="표_Book2_4.부대공_5부대시설공" xfId="14363"/>
    <cellStyle name="표_Book2_4.부대공_5부대시설공_06. 물 푸 기-코드" xfId="14364"/>
    <cellStyle name="표_Book2_4.부대공_5부대시설공_2.0 오수구조물공(실옥)" xfId="14365"/>
    <cellStyle name="표_Book2_4.부대공_5부대시설공_2.0 오수구조물공(실옥)_배수설비 제원표" xfId="14366"/>
    <cellStyle name="표_Book2_4.부대공_5부대시설공_2.0 오수구조물공(실옥)_배수설비 제원표_배수설비 수량(장선)" xfId="14367"/>
    <cellStyle name="표_Book2_4.부대공_5부대시설공_2.0 오수구조물공(실옥)_하수처리시설(황간)" xfId="14368"/>
    <cellStyle name="표_Book2_4.부대공_5부대시설공_2.0 오수구조물공(실옥)_하수처리시설(황간)_배수설비 제원표" xfId="14369"/>
    <cellStyle name="표_Book2_4.부대공_5부대시설공_2.0 오수구조물공(실옥)_하수처리시설(황간)_배수설비 제원표_배수설비 수량(장선)" xfId="14370"/>
    <cellStyle name="표_Book2_4.부대공_5부대시설공_배수설비 제원표" xfId="14371"/>
    <cellStyle name="표_Book2_4.부대공_5부대시설공_배수설비 제원표_배수설비 수량(장선)" xfId="14372"/>
    <cellStyle name="표_Book2_4.부대공_5부대시설공_하수처리시설(황간)" xfId="14373"/>
    <cellStyle name="표_Book2_4.부대공_5부대시설공_하수처리시설(황간)_배수설비 제원표" xfId="14374"/>
    <cellStyle name="표_Book2_4.부대공_5부대시설공_하수처리시설(황간)_배수설비 제원표_배수설비 수량(장선)" xfId="14375"/>
    <cellStyle name="표_Book2_4.부대공_배수설비 제원표" xfId="14376"/>
    <cellStyle name="표_Book2_4.부대공_배수설비 제원표_배수설비 수량(장선)" xfId="14377"/>
    <cellStyle name="표_Book2_4.부대공_하수처리시설(황간)" xfId="14378"/>
    <cellStyle name="표_Book2_4.부대공_하수처리시설(황간)_배수설비 제원표" xfId="14379"/>
    <cellStyle name="표_Book2_4.부대공_하수처리시설(황간)_배수설비 제원표_배수설비 수량(장선)" xfId="14380"/>
    <cellStyle name="표_Book2_4배관공" xfId="14381"/>
    <cellStyle name="표_Book2_4배관공_06. 물 푸 기-코드" xfId="14382"/>
    <cellStyle name="표_Book2_4배관공_2.0 오수구조물공(실옥)" xfId="14383"/>
    <cellStyle name="표_Book2_4배관공_2.0 오수구조물공(실옥)_배수설비 제원표" xfId="14384"/>
    <cellStyle name="표_Book2_4배관공_2.0 오수구조물공(실옥)_배수설비 제원표_배수설비 수량(장선)" xfId="14385"/>
    <cellStyle name="표_Book2_4배관공_2.0 오수구조물공(실옥)_하수처리시설(황간)" xfId="14386"/>
    <cellStyle name="표_Book2_4배관공_2.0 오수구조물공(실옥)_하수처리시설(황간)_배수설비 제원표" xfId="14387"/>
    <cellStyle name="표_Book2_4배관공_2.0 오수구조물공(실옥)_하수처리시설(황간)_배수설비 제원표_배수설비 수량(장선)" xfId="14388"/>
    <cellStyle name="표_Book2_4배관공_배수설비 제원표" xfId="14389"/>
    <cellStyle name="표_Book2_4배관공_배수설비 제원표_배수설비 수량(장선)" xfId="14390"/>
    <cellStyle name="표_Book2_4배관공_하수처리시설(황간)" xfId="14391"/>
    <cellStyle name="표_Book2_4배관공_하수처리시설(황간)_배수설비 제원표" xfId="14392"/>
    <cellStyle name="표_Book2_4배관공_하수처리시설(황간)_배수설비 제원표_배수설비 수량(장선)" xfId="14393"/>
    <cellStyle name="표_Book2_5부대시설공" xfId="14394"/>
    <cellStyle name="표_Book2_5부대시설공_06. 물 푸 기-코드" xfId="14395"/>
    <cellStyle name="표_Book2_5부대시설공_2.0 오수구조물공(실옥)" xfId="14396"/>
    <cellStyle name="표_Book2_5부대시설공_2.0 오수구조물공(실옥)_배수설비 제원표" xfId="14397"/>
    <cellStyle name="표_Book2_5부대시설공_2.0 오수구조물공(실옥)_배수설비 제원표_배수설비 수량(장선)" xfId="14398"/>
    <cellStyle name="표_Book2_5부대시설공_2.0 오수구조물공(실옥)_하수처리시설(황간)" xfId="14399"/>
    <cellStyle name="표_Book2_5부대시설공_2.0 오수구조물공(실옥)_하수처리시설(황간)_배수설비 제원표" xfId="14400"/>
    <cellStyle name="표_Book2_5부대시설공_2.0 오수구조물공(실옥)_하수처리시설(황간)_배수설비 제원표_배수설비 수량(장선)" xfId="14401"/>
    <cellStyle name="표_Book2_5부대시설공_배수설비 제원표" xfId="14402"/>
    <cellStyle name="표_Book2_5부대시설공_배수설비 제원표_배수설비 수량(장선)" xfId="14403"/>
    <cellStyle name="표_Book2_5부대시설공_하수처리시설(황간)" xfId="14404"/>
    <cellStyle name="표_Book2_5부대시설공_하수처리시설(황간)_배수설비 제원표" xfId="14405"/>
    <cellStyle name="표_Book2_5부대시설공_하수처리시설(황간)_배수설비 제원표_배수설비 수량(장선)" xfId="14406"/>
    <cellStyle name="표_Book2_배수설비 제원표" xfId="14407"/>
    <cellStyle name="표_Book2_배수설비 제원표_배수설비 수량(장선)" xfId="14408"/>
    <cellStyle name="표_Book2_하수처리시설(황간)" xfId="14409"/>
    <cellStyle name="표_Book2_하수처리시설(황간)_배수설비 제원표" xfId="14410"/>
    <cellStyle name="표_Book2_하수처리시설(황간)_배수설비 제원표_배수설비 수량(장선)" xfId="14411"/>
    <cellStyle name="표_강릉내역서(설계변경)_0207" xfId="14412"/>
    <cellStyle name="표_경포 오수 부대공(신설)-1" xfId="14413"/>
    <cellStyle name="표_경포 오수 부대공(신설)-1_02.구조물및추진,도달기지토공(D구간)" xfId="14414"/>
    <cellStyle name="표_경포오수신설 부대공-기존관보호공" xfId="14415"/>
    <cellStyle name="표_경포오수신설 부대공-기존관보호공_02.구조물및추진,도달기지토공(D구간)" xfId="14416"/>
    <cellStyle name="표_계약내역서" xfId="14417"/>
    <cellStyle name="표_계약내역서_지하시설물조사측량(R1)" xfId="14418"/>
    <cellStyle name="표_교통영향평가예산서" xfId="14419"/>
    <cellStyle name="표_구조물공사(수정)" xfId="14420"/>
    <cellStyle name="표_기존구조물철거" xfId="14421"/>
    <cellStyle name="표_기존구조물철거_발파암소할 2003 버전" xfId="14422"/>
    <cellStyle name="표_기존구조물철거_토공수량산출서-3공구-사토" xfId="14423"/>
    <cellStyle name="표_기존구조물철거최종" xfId="14424"/>
    <cellStyle name="표_기존구조물철거최종_발파암소할 2003 버전" xfId="14425"/>
    <cellStyle name="표_기존구조물철거최종_토공수량산출서-3공구-사토" xfId="14426"/>
    <cellStyle name="표_노면표지" xfId="14427"/>
    <cellStyle name="표_문경내역(1127)" xfId="14428"/>
    <cellStyle name="표_문경내역(1127)_지하시설물조사측량(R1)" xfId="14429"/>
    <cellStyle name="표_문경내역(1127)_지하시설물조사측량(R1)_발주내역서" xfId="14430"/>
    <cellStyle name="표_문경내역(1127)_지하시설물조사측량(R1)_발주내역서(8(1).9)-원본" xfId="14431"/>
    <cellStyle name="표_문경내역(1127)_지하시설물조사측량(R1)_발주내역서-서울시발송수정" xfId="14432"/>
    <cellStyle name="표_문경내역(1127)_지하시설물조사측량(R1)_설계내역서(2010(1).1.13)" xfId="14433"/>
    <cellStyle name="표_문경내역(1127)_지하시설물조사측량(R1)_총괄" xfId="14434"/>
    <cellStyle name="표_미끄럼방지시설" xfId="14435"/>
    <cellStyle name="표_발파암소할" xfId="14436"/>
    <cellStyle name="표_발파암소할 2003 버전" xfId="14437"/>
    <cellStyle name="표_배수설비 제원표" xfId="14438"/>
    <cellStyle name="표_배수설비 제원표_배수설비 수량(장선)" xfId="14439"/>
    <cellStyle name="표_변경내역서(의왕수도정비)-07.12.10(보할수정)-김후호수정" xfId="14440"/>
    <cellStyle name="표_변경예정공정표(최종)" xfId="14441"/>
    <cellStyle name="표_부대" xfId="14442"/>
    <cellStyle name="표_부대공사" xfId="14443"/>
    <cellStyle name="표_부대공사_1" xfId="14444"/>
    <cellStyle name="표_부대공사단위수량" xfId="14445"/>
    <cellStyle name="표_부대단위수량" xfId="14446"/>
    <cellStyle name="표_부대수량" xfId="14447"/>
    <cellStyle name="표_설계내역서(변경)_0303" xfId="14448"/>
    <cellStyle name="표_설계내역서(변경)_0303_지하시설물조사측량(R1)" xfId="14449"/>
    <cellStyle name="표_설계내역서(변경)_0303_지하시설물조사측량(R1)_발주내역서" xfId="14450"/>
    <cellStyle name="표_설계내역서(변경)_0303_지하시설물조사측량(R1)_발주내역서(8(1).9)-원본" xfId="14451"/>
    <cellStyle name="표_설계내역서(변경)_0303_지하시설물조사측량(R1)_발주내역서-서울시발송수정" xfId="14452"/>
    <cellStyle name="표_설계내역서(변경)_0303_지하시설물조사측량(R1)_설계내역서(2010(1).1.13)" xfId="14453"/>
    <cellStyle name="표_설계내역서(변경)_0303_지하시설물조사측량(R1)_총괄" xfId="14454"/>
    <cellStyle name="표_설계예산서(설계)" xfId="14455"/>
    <cellStyle name="표_설계예산서(설계)_지하시설물조사측량(R1)" xfId="14456"/>
    <cellStyle name="표_설계용역비" xfId="14457"/>
    <cellStyle name="표_설계용역비_070405-제평가용역" xfId="14458"/>
    <cellStyle name="표_설계용역비_토취장 변경내역" xfId="14459"/>
    <cellStyle name="표_설계용역비_토취장_변경내역" xfId="14460"/>
    <cellStyle name="표_설계용역비_토취장_변경내역(수자원)" xfId="14461"/>
    <cellStyle name="표_수량산출서(수정)" xfId="14462"/>
    <cellStyle name="표_수량산출서(수정)_01-토공_02-배수공" xfId="14463"/>
    <cellStyle name="표_수량산출서(수정)_01-토공_02-배수공_02.구조물및추진,도달기지토공(D구간)" xfId="14464"/>
    <cellStyle name="표_수량산출서(수정)_01-토공_02-배수공_토공" xfId="14465"/>
    <cellStyle name="표_수량산출서(수정)_01-토공_02-배수공_토공_02.구조물및추진,도달기지토공(D구간)" xfId="14466"/>
    <cellStyle name="표_수량산출서(수정)_01-토공_02-배수공_토공_2.0토공3" xfId="14467"/>
    <cellStyle name="표_수량산출서(수정)_01-토공_02-배수공_토공_2.0토공3_02.구조물및추진,도달기지토공(D구간)" xfId="14468"/>
    <cellStyle name="표_수량산출서(수정)_01-토공_02-배수공_토공_보령깨기집계" xfId="14469"/>
    <cellStyle name="표_수량산출서(수정)_01-토공_02-배수공_토공_보령깨기집계_02.구조물및추진,도달기지토공(D구간)" xfId="14470"/>
    <cellStyle name="표_수량산출서(수정)_01-토공_02-배수공_토공_정부장님토적" xfId="14471"/>
    <cellStyle name="표_수량산출서(수정)_01-토공_02-배수공_토공_정부장님토적_02.구조물및추진,도달기지토공(D구간)" xfId="14472"/>
    <cellStyle name="표_수량산출서(수정)_01-토공_02-배수공_토공_토적표" xfId="14473"/>
    <cellStyle name="표_수량산출서(수정)_01-토공_02-배수공_토공_토적표_02.구조물및추진,도달기지토공(D구간)" xfId="14474"/>
    <cellStyle name="표_수량산출서(수정)_02-배수공" xfId="14475"/>
    <cellStyle name="표_수량산출서(수정)_02-배수공_02.구조물및추진,도달기지토공(D구간)" xfId="14476"/>
    <cellStyle name="표_수량산출서(수정)_02-배수공_02-반중력식옹벽" xfId="14477"/>
    <cellStyle name="표_수량산출서(수정)_02-배수공_02-반중력식옹벽_02.구조물및추진,도달기지토공(D구간)" xfId="14478"/>
    <cellStyle name="표_수량산출서(수정)_02-배수공_02-반중력식옹벽_토공" xfId="14479"/>
    <cellStyle name="표_수량산출서(수정)_02-배수공_02-반중력식옹벽_토공_02.구조물및추진,도달기지토공(D구간)" xfId="14480"/>
    <cellStyle name="표_수량산출서(수정)_02-배수공_02-반중력식옹벽_토공_2.0토공3" xfId="14481"/>
    <cellStyle name="표_수량산출서(수정)_02-배수공_02-반중력식옹벽_토공_2.0토공3_02.구조물및추진,도달기지토공(D구간)" xfId="14482"/>
    <cellStyle name="표_수량산출서(수정)_02-배수공_02-반중력식옹벽_토공_보령깨기집계" xfId="14483"/>
    <cellStyle name="표_수량산출서(수정)_02-배수공_02-반중력식옹벽_토공_보령깨기집계_02.구조물및추진,도달기지토공(D구간)" xfId="14484"/>
    <cellStyle name="표_수량산출서(수정)_02-배수공_02-반중력식옹벽_토공_정부장님토적" xfId="14485"/>
    <cellStyle name="표_수량산출서(수정)_02-배수공_02-반중력식옹벽_토공_정부장님토적_02.구조물및추진,도달기지토공(D구간)" xfId="14486"/>
    <cellStyle name="표_수량산출서(수정)_02-배수공_02-반중력식옹벽_토공_토적표" xfId="14487"/>
    <cellStyle name="표_수량산출서(수정)_02-배수공_02-반중력식옹벽_토공_토적표_02.구조물및추진,도달기지토공(D구간)" xfId="14488"/>
    <cellStyle name="표_수량산출서(수정)_02-배수공_02-배수공" xfId="14489"/>
    <cellStyle name="표_수량산출서(수정)_02-배수공_02-배수공_02.구조물및추진,도달기지토공(D구간)" xfId="14490"/>
    <cellStyle name="표_수량산출서(수정)_02-배수공_02-배수공_토공" xfId="14491"/>
    <cellStyle name="표_수량산출서(수정)_02-배수공_02-배수공_토공_02.구조물및추진,도달기지토공(D구간)" xfId="14492"/>
    <cellStyle name="표_수량산출서(수정)_02-배수공_02-배수공_토공_2.0토공3" xfId="14493"/>
    <cellStyle name="표_수량산출서(수정)_02-배수공_02-배수공_토공_2.0토공3_02.구조물및추진,도달기지토공(D구간)" xfId="14494"/>
    <cellStyle name="표_수량산출서(수정)_02-배수공_02-배수공_토공_보령깨기집계" xfId="14495"/>
    <cellStyle name="표_수량산출서(수정)_02-배수공_02-배수공_토공_보령깨기집계_02.구조물및추진,도달기지토공(D구간)" xfId="14496"/>
    <cellStyle name="표_수량산출서(수정)_02-배수공_02-배수공_토공_정부장님토적" xfId="14497"/>
    <cellStyle name="표_수량산출서(수정)_02-배수공_02-배수공_토공_정부장님토적_02.구조물및추진,도달기지토공(D구간)" xfId="14498"/>
    <cellStyle name="표_수량산출서(수정)_02-배수공_02-배수공_토공_토적표" xfId="14499"/>
    <cellStyle name="표_수량산출서(수정)_02-배수공_02-배수공_토공_토적표_02.구조물및추진,도달기지토공(D구간)" xfId="14500"/>
    <cellStyle name="표_수량산출서(수정)_02-배수공_반중력" xfId="14501"/>
    <cellStyle name="표_수량산출서(수정)_02-배수공_반중력_02.구조물및추진,도달기지토공(D구간)" xfId="14502"/>
    <cellStyle name="표_수량산출서(수정)_02-배수공_반중력_토공" xfId="14503"/>
    <cellStyle name="표_수량산출서(수정)_02-배수공_반중력_토공_02.구조물및추진,도달기지토공(D구간)" xfId="14504"/>
    <cellStyle name="표_수량산출서(수정)_02-배수공_반중력_토공_2.0토공3" xfId="14505"/>
    <cellStyle name="표_수량산출서(수정)_02-배수공_반중력_토공_2.0토공3_02.구조물및추진,도달기지토공(D구간)" xfId="14506"/>
    <cellStyle name="표_수량산출서(수정)_02-배수공_반중력_토공_보령깨기집계" xfId="14507"/>
    <cellStyle name="표_수량산출서(수정)_02-배수공_반중력_토공_보령깨기집계_02.구조물및추진,도달기지토공(D구간)" xfId="14508"/>
    <cellStyle name="표_수량산출서(수정)_02-배수공_반중력_토공_정부장님토적" xfId="14509"/>
    <cellStyle name="표_수량산출서(수정)_02-배수공_반중력_토공_정부장님토적_02.구조물및추진,도달기지토공(D구간)" xfId="14510"/>
    <cellStyle name="표_수량산출서(수정)_02-배수공_반중력_토공_토적표" xfId="14511"/>
    <cellStyle name="표_수량산출서(수정)_02-배수공_반중력_토공_토적표_02.구조물및추진,도달기지토공(D구간)" xfId="14512"/>
    <cellStyle name="표_수량산출서(수정)_02-배수공_토공" xfId="14513"/>
    <cellStyle name="표_수량산출서(수정)_02-배수공_토공_02.구조물및추진,도달기지토공(D구간)" xfId="14514"/>
    <cellStyle name="표_수량산출서(수정)_02-배수공_토공_2.0토공3" xfId="14515"/>
    <cellStyle name="표_수량산출서(수정)_02-배수공_토공_2.0토공3_02.구조물및추진,도달기지토공(D구간)" xfId="14516"/>
    <cellStyle name="표_수량산출서(수정)_02-배수공_토공_보령깨기집계" xfId="14517"/>
    <cellStyle name="표_수량산출서(수정)_02-배수공_토공_보령깨기집계_02.구조물및추진,도달기지토공(D구간)" xfId="14518"/>
    <cellStyle name="표_수량산출서(수정)_02-배수공_토공_정부장님토적" xfId="14519"/>
    <cellStyle name="표_수량산출서(수정)_02-배수공_토공_정부장님토적_02.구조물및추진,도달기지토공(D구간)" xfId="14520"/>
    <cellStyle name="표_수량산출서(수정)_02-배수공_토공_토적표" xfId="14521"/>
    <cellStyle name="표_수량산출서(수정)_02-배수공_토공_토적표_02.구조물및추진,도달기지토공(D구간)" xfId="14522"/>
    <cellStyle name="표_수량산출서(수정)_04-포장공_02-배수공" xfId="14523"/>
    <cellStyle name="표_수량산출서(수정)_04-포장공_02-배수공_02.구조물및추진,도달기지토공(D구간)" xfId="14524"/>
    <cellStyle name="표_수량산출서(수정)_04-포장공_02-배수공_토공" xfId="14525"/>
    <cellStyle name="표_수량산출서(수정)_04-포장공_02-배수공_토공_02.구조물및추진,도달기지토공(D구간)" xfId="14526"/>
    <cellStyle name="표_수량산출서(수정)_04-포장공_02-배수공_토공_2.0토공3" xfId="14527"/>
    <cellStyle name="표_수량산출서(수정)_04-포장공_02-배수공_토공_2.0토공3_02.구조물및추진,도달기지토공(D구간)" xfId="14528"/>
    <cellStyle name="표_수량산출서(수정)_04-포장공_02-배수공_토공_보령깨기집계" xfId="14529"/>
    <cellStyle name="표_수량산출서(수정)_04-포장공_02-배수공_토공_보령깨기집계_02.구조물및추진,도달기지토공(D구간)" xfId="14530"/>
    <cellStyle name="표_수량산출서(수정)_04-포장공_02-배수공_토공_정부장님토적" xfId="14531"/>
    <cellStyle name="표_수량산출서(수정)_04-포장공_02-배수공_토공_정부장님토적_02.구조물및추진,도달기지토공(D구간)" xfId="14532"/>
    <cellStyle name="표_수량산출서(수정)_04-포장공_02-배수공_토공_토적표" xfId="14533"/>
    <cellStyle name="표_수량산출서(수정)_04-포장공_02-배수공_토공_토적표_02.구조물및추진,도달기지토공(D구간)" xfId="14534"/>
    <cellStyle name="표_수량산출서(수정)_06-부대공_02-배수공" xfId="14535"/>
    <cellStyle name="표_수량산출서(수정)_06-부대공_02-배수공_02.구조물및추진,도달기지토공(D구간)" xfId="14536"/>
    <cellStyle name="표_수량산출서(수정)_06-부대공_02-배수공_토공" xfId="14537"/>
    <cellStyle name="표_수량산출서(수정)_06-부대공_02-배수공_토공_02.구조물및추진,도달기지토공(D구간)" xfId="14538"/>
    <cellStyle name="표_수량산출서(수정)_06-부대공_02-배수공_토공_2.0토공3" xfId="14539"/>
    <cellStyle name="표_수량산출서(수정)_06-부대공_02-배수공_토공_2.0토공3_02.구조물및추진,도달기지토공(D구간)" xfId="14540"/>
    <cellStyle name="표_수량산출서(수정)_06-부대공_02-배수공_토공_보령깨기집계" xfId="14541"/>
    <cellStyle name="표_수량산출서(수정)_06-부대공_02-배수공_토공_보령깨기집계_02.구조물및추진,도달기지토공(D구간)" xfId="14542"/>
    <cellStyle name="표_수량산출서(수정)_06-부대공_02-배수공_토공_정부장님토적" xfId="14543"/>
    <cellStyle name="표_수량산출서(수정)_06-부대공_02-배수공_토공_정부장님토적_02.구조물및추진,도달기지토공(D구간)" xfId="14544"/>
    <cellStyle name="표_수량산출서(수정)_06-부대공_02-배수공_토공_토적표" xfId="14545"/>
    <cellStyle name="표_수량산출서(수정)_06-부대공_02-배수공_토공_토적표_02.구조물및추진,도달기지토공(D구간)" xfId="14546"/>
    <cellStyle name="표_수량산출서(수정)_20_깨기취합" xfId="14547"/>
    <cellStyle name="표_수량산출서(수정)_20_깨기취합_발파암소할 2003 버전" xfId="14548"/>
    <cellStyle name="표_수량산출서(수정)_20_깨기취합_토공수량산출서-3공구-사토" xfId="14549"/>
    <cellStyle name="표_수량산출서(수정)_21_깨기_배수1" xfId="14550"/>
    <cellStyle name="표_수량산출서(수정)_21_깨기_토공" xfId="14551"/>
    <cellStyle name="표_수량산출서(수정)_21_깨기_토공_발파암소할 2003 버전" xfId="14552"/>
    <cellStyle name="표_수량산출서(수정)_21_깨기_토공_토공수량산출서-3공구-사토" xfId="14553"/>
    <cellStyle name="표_수량산출서(수정)_기존구조물철거" xfId="14554"/>
    <cellStyle name="표_수량산출서(수정)_기존구조물철거_발파암소할 2003 버전" xfId="14555"/>
    <cellStyle name="표_수량산출서(수정)_기존구조물철거_토공수량산출서-3공구-사토" xfId="14556"/>
    <cellStyle name="표_수량산출서(수정)_기존구조물철거최종" xfId="14557"/>
    <cellStyle name="표_수량산출서(수정)_기존구조물철거최종_발파암소할 2003 버전" xfId="14558"/>
    <cellStyle name="표_수량산출서(수정)_기존구조물철거최종_토공수량산출서-3공구-사토" xfId="14559"/>
    <cellStyle name="표_수량산출서(수정)_발파암소할 2003 버전" xfId="14560"/>
    <cellStyle name="표_수량산출서(수정)_오수공" xfId="14561"/>
    <cellStyle name="표_수량산출서(수정)_오수공_20_깨기취합" xfId="14562"/>
    <cellStyle name="표_수량산출서(수정)_오수공_20_깨기취합_발파암소할 2003 버전" xfId="14563"/>
    <cellStyle name="표_수량산출서(수정)_오수공_20_깨기취합_토공수량산출서-3공구-사토" xfId="14564"/>
    <cellStyle name="표_수량산출서(수정)_오수공_21_깨기_배수1" xfId="14565"/>
    <cellStyle name="표_수량산출서(수정)_오수공_21_깨기_토공" xfId="14566"/>
    <cellStyle name="표_수량산출서(수정)_오수공_21_깨기_토공_발파암소할 2003 버전" xfId="14567"/>
    <cellStyle name="표_수량산출서(수정)_오수공_21_깨기_토공_토공수량산출서-3공구-사토" xfId="14568"/>
    <cellStyle name="표_수량산출서(수정)_오수공_기존구조물철거" xfId="14569"/>
    <cellStyle name="표_수량산출서(수정)_오수공_기존구조물철거_발파암소할 2003 버전" xfId="14570"/>
    <cellStyle name="표_수량산출서(수정)_오수공_기존구조물철거_토공수량산출서-3공구-사토" xfId="14571"/>
    <cellStyle name="표_수량산출서(수정)_오수공_기존구조물철거최종" xfId="14572"/>
    <cellStyle name="표_수량산출서(수정)_오수공_기존구조물철거최종_발파암소할 2003 버전" xfId="14573"/>
    <cellStyle name="표_수량산출서(수정)_오수공_기존구조물철거최종_토공수량산출서-3공구-사토" xfId="14574"/>
    <cellStyle name="표_수량산출서(수정)_오수공_발파암소할 2003 버전" xfId="14575"/>
    <cellStyle name="표_수량산출서(수정)_오수공_오수공" xfId="14576"/>
    <cellStyle name="표_수량산출서(수정)_오수공_오수공_20_깨기취합" xfId="14577"/>
    <cellStyle name="표_수량산출서(수정)_오수공_오수공_20_깨기취합_발파암소할 2003 버전" xfId="14578"/>
    <cellStyle name="표_수량산출서(수정)_오수공_오수공_20_깨기취합_토공수량산출서-3공구-사토" xfId="14579"/>
    <cellStyle name="표_수량산출서(수정)_오수공_오수공_21_깨기_배수1" xfId="14580"/>
    <cellStyle name="표_수량산출서(수정)_오수공_오수공_21_깨기_토공" xfId="14581"/>
    <cellStyle name="표_수량산출서(수정)_오수공_오수공_21_깨기_토공_발파암소할 2003 버전" xfId="14582"/>
    <cellStyle name="표_수량산출서(수정)_오수공_오수공_21_깨기_토공_토공수량산출서-3공구-사토" xfId="14583"/>
    <cellStyle name="표_수량산출서(수정)_오수공_오수공_기존구조물철거" xfId="14584"/>
    <cellStyle name="표_수량산출서(수정)_오수공_오수공_기존구조물철거_발파암소할 2003 버전" xfId="14585"/>
    <cellStyle name="표_수량산출서(수정)_오수공_오수공_기존구조물철거_토공수량산출서-3공구-사토" xfId="14586"/>
    <cellStyle name="표_수량산출서(수정)_오수공_오수공_기존구조물철거최종" xfId="14587"/>
    <cellStyle name="표_수량산출서(수정)_오수공_오수공_기존구조물철거최종_발파암소할 2003 버전" xfId="14588"/>
    <cellStyle name="표_수량산출서(수정)_오수공_오수공_기존구조물철거최종_토공수량산출서-3공구-사토" xfId="14589"/>
    <cellStyle name="표_수량산출서(수정)_오수공_오수공_발파암소할 2003 버전" xfId="14590"/>
    <cellStyle name="표_수량산출서(수정)_오수공_오수공_토공수량산출서-3공구-사토" xfId="14591"/>
    <cellStyle name="표_수량산출서(수정)_오수공_토공수량산출서-3공구-사토" xfId="14592"/>
    <cellStyle name="표_수량산출서(수정)_토공수량산출서-3공구-사토" xfId="14593"/>
    <cellStyle name="표_오수공" xfId="14594"/>
    <cellStyle name="표_오수공_20_깨기취합" xfId="14595"/>
    <cellStyle name="표_오수공_20_깨기취합_발파암소할 2003 버전" xfId="14596"/>
    <cellStyle name="표_오수공_20_깨기취합_토공수량산출서-3공구-사토" xfId="14597"/>
    <cellStyle name="표_오수공_21_깨기_배수1" xfId="14598"/>
    <cellStyle name="표_오수공_21_깨기_토공" xfId="14599"/>
    <cellStyle name="표_오수공_21_깨기_토공_발파암소할 2003 버전" xfId="14600"/>
    <cellStyle name="표_오수공_21_깨기_토공_토공수량산출서-3공구-사토" xfId="14601"/>
    <cellStyle name="표_오수공_기존구조물철거" xfId="14602"/>
    <cellStyle name="표_오수공_기존구조물철거_발파암소할 2003 버전" xfId="14603"/>
    <cellStyle name="표_오수공_기존구조물철거_토공수량산출서-3공구-사토" xfId="14604"/>
    <cellStyle name="표_오수공_기존구조물철거최종" xfId="14605"/>
    <cellStyle name="표_오수공_기존구조물철거최종_발파암소할 2003 버전" xfId="14606"/>
    <cellStyle name="표_오수공_기존구조물철거최종_토공수량산출서-3공구-사토" xfId="14607"/>
    <cellStyle name="표_오수공_발파암소할 2003 버전" xfId="14608"/>
    <cellStyle name="표_오수공_오수공" xfId="14609"/>
    <cellStyle name="표_오수공_오수공_20_깨기취합" xfId="14610"/>
    <cellStyle name="표_오수공_오수공_20_깨기취합_발파암소할 2003 버전" xfId="14611"/>
    <cellStyle name="표_오수공_오수공_20_깨기취합_토공수량산출서-3공구-사토" xfId="14612"/>
    <cellStyle name="표_오수공_오수공_21_깨기_배수1" xfId="14613"/>
    <cellStyle name="표_오수공_오수공_21_깨기_토공" xfId="14614"/>
    <cellStyle name="표_오수공_오수공_21_깨기_토공_발파암소할 2003 버전" xfId="14615"/>
    <cellStyle name="표_오수공_오수공_21_깨기_토공_토공수량산출서-3공구-사토" xfId="14616"/>
    <cellStyle name="표_오수공_오수공_기존구조물철거" xfId="14617"/>
    <cellStyle name="표_오수공_오수공_기존구조물철거_발파암소할 2003 버전" xfId="14618"/>
    <cellStyle name="표_오수공_오수공_기존구조물철거_토공수량산출서-3공구-사토" xfId="14619"/>
    <cellStyle name="표_오수공_오수공_기존구조물철거최종" xfId="14620"/>
    <cellStyle name="표_오수공_오수공_기존구조물철거최종_발파암소할 2003 버전" xfId="14621"/>
    <cellStyle name="표_오수공_오수공_기존구조물철거최종_토공수량산출서-3공구-사토" xfId="14622"/>
    <cellStyle name="표_오수공_오수공_발파암소할 2003 버전" xfId="14623"/>
    <cellStyle name="표_오수공_오수공_토공수량산출서-3공구-사토" xfId="14624"/>
    <cellStyle name="표_오수공_토공수량산출서-3공구-사토" xfId="14625"/>
    <cellStyle name="표_이형관재료계산서" xfId="14626"/>
    <cellStyle name="표_이형관재료계산서_관수량 (2)" xfId="14627"/>
    <cellStyle name="표_이형관재료계산서_관자재" xfId="14628"/>
    <cellStyle name="표_이형관재료계산서_수량산출" xfId="14629"/>
    <cellStyle name="표_최종설계내역서" xfId="14630"/>
    <cellStyle name="표_최종설계내역서(변경)" xfId="14631"/>
    <cellStyle name="표_최종설계내역서(변경)_지하시설물조사측량(R1)" xfId="14632"/>
    <cellStyle name="표_최종설계내역서(변경)_지하시설물조사측량(R1)_발주내역서" xfId="14633"/>
    <cellStyle name="표_최종설계내역서(변경)_지하시설물조사측량(R1)_발주내역서(8(1).9)-원본" xfId="14634"/>
    <cellStyle name="표_최종설계내역서(변경)_지하시설물조사측량(R1)_발주내역서-서울시발송수정" xfId="14635"/>
    <cellStyle name="표_최종설계내역서(변경)_지하시설물조사측량(R1)_설계내역서(2010(1).1.13)" xfId="14636"/>
    <cellStyle name="표_최종설계내역서(변경)_지하시설물조사측량(R1)_총괄" xfId="14637"/>
    <cellStyle name="표_최종설계내역서_지하시설물조사측량(R1)" xfId="14638"/>
    <cellStyle name="표_최종설계내역서_지하시설물조사측량(R1)_발주내역서" xfId="14639"/>
    <cellStyle name="표_최종설계내역서_지하시설물조사측량(R1)_발주내역서(8(1).9)-원본" xfId="14640"/>
    <cellStyle name="표_최종설계내역서_지하시설물조사측량(R1)_발주내역서-서울시발송수정" xfId="14641"/>
    <cellStyle name="표_최종설계내역서_지하시설물조사측량(R1)_설계내역서(2010(1).1.13)" xfId="14642"/>
    <cellStyle name="표_최종설계내역서_지하시설물조사측량(R1)_총괄" xfId="14643"/>
    <cellStyle name="표_터파기공법" xfId="14644"/>
    <cellStyle name="표_터파기공법_06. 물 푸 기-코드" xfId="14645"/>
    <cellStyle name="표_토공수량산출서-3공구-사토" xfId="14646"/>
    <cellStyle name="표_토취장 변경내역" xfId="14647"/>
    <cellStyle name="표_토취장_변경내역" xfId="14648"/>
    <cellStyle name="표_토취장_변경내역(수자원)" xfId="14649"/>
    <cellStyle name="표_하수처리시설(황간)" xfId="14650"/>
    <cellStyle name="표_하수처리시설(황간)_배수설비 제원표" xfId="14651"/>
    <cellStyle name="표_하수처리시설(황간)_배수설비 제원표_배수설비 수량(장선)" xfId="14652"/>
    <cellStyle name="표제목" xfId="14653"/>
    <cellStyle name="표준" xfId="0" builtinId="0"/>
    <cellStyle name="표준 10" xfId="14654"/>
    <cellStyle name="표준 10 2" xfId="14655"/>
    <cellStyle name="표준 10 3" xfId="14656"/>
    <cellStyle name="표준 10 4" xfId="14657"/>
    <cellStyle name="표준 10 5" xfId="14658"/>
    <cellStyle name="표준 100" xfId="14659"/>
    <cellStyle name="표준 101" xfId="14660"/>
    <cellStyle name="표준 102" xfId="14661"/>
    <cellStyle name="표준 103" xfId="14662"/>
    <cellStyle name="표준 104" xfId="14663"/>
    <cellStyle name="표준 105" xfId="14664"/>
    <cellStyle name="표준 106" xfId="14665"/>
    <cellStyle name="표준 107" xfId="14666"/>
    <cellStyle name="표준 108" xfId="14667"/>
    <cellStyle name="표준 109" xfId="14668"/>
    <cellStyle name="표준 11" xfId="14669"/>
    <cellStyle name="표준 11 2" xfId="14670"/>
    <cellStyle name="표준 11 3" xfId="14671"/>
    <cellStyle name="표준 110" xfId="14672"/>
    <cellStyle name="표준 111" xfId="14673"/>
    <cellStyle name="표준 112" xfId="14674"/>
    <cellStyle name="표준 113" xfId="14675"/>
    <cellStyle name="표준 114" xfId="14676"/>
    <cellStyle name="표준 115" xfId="14677"/>
    <cellStyle name="표준 116" xfId="14678"/>
    <cellStyle name="표준 117" xfId="14679"/>
    <cellStyle name="표준 118" xfId="14680"/>
    <cellStyle name="표준 119" xfId="14681"/>
    <cellStyle name="표준 12" xfId="14682"/>
    <cellStyle name="표준 12 2" xfId="14683"/>
    <cellStyle name="표준 12 3" xfId="14684"/>
    <cellStyle name="표준 12 3 2" xfId="14685"/>
    <cellStyle name="표준 12 4" xfId="14686"/>
    <cellStyle name="표준 12 5" xfId="14687"/>
    <cellStyle name="표준 120" xfId="14688"/>
    <cellStyle name="표준 121" xfId="14689"/>
    <cellStyle name="표준 122" xfId="14690"/>
    <cellStyle name="표준 123" xfId="14691"/>
    <cellStyle name="표준 124" xfId="14692"/>
    <cellStyle name="표준 125" xfId="14693"/>
    <cellStyle name="표준 126" xfId="14694"/>
    <cellStyle name="표준 127" xfId="14695"/>
    <cellStyle name="표준 128" xfId="14696"/>
    <cellStyle name="표준 129" xfId="14697"/>
    <cellStyle name="표준 13" xfId="14698"/>
    <cellStyle name="표준 130" xfId="14699"/>
    <cellStyle name="표준 131" xfId="14700"/>
    <cellStyle name="표준 132" xfId="14701"/>
    <cellStyle name="표준 133" xfId="14702"/>
    <cellStyle name="표준 134" xfId="14703"/>
    <cellStyle name="표준 135" xfId="14704"/>
    <cellStyle name="표준 136" xfId="14705"/>
    <cellStyle name="표준 137" xfId="14706"/>
    <cellStyle name="표준 138" xfId="14707"/>
    <cellStyle name="표준 139" xfId="14708"/>
    <cellStyle name="표준 14" xfId="14709"/>
    <cellStyle name="표준 140" xfId="14710"/>
    <cellStyle name="표준 141" xfId="14711"/>
    <cellStyle name="표준 142" xfId="14712"/>
    <cellStyle name="표준 143" xfId="14713"/>
    <cellStyle name="표준 144" xfId="14714"/>
    <cellStyle name="표준 145" xfId="14715"/>
    <cellStyle name="표준 146" xfId="14716"/>
    <cellStyle name="표준 147" xfId="14717"/>
    <cellStyle name="표준 148" xfId="14718"/>
    <cellStyle name="표준 149" xfId="14719"/>
    <cellStyle name="표준 15" xfId="14720"/>
    <cellStyle name="표준 150" xfId="14721"/>
    <cellStyle name="표준 151" xfId="14722"/>
    <cellStyle name="표준 152" xfId="14723"/>
    <cellStyle name="표준 153" xfId="14724"/>
    <cellStyle name="표준 154" xfId="14725"/>
    <cellStyle name="표준 155" xfId="14726"/>
    <cellStyle name="표준 156" xfId="14727"/>
    <cellStyle name="표준 157" xfId="14728"/>
    <cellStyle name="표준 158" xfId="14729"/>
    <cellStyle name="표준 159" xfId="14730"/>
    <cellStyle name="표준 16" xfId="14731"/>
    <cellStyle name="표준 16 2" xfId="14732"/>
    <cellStyle name="표준 160" xfId="14733"/>
    <cellStyle name="표준 161" xfId="14734"/>
    <cellStyle name="표준 162" xfId="14735"/>
    <cellStyle name="표준 163" xfId="14736"/>
    <cellStyle name="표준 164" xfId="14737"/>
    <cellStyle name="표준 165" xfId="14738"/>
    <cellStyle name="표준 166" xfId="14739"/>
    <cellStyle name="표준 167" xfId="14740"/>
    <cellStyle name="표준 168" xfId="14741"/>
    <cellStyle name="표준 169" xfId="14742"/>
    <cellStyle name="표준 17" xfId="14743"/>
    <cellStyle name="표준 170" xfId="14744"/>
    <cellStyle name="표준 171" xfId="14745"/>
    <cellStyle name="표준 172" xfId="14746"/>
    <cellStyle name="표준 173" xfId="14747"/>
    <cellStyle name="표준 174" xfId="14748"/>
    <cellStyle name="표준 175" xfId="14749"/>
    <cellStyle name="표준 176" xfId="14750"/>
    <cellStyle name="표준 177" xfId="14751"/>
    <cellStyle name="표준 178" xfId="14752"/>
    <cellStyle name="표준 179" xfId="14753"/>
    <cellStyle name="표준 18" xfId="14754"/>
    <cellStyle name="표준 180" xfId="14755"/>
    <cellStyle name="표준 181" xfId="14756"/>
    <cellStyle name="표준 182" xfId="14757"/>
    <cellStyle name="표준 183" xfId="14758"/>
    <cellStyle name="표준 183 2" xfId="14759"/>
    <cellStyle name="표준 183 2 2" xfId="14760"/>
    <cellStyle name="표준 183 2 2 2" xfId="14761"/>
    <cellStyle name="표준 183 2 2 2 2" xfId="14762"/>
    <cellStyle name="표준 183 2 2 2 2 2" xfId="14763"/>
    <cellStyle name="표준 183 2 2 2 3" xfId="14764"/>
    <cellStyle name="표준 183 2 2 2 4" xfId="14765"/>
    <cellStyle name="표준 183 2 2 3" xfId="14766"/>
    <cellStyle name="표준 183 2 2 3 2" xfId="14767"/>
    <cellStyle name="표준 183 2 2 4" xfId="14768"/>
    <cellStyle name="표준 183 2 2 5" xfId="14769"/>
    <cellStyle name="표준 183 2 3" xfId="14770"/>
    <cellStyle name="표준 183 2 3 2" xfId="14771"/>
    <cellStyle name="표준 183 2 3 2 2" xfId="14772"/>
    <cellStyle name="표준 183 2 3 3" xfId="14773"/>
    <cellStyle name="표준 183 2 3 4" xfId="14774"/>
    <cellStyle name="표준 183 2 4" xfId="14775"/>
    <cellStyle name="표준 183 2 4 2" xfId="14776"/>
    <cellStyle name="표준 183 2 5" xfId="14777"/>
    <cellStyle name="표준 183 2 6" xfId="14778"/>
    <cellStyle name="표준 183 3" xfId="14779"/>
    <cellStyle name="표준 183 3 2" xfId="14780"/>
    <cellStyle name="표준 183 3 2 2" xfId="14781"/>
    <cellStyle name="표준 183 3 2 2 2" xfId="14782"/>
    <cellStyle name="표준 183 3 2 3" xfId="14783"/>
    <cellStyle name="표준 183 3 2 4" xfId="14784"/>
    <cellStyle name="표준 183 3 3" xfId="14785"/>
    <cellStyle name="표준 183 3 3 2" xfId="14786"/>
    <cellStyle name="표준 183 3 4" xfId="14787"/>
    <cellStyle name="표준 183 3 5" xfId="14788"/>
    <cellStyle name="표준 183 4" xfId="14789"/>
    <cellStyle name="표준 183 4 2" xfId="14790"/>
    <cellStyle name="표준 183 4 2 2" xfId="14791"/>
    <cellStyle name="표준 183 4 2 2 2" xfId="14792"/>
    <cellStyle name="표준 183 4 2 3" xfId="14793"/>
    <cellStyle name="표준 183 4 2 4" xfId="14794"/>
    <cellStyle name="표준 183 4 3" xfId="14795"/>
    <cellStyle name="표준 183 4 3 2" xfId="14796"/>
    <cellStyle name="표준 183 4 4" xfId="14797"/>
    <cellStyle name="표준 183 4 5" xfId="14798"/>
    <cellStyle name="표준 183 5" xfId="14799"/>
    <cellStyle name="표준 183 5 2" xfId="14800"/>
    <cellStyle name="표준 183 5 2 2" xfId="14801"/>
    <cellStyle name="표준 183 5 3" xfId="14802"/>
    <cellStyle name="표준 183 5 4" xfId="14803"/>
    <cellStyle name="표준 183 6" xfId="14804"/>
    <cellStyle name="표준 183 6 2" xfId="14805"/>
    <cellStyle name="표준 183 7" xfId="14806"/>
    <cellStyle name="표준 183 8" xfId="14807"/>
    <cellStyle name="표준 184" xfId="14808"/>
    <cellStyle name="표준 184 2" xfId="14809"/>
    <cellStyle name="표준 184 2 2" xfId="14810"/>
    <cellStyle name="표준 184 3" xfId="14811"/>
    <cellStyle name="표준 184 4" xfId="14812"/>
    <cellStyle name="표준 185" xfId="14813"/>
    <cellStyle name="표준 186" xfId="14814"/>
    <cellStyle name="표준 187" xfId="14815"/>
    <cellStyle name="표준 188" xfId="14816"/>
    <cellStyle name="표준 189" xfId="14817"/>
    <cellStyle name="표준 19" xfId="14818"/>
    <cellStyle name="표준 190" xfId="14819"/>
    <cellStyle name="표준 191" xfId="14820"/>
    <cellStyle name="표준 192" xfId="14821"/>
    <cellStyle name="표준 193" xfId="14822"/>
    <cellStyle name="표준 194" xfId="14823"/>
    <cellStyle name="표준 195" xfId="14824"/>
    <cellStyle name="표준 196" xfId="14825"/>
    <cellStyle name="표준 197" xfId="14826"/>
    <cellStyle name="표준 198" xfId="14827"/>
    <cellStyle name="표준 2" xfId="14828"/>
    <cellStyle name="표준 2 10" xfId="14829"/>
    <cellStyle name="표준 2 11" xfId="14830"/>
    <cellStyle name="표준 2 12" xfId="14831"/>
    <cellStyle name="표준 2 13" xfId="14832"/>
    <cellStyle name="표준 2 14" xfId="14833"/>
    <cellStyle name="표준 2 15" xfId="14834"/>
    <cellStyle name="표준 2 16" xfId="14835"/>
    <cellStyle name="표준 2 2" xfId="14836"/>
    <cellStyle name="표준 2 2 2" xfId="14837"/>
    <cellStyle name="표준 2 2 2 2" xfId="14838"/>
    <cellStyle name="표준 2 2 2 3" xfId="14839"/>
    <cellStyle name="표준 2 2 3" xfId="14840"/>
    <cellStyle name="표준 2 2 3 2" xfId="14841"/>
    <cellStyle name="표준 2 2 4" xfId="14842"/>
    <cellStyle name="표준 2 2 5" xfId="14843"/>
    <cellStyle name="표준 2 2 6" xfId="14844"/>
    <cellStyle name="표준 2 3" xfId="14845"/>
    <cellStyle name="표준 2 3 2" xfId="14846"/>
    <cellStyle name="표준 2 3 3" xfId="14847"/>
    <cellStyle name="표준 2 3 4" xfId="14848"/>
    <cellStyle name="표준 2 4" xfId="14849"/>
    <cellStyle name="표준 2 4 2" xfId="14850"/>
    <cellStyle name="표준 2 5" xfId="14851"/>
    <cellStyle name="표준 2 6" xfId="14852"/>
    <cellStyle name="표준 2 7" xfId="14853"/>
    <cellStyle name="표준 2 8" xfId="14854"/>
    <cellStyle name="표준 2 9" xfId="14855"/>
    <cellStyle name="표준 2_001-2.구조물토공JP-A06" xfId="14856"/>
    <cellStyle name="표준 20" xfId="14857"/>
    <cellStyle name="표준 200" xfId="14858"/>
    <cellStyle name="표준 201" xfId="14859"/>
    <cellStyle name="표준 21" xfId="14860"/>
    <cellStyle name="표준 22" xfId="14861"/>
    <cellStyle name="표준 23" xfId="14862"/>
    <cellStyle name="표준 24" xfId="14863"/>
    <cellStyle name="표준 25" xfId="14864"/>
    <cellStyle name="표준 26" xfId="14865"/>
    <cellStyle name="표준 27" xfId="14866"/>
    <cellStyle name="표준 28" xfId="14867"/>
    <cellStyle name="표준 29" xfId="14868"/>
    <cellStyle name="표준 3" xfId="14869"/>
    <cellStyle name="표준 3 10" xfId="14870"/>
    <cellStyle name="표준 3 11" xfId="14871"/>
    <cellStyle name="표준 3 12" xfId="14872"/>
    <cellStyle name="표준 3 12 2" xfId="14873"/>
    <cellStyle name="표준 3 12 3" xfId="14874"/>
    <cellStyle name="표준 3 13" xfId="14875"/>
    <cellStyle name="표준 3 2" xfId="14876"/>
    <cellStyle name="표준 3 3" xfId="14877"/>
    <cellStyle name="표준 3 4" xfId="14878"/>
    <cellStyle name="표준 3 40" xfId="14879"/>
    <cellStyle name="표준 3 5" xfId="14880"/>
    <cellStyle name="표준 3 6" xfId="14881"/>
    <cellStyle name="표준 3 7" xfId="14882"/>
    <cellStyle name="표준 3 8" xfId="14883"/>
    <cellStyle name="표준 3 9" xfId="14884"/>
    <cellStyle name="표준 30" xfId="14885"/>
    <cellStyle name="표준 31" xfId="14886"/>
    <cellStyle name="표준 32" xfId="14887"/>
    <cellStyle name="표준 33" xfId="14888"/>
    <cellStyle name="표준 34" xfId="14889"/>
    <cellStyle name="표준 35" xfId="14890"/>
    <cellStyle name="표준 36" xfId="14891"/>
    <cellStyle name="표준 37" xfId="14892"/>
    <cellStyle name="표준 38" xfId="14893"/>
    <cellStyle name="표준 39" xfId="14894"/>
    <cellStyle name="표준 4" xfId="1"/>
    <cellStyle name="표준 4 10" xfId="14895"/>
    <cellStyle name="표준 4 11" xfId="14896"/>
    <cellStyle name="표준 4 12" xfId="14897"/>
    <cellStyle name="표준 4 13" xfId="14898"/>
    <cellStyle name="표준 4 2" xfId="14899"/>
    <cellStyle name="표준 4 3" xfId="14900"/>
    <cellStyle name="표준 4 4" xfId="14901"/>
    <cellStyle name="표준 4 5" xfId="14902"/>
    <cellStyle name="표준 4 6" xfId="14903"/>
    <cellStyle name="표준 4 7" xfId="14904"/>
    <cellStyle name="표준 4 8" xfId="14905"/>
    <cellStyle name="표준 4 9" xfId="14906"/>
    <cellStyle name="표준 4_01. 토목 기계 (대안) 설계내역서" xfId="14907"/>
    <cellStyle name="표준 40" xfId="14908"/>
    <cellStyle name="표준 41" xfId="14909"/>
    <cellStyle name="표준 42" xfId="14910"/>
    <cellStyle name="표준 43" xfId="14911"/>
    <cellStyle name="표준 44" xfId="14912"/>
    <cellStyle name="표준 45" xfId="14913"/>
    <cellStyle name="표준 46" xfId="14914"/>
    <cellStyle name="표준 47" xfId="14915"/>
    <cellStyle name="표준 48" xfId="14916"/>
    <cellStyle name="표준 49" xfId="14917"/>
    <cellStyle name="표준 5" xfId="14918"/>
    <cellStyle name="표준 5 2" xfId="14919"/>
    <cellStyle name="표준 5 3" xfId="14920"/>
    <cellStyle name="표준 5 4" xfId="14921"/>
    <cellStyle name="표준 5 5" xfId="14922"/>
    <cellStyle name="표준 50" xfId="14923"/>
    <cellStyle name="표준 51" xfId="14924"/>
    <cellStyle name="표준 52" xfId="14925"/>
    <cellStyle name="표준 53" xfId="14926"/>
    <cellStyle name="표준 54" xfId="14927"/>
    <cellStyle name="표준 55" xfId="14928"/>
    <cellStyle name="표준 56" xfId="14929"/>
    <cellStyle name="표준 57" xfId="14930"/>
    <cellStyle name="표준 58" xfId="14931"/>
    <cellStyle name="표준 59" xfId="14932"/>
    <cellStyle name="표준 6" xfId="14933"/>
    <cellStyle name="표준 6 2" xfId="14934"/>
    <cellStyle name="표준 6 2 2" xfId="14935"/>
    <cellStyle name="표준 6 2 3" xfId="14936"/>
    <cellStyle name="표준 6 3" xfId="14937"/>
    <cellStyle name="표준 6 4" xfId="14938"/>
    <cellStyle name="표준 6 5" xfId="14939"/>
    <cellStyle name="표준 60" xfId="14940"/>
    <cellStyle name="표준 61" xfId="14941"/>
    <cellStyle name="표준 62" xfId="14942"/>
    <cellStyle name="표준 63" xfId="14943"/>
    <cellStyle name="표준 64" xfId="14944"/>
    <cellStyle name="표준 65" xfId="14945"/>
    <cellStyle name="표준 66" xfId="14946"/>
    <cellStyle name="표준 67" xfId="14947"/>
    <cellStyle name="표준 68" xfId="14948"/>
    <cellStyle name="표준 69" xfId="14949"/>
    <cellStyle name="표준 7" xfId="14950"/>
    <cellStyle name="표준 7 2" xfId="14951"/>
    <cellStyle name="표준 7 3" xfId="14952"/>
    <cellStyle name="표준 7 4" xfId="14953"/>
    <cellStyle name="표준 7 5" xfId="14954"/>
    <cellStyle name="표준 7 6" xfId="14955"/>
    <cellStyle name="표준 7 6 2" xfId="14956"/>
    <cellStyle name="표준 7 7" xfId="14957"/>
    <cellStyle name="표준 7 8" xfId="14958"/>
    <cellStyle name="표준 70" xfId="14959"/>
    <cellStyle name="표준 71" xfId="14960"/>
    <cellStyle name="표준 72" xfId="14961"/>
    <cellStyle name="표준 73" xfId="14962"/>
    <cellStyle name="표준 74" xfId="14963"/>
    <cellStyle name="표준 75" xfId="14964"/>
    <cellStyle name="표준 76" xfId="14965"/>
    <cellStyle name="표준 77" xfId="14966"/>
    <cellStyle name="표준 78" xfId="14967"/>
    <cellStyle name="표준 79" xfId="14968"/>
    <cellStyle name="표준 8" xfId="14969"/>
    <cellStyle name="표준 8 2" xfId="14970"/>
    <cellStyle name="표준 8 3" xfId="14971"/>
    <cellStyle name="표준 8 4" xfId="14972"/>
    <cellStyle name="표준 80" xfId="14973"/>
    <cellStyle name="표준 81" xfId="14974"/>
    <cellStyle name="표준 82" xfId="14975"/>
    <cellStyle name="표준 83" xfId="14976"/>
    <cellStyle name="표준 84" xfId="14977"/>
    <cellStyle name="표준 85" xfId="14978"/>
    <cellStyle name="표준 86" xfId="14979"/>
    <cellStyle name="표준 87" xfId="14980"/>
    <cellStyle name="표준 88" xfId="14981"/>
    <cellStyle name="표준 89" xfId="14982"/>
    <cellStyle name="표준 9" xfId="14983"/>
    <cellStyle name="표준 9 2" xfId="14984"/>
    <cellStyle name="표준 9 3" xfId="14985"/>
    <cellStyle name="표준 9 4" xfId="14986"/>
    <cellStyle name="표준 90" xfId="14987"/>
    <cellStyle name="표준 91" xfId="14988"/>
    <cellStyle name="표준 92" xfId="14989"/>
    <cellStyle name="표준 93" xfId="14990"/>
    <cellStyle name="표준 94" xfId="14991"/>
    <cellStyle name="표준 95" xfId="14992"/>
    <cellStyle name="표준 96" xfId="14993"/>
    <cellStyle name="표준 97" xfId="14994"/>
    <cellStyle name="표준 98" xfId="14995"/>
    <cellStyle name="표준 99" xfId="14996"/>
    <cellStyle name="標準_’９７アウトドアツールフェア" xfId="14997"/>
    <cellStyle name="표준1" xfId="14998"/>
    <cellStyle name="표준1 2" xfId="14999"/>
    <cellStyle name="표준1 3" xfId="15000"/>
    <cellStyle name="표준1 4" xfId="15001"/>
    <cellStyle name="표준1 5" xfId="15002"/>
    <cellStyle name="표준123" xfId="15003"/>
    <cellStyle name="표준2" xfId="15004"/>
    <cellStyle name="표준2 2" xfId="15005"/>
    <cellStyle name="표준2 3" xfId="15006"/>
    <cellStyle name="표준JKDH" xfId="15007"/>
    <cellStyle name="표준℘Sheet8 (3)" xfId="15008"/>
    <cellStyle name="표준중앙" xfId="15009"/>
    <cellStyle name="하이퍼링크 2" xfId="15010"/>
    <cellStyle name="합계" xfId="15011"/>
    <cellStyle name="합계 10" xfId="15012"/>
    <cellStyle name="합계 11" xfId="15013"/>
    <cellStyle name="합계 12" xfId="15014"/>
    <cellStyle name="합계 13" xfId="15015"/>
    <cellStyle name="합계 14" xfId="15016"/>
    <cellStyle name="합계 2" xfId="15017"/>
    <cellStyle name="합계 3" xfId="15018"/>
    <cellStyle name="합계 4" xfId="15019"/>
    <cellStyle name="합계 5" xfId="15020"/>
    <cellStyle name="합계 6" xfId="15021"/>
    <cellStyle name="합계 7" xfId="15022"/>
    <cellStyle name="합계 8" xfId="15023"/>
    <cellStyle name="합계 9" xfId="15024"/>
    <cellStyle name="합산" xfId="15025"/>
    <cellStyle name="桁区切り [0.00]_競合状況" xfId="15026"/>
    <cellStyle name="桁区切り_競合状況" xfId="15027"/>
    <cellStyle name="貨幣 [0]_GARMENT STEP FORM HK" xfId="15028"/>
    <cellStyle name="貨幣_GARMENT STEP FORM HK" xfId="15029"/>
    <cellStyle name="화폐기호" xfId="15030"/>
    <cellStyle name="화폐기호 2" xfId="15031"/>
    <cellStyle name="화폐기호 3" xfId="15032"/>
    <cellStyle name="화폐기호 4" xfId="15033"/>
    <cellStyle name="화폐기호0" xfId="15034"/>
    <cellStyle name="화폐기호0 2" xfId="15035"/>
    <cellStyle name="화폐기호0 3" xfId="15036"/>
    <cellStyle name="ㅣ" xfId="150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0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5.xml"/><Relationship Id="rId63" Type="http://schemas.openxmlformats.org/officeDocument/2006/relationships/externalLink" Target="externalLinks/externalLink36.xml"/><Relationship Id="rId84" Type="http://schemas.openxmlformats.org/officeDocument/2006/relationships/externalLink" Target="externalLinks/externalLink57.xml"/><Relationship Id="rId138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80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26.xml"/><Relationship Id="rId58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47.xml"/><Relationship Id="rId79" Type="http://schemas.openxmlformats.org/officeDocument/2006/relationships/externalLink" Target="externalLinks/externalLink52.xml"/><Relationship Id="rId102" Type="http://schemas.openxmlformats.org/officeDocument/2006/relationships/externalLink" Target="externalLinks/externalLink75.xml"/><Relationship Id="rId123" Type="http://schemas.openxmlformats.org/officeDocument/2006/relationships/externalLink" Target="externalLinks/externalLink96.xml"/><Relationship Id="rId128" Type="http://schemas.openxmlformats.org/officeDocument/2006/relationships/externalLink" Target="externalLinks/externalLink101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63.xml"/><Relationship Id="rId95" Type="http://schemas.openxmlformats.org/officeDocument/2006/relationships/externalLink" Target="externalLinks/externalLink68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37.xml"/><Relationship Id="rId69" Type="http://schemas.openxmlformats.org/officeDocument/2006/relationships/externalLink" Target="externalLinks/externalLink42.xml"/><Relationship Id="rId113" Type="http://schemas.openxmlformats.org/officeDocument/2006/relationships/externalLink" Target="externalLinks/externalLink86.xml"/><Relationship Id="rId118" Type="http://schemas.openxmlformats.org/officeDocument/2006/relationships/externalLink" Target="externalLinks/externalLink91.xml"/><Relationship Id="rId134" Type="http://schemas.openxmlformats.org/officeDocument/2006/relationships/externalLink" Target="externalLinks/externalLink107.xml"/><Relationship Id="rId80" Type="http://schemas.openxmlformats.org/officeDocument/2006/relationships/externalLink" Target="externalLinks/externalLink53.xml"/><Relationship Id="rId85" Type="http://schemas.openxmlformats.org/officeDocument/2006/relationships/externalLink" Target="externalLinks/externalLink58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32.xml"/><Relationship Id="rId103" Type="http://schemas.openxmlformats.org/officeDocument/2006/relationships/externalLink" Target="externalLinks/externalLink76.xml"/><Relationship Id="rId108" Type="http://schemas.openxmlformats.org/officeDocument/2006/relationships/externalLink" Target="externalLinks/externalLink81.xml"/><Relationship Id="rId124" Type="http://schemas.openxmlformats.org/officeDocument/2006/relationships/externalLink" Target="externalLinks/externalLink97.xml"/><Relationship Id="rId129" Type="http://schemas.openxmlformats.org/officeDocument/2006/relationships/externalLink" Target="externalLinks/externalLink102.xml"/><Relationship Id="rId54" Type="http://schemas.openxmlformats.org/officeDocument/2006/relationships/externalLink" Target="externalLinks/externalLink27.xml"/><Relationship Id="rId70" Type="http://schemas.openxmlformats.org/officeDocument/2006/relationships/externalLink" Target="externalLinks/externalLink43.xml"/><Relationship Id="rId75" Type="http://schemas.openxmlformats.org/officeDocument/2006/relationships/externalLink" Target="externalLinks/externalLink48.xml"/><Relationship Id="rId91" Type="http://schemas.openxmlformats.org/officeDocument/2006/relationships/externalLink" Target="externalLinks/externalLink64.xml"/><Relationship Id="rId96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49" Type="http://schemas.openxmlformats.org/officeDocument/2006/relationships/externalLink" Target="externalLinks/externalLink22.xml"/><Relationship Id="rId114" Type="http://schemas.openxmlformats.org/officeDocument/2006/relationships/externalLink" Target="externalLinks/externalLink87.xml"/><Relationship Id="rId119" Type="http://schemas.openxmlformats.org/officeDocument/2006/relationships/externalLink" Target="externalLinks/externalLink92.xml"/><Relationship Id="rId44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33.xml"/><Relationship Id="rId65" Type="http://schemas.openxmlformats.org/officeDocument/2006/relationships/externalLink" Target="externalLinks/externalLink38.xml"/><Relationship Id="rId81" Type="http://schemas.openxmlformats.org/officeDocument/2006/relationships/externalLink" Target="externalLinks/externalLink54.xml"/><Relationship Id="rId86" Type="http://schemas.openxmlformats.org/officeDocument/2006/relationships/externalLink" Target="externalLinks/externalLink59.xml"/><Relationship Id="rId130" Type="http://schemas.openxmlformats.org/officeDocument/2006/relationships/externalLink" Target="externalLinks/externalLink103.xml"/><Relationship Id="rId135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82.xml"/><Relationship Id="rId34" Type="http://schemas.openxmlformats.org/officeDocument/2006/relationships/externalLink" Target="externalLinks/externalLink7.xml"/><Relationship Id="rId50" Type="http://schemas.openxmlformats.org/officeDocument/2006/relationships/externalLink" Target="externalLinks/externalLink23.xml"/><Relationship Id="rId55" Type="http://schemas.openxmlformats.org/officeDocument/2006/relationships/externalLink" Target="externalLinks/externalLink28.xml"/><Relationship Id="rId76" Type="http://schemas.openxmlformats.org/officeDocument/2006/relationships/externalLink" Target="externalLinks/externalLink49.xml"/><Relationship Id="rId97" Type="http://schemas.openxmlformats.org/officeDocument/2006/relationships/externalLink" Target="externalLinks/externalLink70.xml"/><Relationship Id="rId104" Type="http://schemas.openxmlformats.org/officeDocument/2006/relationships/externalLink" Target="externalLinks/externalLink77.xml"/><Relationship Id="rId120" Type="http://schemas.openxmlformats.org/officeDocument/2006/relationships/externalLink" Target="externalLinks/externalLink93.xml"/><Relationship Id="rId125" Type="http://schemas.openxmlformats.org/officeDocument/2006/relationships/externalLink" Target="externalLinks/externalLink98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4.xml"/><Relationship Id="rId92" Type="http://schemas.openxmlformats.org/officeDocument/2006/relationships/externalLink" Target="externalLinks/externalLink6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66" Type="http://schemas.openxmlformats.org/officeDocument/2006/relationships/externalLink" Target="externalLinks/externalLink39.xml"/><Relationship Id="rId87" Type="http://schemas.openxmlformats.org/officeDocument/2006/relationships/externalLink" Target="externalLinks/externalLink60.xml"/><Relationship Id="rId110" Type="http://schemas.openxmlformats.org/officeDocument/2006/relationships/externalLink" Target="externalLinks/externalLink83.xml"/><Relationship Id="rId115" Type="http://schemas.openxmlformats.org/officeDocument/2006/relationships/externalLink" Target="externalLinks/externalLink88.xml"/><Relationship Id="rId131" Type="http://schemas.openxmlformats.org/officeDocument/2006/relationships/externalLink" Target="externalLinks/externalLink104.xml"/><Relationship Id="rId136" Type="http://schemas.openxmlformats.org/officeDocument/2006/relationships/styles" Target="styles.xml"/><Relationship Id="rId61" Type="http://schemas.openxmlformats.org/officeDocument/2006/relationships/externalLink" Target="externalLinks/externalLink34.xml"/><Relationship Id="rId82" Type="http://schemas.openxmlformats.org/officeDocument/2006/relationships/externalLink" Target="externalLinks/externalLink5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56" Type="http://schemas.openxmlformats.org/officeDocument/2006/relationships/externalLink" Target="externalLinks/externalLink29.xml"/><Relationship Id="rId77" Type="http://schemas.openxmlformats.org/officeDocument/2006/relationships/externalLink" Target="externalLinks/externalLink50.xml"/><Relationship Id="rId100" Type="http://schemas.openxmlformats.org/officeDocument/2006/relationships/externalLink" Target="externalLinks/externalLink73.xml"/><Relationship Id="rId105" Type="http://schemas.openxmlformats.org/officeDocument/2006/relationships/externalLink" Target="externalLinks/externalLink78.xml"/><Relationship Id="rId126" Type="http://schemas.openxmlformats.org/officeDocument/2006/relationships/externalLink" Target="externalLinks/externalLink99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4.xml"/><Relationship Id="rId72" Type="http://schemas.openxmlformats.org/officeDocument/2006/relationships/externalLink" Target="externalLinks/externalLink45.xml"/><Relationship Id="rId93" Type="http://schemas.openxmlformats.org/officeDocument/2006/relationships/externalLink" Target="externalLinks/externalLink66.xml"/><Relationship Id="rId98" Type="http://schemas.openxmlformats.org/officeDocument/2006/relationships/externalLink" Target="externalLinks/externalLink71.xml"/><Relationship Id="rId121" Type="http://schemas.openxmlformats.org/officeDocument/2006/relationships/externalLink" Target="externalLinks/externalLink9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19.xml"/><Relationship Id="rId67" Type="http://schemas.openxmlformats.org/officeDocument/2006/relationships/externalLink" Target="externalLinks/externalLink40.xml"/><Relationship Id="rId116" Type="http://schemas.openxmlformats.org/officeDocument/2006/relationships/externalLink" Target="externalLinks/externalLink89.xml"/><Relationship Id="rId13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62" Type="http://schemas.openxmlformats.org/officeDocument/2006/relationships/externalLink" Target="externalLinks/externalLink35.xml"/><Relationship Id="rId83" Type="http://schemas.openxmlformats.org/officeDocument/2006/relationships/externalLink" Target="externalLinks/externalLink56.xml"/><Relationship Id="rId88" Type="http://schemas.openxmlformats.org/officeDocument/2006/relationships/externalLink" Target="externalLinks/externalLink61.xml"/><Relationship Id="rId111" Type="http://schemas.openxmlformats.org/officeDocument/2006/relationships/externalLink" Target="externalLinks/externalLink84.xml"/><Relationship Id="rId132" Type="http://schemas.openxmlformats.org/officeDocument/2006/relationships/externalLink" Target="externalLinks/externalLink105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9.xml"/><Relationship Id="rId57" Type="http://schemas.openxmlformats.org/officeDocument/2006/relationships/externalLink" Target="externalLinks/externalLink30.xml"/><Relationship Id="rId106" Type="http://schemas.openxmlformats.org/officeDocument/2006/relationships/externalLink" Target="externalLinks/externalLink79.xml"/><Relationship Id="rId127" Type="http://schemas.openxmlformats.org/officeDocument/2006/relationships/externalLink" Target="externalLinks/externalLink100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4.xml"/><Relationship Id="rId52" Type="http://schemas.openxmlformats.org/officeDocument/2006/relationships/externalLink" Target="externalLinks/externalLink25.xml"/><Relationship Id="rId73" Type="http://schemas.openxmlformats.org/officeDocument/2006/relationships/externalLink" Target="externalLinks/externalLink46.xml"/><Relationship Id="rId78" Type="http://schemas.openxmlformats.org/officeDocument/2006/relationships/externalLink" Target="externalLinks/externalLink51.xml"/><Relationship Id="rId94" Type="http://schemas.openxmlformats.org/officeDocument/2006/relationships/externalLink" Target="externalLinks/externalLink67.xml"/><Relationship Id="rId99" Type="http://schemas.openxmlformats.org/officeDocument/2006/relationships/externalLink" Target="externalLinks/externalLink72.xml"/><Relationship Id="rId101" Type="http://schemas.openxmlformats.org/officeDocument/2006/relationships/externalLink" Target="externalLinks/externalLink74.xml"/><Relationship Id="rId122" Type="http://schemas.openxmlformats.org/officeDocument/2006/relationships/externalLink" Target="externalLinks/externalLink9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externalLink" Target="externalLinks/externalLink20.xml"/><Relationship Id="rId68" Type="http://schemas.openxmlformats.org/officeDocument/2006/relationships/externalLink" Target="externalLinks/externalLink41.xml"/><Relationship Id="rId89" Type="http://schemas.openxmlformats.org/officeDocument/2006/relationships/externalLink" Target="externalLinks/externalLink62.xml"/><Relationship Id="rId112" Type="http://schemas.openxmlformats.org/officeDocument/2006/relationships/externalLink" Target="externalLinks/externalLink85.xml"/><Relationship Id="rId133" Type="http://schemas.openxmlformats.org/officeDocument/2006/relationships/externalLink" Target="externalLinks/externalLink10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28575</xdr:colOff>
      <xdr:row>4</xdr:row>
      <xdr:rowOff>85725</xdr:rowOff>
    </xdr:from>
    <xdr:to>
      <xdr:col>53</xdr:col>
      <xdr:colOff>0</xdr:colOff>
      <xdr:row>6</xdr:row>
      <xdr:rowOff>142875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1076325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1</xdr:row>
          <xdr:rowOff>123825</xdr:rowOff>
        </xdr:from>
        <xdr:to>
          <xdr:col>6</xdr:col>
          <xdr:colOff>533400</xdr:colOff>
          <xdr:row>8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1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54665;&#54532;&#47196;&#51229;&#53944;\&#51076;&#49892;&#49345;&#49688;&#46020;\&#44228;&#49328;&#51088;&#47308;\10.0%20&#51221;&#49688;&#51648;%20&#48143;%20&#49569;&#49688;&#54156;&#54532;&#51109;%20&#49444;&#48708;(&#44592;&#48376;-&#49373;&#54876;-2&#45800;&#44228;-3&#4582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EAM-5/My%20Documents/dacom/&#50896;&#51452;~&#51228;&#52380;/&#50896;&#51452;&#52572;&#51333;/&#44277;&#53685;&#51088;&#4730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My%20Documents\dacom\&#50896;&#51452;~&#51228;&#52380;\&#50896;&#51452;&#52572;&#51333;\&#44277;&#53685;&#51088;&#4730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1\My%20Documents\&#50629;&#47924;\&#48152;&#50900;%20&#51204;&#44592;&#45236;&#50669;-1,%202&#52264;%20&#48516;&#47532;\&#45236;&#50669;&#49436;(&#51204;&#44592;)-1&#5226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YGN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5\1&#49345;&#49688;&#46020;\16&#44053;&#48320;&#50668;&#44284;&#49688;&#51204;&#44592;&#49444;&#44228;(&#52572;&#51333;&#48516;)\3&#49900;&#51032;&#54980;&#51089;&#50629;\2.&#44228;&#49328;&#49436;\&#51204;&#44592;&#44228;&#49328;&#49436;(12&#50900;2&#51068;&#49688;&#51221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\&#44221;&#44592;&#44592;&#49696;&#45800;\&#52397;&#49328;&#54616;&#49688;&#52376;&#47532;&#51109;\&#51204;&#44592;(1019&#51228;&#52636;)\&#44400;&#45224;&#44228;&#53685;\&#52572;&#51333;-&#44400;&#45224;&#54616;&#49688;&#52376;&#47532;&#51109;(&#45236;&#50669;&#52572;&#51333;)\&#52572;&#51333;-&#44400;&#45224;&#54616;&#49688;&#52376;&#47532;&#51109;(&#52572;&#51333;1111&#45800;&#44032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28;&#49328;&#4943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ROJECT2005/1.&#49345;&#49688;&#46020;/&#44053;&#48320;&#50668;&#44284;&#49688;/1.&#51204;&#44592;&#49444;&#44228;(10&#50900;24&#51068;)/&#52280;&#44256;&#51088;&#47308;/1CAL-PWR(&#50668;&#49328;stp)-REV3-IE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PROJECT2005\1.&#49345;&#49688;&#46020;\&#44053;&#48320;&#50668;&#44284;&#49688;\1.&#51204;&#44592;&#49444;&#44228;(10&#50900;24&#51068;)\&#52280;&#44256;&#51088;&#47308;\1CAL-PWR(&#50668;&#49328;stp)-REV3-IEC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Ing/&#51064;&#52380;&#54617;&#51061;/&#44228;&#49328;&#49436;/&#51312;&#46020;&#44228;&#49328;&#4943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g\&#51064;&#52380;&#54617;&#51061;\&#44228;&#49328;&#49436;\&#51312;&#46020;&#44228;&#49328;&#49436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SGH/NAMGWANG/REP-NG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GH\NAMGWANG\REP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5\1&#49345;&#49688;&#46020;\16&#44053;&#48320;&#50668;&#44284;&#49688;&#51204;&#44592;&#49444;&#44228;(&#52572;&#51333;&#48516;)\16&#48320;&#44221;&#49444;&#44228;_9&#44060;&#49548;\3.%20&#51204;&#44592;&#48324;&#46020;\1&#49688;&#47049;&#49328;&#52636;&#49436;\1&#46041;&#47141;&#49688;&#47049;&#49328;&#52636;&#49436;_&#51204;&#49688;&#51221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4\2004DWG\&#54620;&#44397;&#49688;&#51088;&#50896;&#44277;&#49324;\&#54620;&#44397;&#49688;&#51088;&#50896;&#44277;&#49324;&#44305;&#51452;&#44428;&#45824;&#48520;-&#44285;&#47749;&#52384;&#50472;-2005.11.14\&#45236;&#50669;&#49436;-2005.11.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49324;&#50857;&#51088;&#51060;&#47492;\&#48148;&#53461;%20&#54868;&#47732;\&#54788;&#50504;&#49324;&#54637;\&#49436;&#49328;&#44032;&#50517;&#51109;&#53945;&#44256;&#50517;&#48152;&#51228;&#51312;&#44396;&#47588;&#49444;&#52824;\&#44048;&#49324;&#54980;\&#54032;&#45356;&#51228;&#51312;&#44396;&#47588;\&#49436;&#49328;&#44032;&#50517;&#51109;%20&#51228;&#51312;&#44396;&#47588;(&#52572;&#51333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0YEONGI/REPT-NG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0YEONGI\REPT-N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9611\OUT\YE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TEAM-5/9611/OUT/YE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dwg2000/&#49457;&#51068;/&#49884;&#45208;&#45769;&#49828;/PJT-97/R-SUWONJ/REP/P7-5-31/LX-C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2000\&#49457;&#51068;\&#49884;&#45208;&#45769;&#49828;\PJT-97\R-SUWONJ\REP\P7-5-31\LX-C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DATA/&#50872;&#49328;/DATA/&#54861;&#49688;&#50696;&#44221;&#48372;/YONGF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DATA\&#50872;&#49328;\DATA\&#54861;&#49688;&#50696;&#44221;&#48372;\YONGF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dwg2000/&#49457;&#51068;/&#49884;&#45208;&#45769;&#49828;/P-Iso/Calc-St2/LX-JU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2000\&#49457;&#51068;\&#49884;&#45208;&#45769;&#49828;\P-Iso\Calc-St2\LX-JU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&#49888;&#50864;&#50644;&#51648;&#45768;&#50612;&#47553;\&#44608;&#47749;&#44260;\&#49437;&#44257;&#50725;&#44284;\&#49892;&#49884;&#49444;&#44228;\&#49688;&#47049;&#49328;&#52636;&#49436;\&#49437;&#44257;\&#46041;&#47141;&#51228;&#50612;&#49688;&#47049;&#49328;&#52636;&#49436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6&#45380;\&#44277;&#49324;\&#51116;&#54644;&#45824;&#52293;&#44592;&#44552;&#44277;&#49324;\&#55064;&#44221;&#48727;&#47932;&#54156;&#54532;&#51109;&#50808;%201&#44060;&#49548;%20&#51204;&#46041;&#48184;&#48652;%20&#51088;&#46041;&#51228;&#50612;&#48152;%20&#44396;&#47588;&#49444;&#52824;\&#51473;&#44257;&#48727;&#47932;&#51204;&#44592;&#45236;&#50669;&#49436;-&#49688;&#51221;(CCTV&#48520;&#54252;&#54632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51060;&#44221;&#54984;\Documents\2016&#45380;%20&#54532;&#47196;&#51229;&#53944;\&#49688;&#46020;&#44428;%20&#44305;&#50669;&#49345;&#49688;&#46020;%20&#50857;&#49688;&#44277;&#44553;%20&#49888;&#47280;&#49457;%20&#51228;&#44256;&#49324;&#50629;%20&#51228;2&#44277;&#44396;\21.%20&#51217;&#49688;&#51088;&#47308;\01.%20&#48516;&#50556;&#48324;(&#49444;&#44228;&#49324;)\&#53664;&#47785;%20-%20&#50976;&#49888;\&#44592;&#48376;&#44228;&#54925;%20&#51088;&#47308;\20151210_&#51204;&#44592;&#48516;&#50556;&#49569;&#48512;\02.&#51204;&#47141;&#48708;\02.&#54620;&#51204;&#49688;&#53441;&#48708;,&#49324;&#50857;&#51204;&#44160;&#49324;,&#53685;&#49888;&#48708;_2(&#49688;&#51221;&#49324;&#54637;&#50630;&#51020;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TEAM-5/My%20Documents/dacom/&#50896;&#51452;~&#51228;&#52380;/&#50896;&#51452;&#52572;&#51333;/&#50696;&#49328;&#45236;~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My%20Documents\dacom\&#50896;&#51452;~&#51228;&#52380;\&#50896;&#51452;&#52572;&#51333;\&#50696;&#49328;&#45236;~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0976;&#48169;/3.0%20&#44288;&#44144;&#44277;&#49324;&#48708;/&#45800;&#44032;2000/&#44277;&#49324;&#48708;-&#53664;&#47448;&#48317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0976;&#48169;\3.0%20&#44288;&#44144;&#44277;&#49324;&#48708;\&#45800;&#44032;2000\&#44277;&#49324;&#48708;-&#53664;&#47448;&#4831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arch2\&#52384;&#50896;&#44608;&#54868;&#52572;&#51333;\&#48373;&#49324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y%20Documents\DATA\&#50872;&#49328;\DATA\&#54861;&#49688;&#50696;&#44221;&#48372;\YONGF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LEEYONG\PUSAN154\&#44305;&#50577;&#51204;&#44592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FF\2000&#45380;&#46020;\&#44277;&#49324;&#49444;&#44228;\&#51217;&#50504;&#49884;&#49444;&#51228;&#51089;\&#51217;&#50504;&#49884;&#49444;&#44396;&#4758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WINDOWS\TEMP\HANDY\&#49444;&#44228;&#45800;&#44032;\2003&#45380;\99&#49444;&#44228;&#44592;&#51456;&#45800;&#44032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4592;&#49696;&#44160;&#53664;&#49436;\&#49436;&#48512;&#49688;&#46020;\&#49436;&#48512;&#48372;&#50756;\&#48373;&#49324;&#48376;%20IO&#49828;&#52992;&#51572;(&#49436;&#48512;-&#47564;&#47532;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TEMP\YGN56\SONG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51473;&#50521;\&#51473;&#50521;&#45236;&#50669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47560;&#49328;\&#51665;&#44228;&#54364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51068;&#49328;\&#48148;&#53461;%20&#54868;&#47732;\&#49569;&#54028;&#45236;&#50669;&#49436;\&#51204;&#44592;&#46020;&#47732;(3&#52264;&#50504;-gipam)\&#48155;&#51008;&#47700;&#51068;\&#49345;&#54889;&#49892;&#50808;&#54156;&#54532;&#51109;&#51088;&#46041;&#51228;&#50612;&#48152;\&#51473;&#44257;&#48727;&#47932;&#51204;&#44592;&#45236;&#50669;&#49436;-&#49688;&#51221;(CCTV&#48520;&#54252;&#54632;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ATA-DATA-DATA-DATA-DATA\D\DATA-DATA(&#45236;&#50669;&#49436;)\&#44228;&#51109;\&#52572;&#51333;&#45236;&#50669;&#49436;(&#44592;&#51088;&#51116;)\&#49345;&#49688;\&#54620;&#44053;&#54616;&#47448;&#44428;&#44553;&#49688;&#52404;&#44228;\&#51204;&#44592;&#49688;&#47049;\&#49328;&#52636;&#49436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2004&#49444;&#44228;&#45800;&#44032;(&#52572;&#51333;)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WINDOWS\TEMP\HANDY\2004&#49444;&#44228;&#45800;&#44032;(&#52572;&#51333;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r.lee&#9756;&#9758;\&#53552;&#45328;\&#49457;&#45224;&#51109;&#54840;&#50896;\&#45236;&#50669;&#49436;\&#45432;&#44480;&#51116;IC&#45236;&#50669;&#4943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@&#54532;&#47196;&#51229;&#53944;%202010(&#44608;&#49888;&#51068;)\&#50689;&#51452;&#45796;&#47785;&#51201;&#45840;%20TK%20&#49892;&#49884;&#49444;&#44228;\2%20&#45236;&#50669;&#49436;&#51089;&#50629;\&#44277;&#49324;&#44228;&#50557;%20&#45236;&#50669;&#49436;(&#49688;&#44277;-&#49340;&#49457;)\&#51204;&#52404;&#44277;&#49324;&#48516;\&#54620;&#51204;&#49688;&#53441;&#48708;\&#44060;&#47029;&#44277;&#49324;&#48708;&#49328;&#52636;(&#54665;&#48373;&#46020;&#49884;&#54616;&#49688;)-rev4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6&#45380;\&#49688;&#46020;&#44428;%20&#44305;&#50669;&#49345;&#49688;&#46020;%20&#50857;&#49688;&#44277;&#44553;%20&#49888;&#47280;&#49457;%20&#51228;&#44256;&#49324;&#50629;%20&#51228;2&#44277;&#44396;%20&#44592;&#48376;&#49444;&#44228;\01.%20&#51089;&#50629;&#48169;\8.&#45236;&#50669;&#49436;\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.Project\03.%202007&#45380;%20Project\A723040(&#44608;&#54644;BTL%20&#49892;&#49884;&#49444;&#44228;)\&#44228;&#50557;&#44288;&#47144;\&#44053;&#54868;%20&#44288;&#44144;&#51221;&#48708;(&#44592;&#48376;&#44228;&#54925;%20&#48143;%20&#51077;&#52272;&#50504;&#45236;&#49436;)\&#45236;&#50669;&#49436;(2004.1)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8708;&#46168;&#44592;\&#44277;&#49324;&#44288;&#47144;\&#49884;&#49444;&#44277;&#49324;\2003&#44032;&#47196;&#46321;&#44277;&#49324;\&#49888;&#47548;&#46041;&#44600;&#44032;&#47196;&#46321;&#44277;&#49324;\&#49444;&#44228;\&#44032;&#47196;&#46321;\&#44277;&#49324;\&#49884;&#49444;&#44277;&#49324;\2001\&#49888;&#47548;8&#46041;&#49440;&#47196;&#44368;&#52404;&#44277;&#49324;\&#49884;&#55141;&#45824;&#47196;%20&#44032;&#47196;&#46321;%20&#44277;&#49324;(36&#48376;%20&#44592;&#52488;0.2)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0&#50689;&#50629;&#49324;&#54637;(&#44204;&#51201;&#49436;)/AA&#51648;&#50669;&#48324;%20&#44204;&#51201;&#54788;&#54889;/2025&#45380;/&#52649;&#52397;&#45224;&#46020;/&#52380;&#50504;%20&#47609;&#44257;&#52380;(2200A)-&#52380;&#50504;&#44428;&#51648;&#49324;/&#49444;&#44228;&#49324;%20&#50864;&#47532;&#51333;&#54633;&#44592;&#49696;/&#44032;&#48176;&#44288;%20&#48143;%20&#48372;&#44053;%20&#45236;&#50669;-2512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DATA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laroux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1"/>
      <sheetName val="CABdata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2">
          <cell r="C2" t="str">
            <v>방위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RAHMEN"/>
      <sheetName val="BID"/>
      <sheetName val="기초공"/>
      <sheetName val="기둥(원형)"/>
      <sheetName val="내역서"/>
      <sheetName val="입출재고현황 (2)"/>
      <sheetName val="TEL"/>
      <sheetName val="공사개요"/>
      <sheetName val="대비"/>
      <sheetName val="견적서"/>
      <sheetName val="공사비집계"/>
      <sheetName val="Sheet2"/>
      <sheetName val="현장"/>
      <sheetName val="일위대가"/>
      <sheetName val="DATA"/>
      <sheetName val="8공구투찰내역서"/>
      <sheetName val="98지급계획"/>
      <sheetName val="DATE"/>
      <sheetName val="ABUT수량-A1"/>
      <sheetName val="I.설계조건"/>
      <sheetName val="인사자료총집계"/>
      <sheetName val="부대대비"/>
      <sheetName val="냉연집계"/>
      <sheetName val="경비2내역"/>
      <sheetName val="CAPVC"/>
      <sheetName val="노원열병합  건축공사기성내역서"/>
      <sheetName val="세부내역"/>
      <sheetName val="설 계"/>
      <sheetName val="단가조건"/>
      <sheetName val="hvac내역서(제어동)"/>
      <sheetName val="조명시설"/>
      <sheetName val="터파기및재료"/>
      <sheetName val="전기일위대가"/>
      <sheetName val="말뚝지지력산정"/>
      <sheetName val="계약내역서"/>
      <sheetName val="코드표"/>
      <sheetName val="출력표"/>
      <sheetName val="공사내역"/>
      <sheetName val="단면가정"/>
      <sheetName val="설계조건"/>
      <sheetName val="접속 SLAB,BRACKET 설계"/>
      <sheetName val="구미4단2"/>
      <sheetName val="노임단가"/>
      <sheetName val="1련박스"/>
      <sheetName val="일위대가목차"/>
      <sheetName val="데이타"/>
      <sheetName val="type-F"/>
      <sheetName val="design criteria"/>
      <sheetName val="working load at the btm ft."/>
      <sheetName val="plan&amp;section of foundation"/>
      <sheetName val="member design"/>
      <sheetName val="전체"/>
      <sheetName val="옹벽"/>
      <sheetName val="내역"/>
      <sheetName val="1.설계조건"/>
      <sheetName val="6.OUTPUT"/>
      <sheetName val="#REF"/>
      <sheetName val="지급자재"/>
      <sheetName val="Macro1"/>
      <sheetName val="Proposal"/>
      <sheetName val="2000년1차"/>
      <sheetName val="영업.일"/>
      <sheetName val="단면검토"/>
      <sheetName val="Total"/>
      <sheetName val="수량산출"/>
      <sheetName val="Customer Databas"/>
      <sheetName val="예산M12A"/>
      <sheetName val="BSD (2)"/>
      <sheetName val="가로등기초"/>
      <sheetName val="설계명세서"/>
      <sheetName val="1단계"/>
      <sheetName val="총괄"/>
      <sheetName val="EKOG10건축"/>
      <sheetName val="단위중기"/>
      <sheetName val="산출기준(파견전산실)"/>
      <sheetName val="본부소개"/>
      <sheetName val="M1"/>
      <sheetName val="2.대외공문"/>
      <sheetName val="예산변경사항"/>
      <sheetName val="청천내"/>
      <sheetName val="내역서(총)"/>
      <sheetName val="EACT10"/>
      <sheetName val="실행철강하도"/>
      <sheetName val="2000.05"/>
      <sheetName val="물가"/>
      <sheetName val="BOQ건축"/>
      <sheetName val="BSD _2_"/>
      <sheetName val="soil bearing check"/>
      <sheetName val="Sheet3"/>
      <sheetName val="토목주소"/>
      <sheetName val="프랜트면허"/>
      <sheetName val="Sheet1"/>
      <sheetName val="품종별-이름"/>
      <sheetName val="기계내역"/>
      <sheetName val="Budget 2004(DW)"/>
      <sheetName val="첨"/>
      <sheetName val="9-1차이내역"/>
      <sheetName val="표지"/>
      <sheetName val="보도경계블럭"/>
      <sheetName val="공사비예산서(토목분)"/>
      <sheetName val="1.우편집중내역서"/>
      <sheetName val="부대내역"/>
      <sheetName val="수량산출서"/>
      <sheetName val="내역(입찰)"/>
      <sheetName val="danga"/>
      <sheetName val="ilch"/>
      <sheetName val="Y-WORK"/>
      <sheetName val="을"/>
      <sheetName val="날개벽(좌,우=45도,75도)"/>
      <sheetName val="정부노임단가"/>
      <sheetName val="가격조사서"/>
      <sheetName val="첨부파일"/>
      <sheetName val="토공계산서(부체도로)"/>
      <sheetName val="1호맨홀토공"/>
      <sheetName val="말뚝물량"/>
      <sheetName val="협조전"/>
      <sheetName val="정보매체A동"/>
      <sheetName val="ITB COST"/>
      <sheetName val="시멘트"/>
      <sheetName val="조명율표"/>
      <sheetName val="가정급수관"/>
      <sheetName val="11"/>
      <sheetName val="음료실행"/>
      <sheetName val="결과조달"/>
      <sheetName val="토공(완충)"/>
      <sheetName val="연결임시"/>
      <sheetName val="날개벽"/>
      <sheetName val="TB-내역서"/>
      <sheetName val="교각1"/>
      <sheetName val="포장공"/>
      <sheetName val="토공"/>
      <sheetName val="기계"/>
      <sheetName val="UNIT"/>
      <sheetName val="PUMP"/>
      <sheetName val="집계표"/>
      <sheetName val="MOTOR"/>
      <sheetName val="일위목록"/>
      <sheetName val="공통가설"/>
      <sheetName val="산출근거"/>
      <sheetName val="대대터널 설계서"/>
      <sheetName val="내역표지"/>
      <sheetName val="일위대가표"/>
      <sheetName val="INPUT"/>
      <sheetName val="전기"/>
      <sheetName val="자재단가비교표"/>
      <sheetName val="보온자재단가표"/>
      <sheetName val="조경"/>
      <sheetName val="Front"/>
      <sheetName val="wall"/>
      <sheetName val="DESCRIPTION"/>
      <sheetName val="6호기"/>
      <sheetName val="2002상반기노임기준"/>
      <sheetName val="견적조건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FRT_O"/>
      <sheetName val="FAB_I"/>
      <sheetName val="토목내역"/>
      <sheetName val="안정검토"/>
      <sheetName val="6PILE  (돌출)"/>
      <sheetName val="중기사용료"/>
      <sheetName val="건축공사"/>
      <sheetName val="사용성검토"/>
      <sheetName val="CODE"/>
      <sheetName val="토공(우물통,기타) "/>
      <sheetName val="45,46"/>
      <sheetName val="공틀공사"/>
      <sheetName val="공통(20-91)"/>
      <sheetName val="건축내역"/>
      <sheetName val="노임이"/>
      <sheetName val=" 견적서"/>
      <sheetName val="소비자가"/>
      <sheetName val="기성내역서표지"/>
      <sheetName val="깨기"/>
      <sheetName val="골조시행"/>
      <sheetName val="COVER"/>
      <sheetName val="기초일위"/>
      <sheetName val="시설일위"/>
      <sheetName val="조명일위"/>
      <sheetName val="F4-F7"/>
      <sheetName val="직노"/>
      <sheetName val="공내역"/>
      <sheetName val="WORK"/>
      <sheetName val="토사(PE)"/>
      <sheetName val="건축원가계산서"/>
      <sheetName val="부재예실"/>
      <sheetName val="SUMMARY(S)"/>
      <sheetName val="담장산출"/>
      <sheetName val="퇴비산출근거"/>
      <sheetName val="99노임기준"/>
      <sheetName val="분석"/>
      <sheetName val="첨부1"/>
      <sheetName val="설비내역서"/>
      <sheetName val="건축내역서"/>
      <sheetName val="전기내역서"/>
      <sheetName val="PROJECT BRIEF(EX.NEW)"/>
      <sheetName val="Sheet4"/>
      <sheetName val="재무가정"/>
      <sheetName val="hvac(제어동)"/>
      <sheetName val="보일러"/>
      <sheetName val="배수통관(좌)"/>
      <sheetName val="포장복구집계"/>
      <sheetName val="적용환율"/>
      <sheetName val="관리비"/>
      <sheetName val="갑지"/>
      <sheetName val="현금"/>
      <sheetName val="실행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대로근거"/>
      <sheetName val="중로근거"/>
      <sheetName val="간접경상비"/>
      <sheetName val="갑지(추정)"/>
      <sheetName val="설계예산"/>
      <sheetName val="건축"/>
      <sheetName val="공문"/>
      <sheetName val="CAL"/>
      <sheetName val="1. 설계조건 2.단면가정 3. 하중계산"/>
      <sheetName val="DATA 입력란"/>
      <sheetName val="단면 (2)"/>
      <sheetName val="combi(wall)"/>
      <sheetName val="J"/>
      <sheetName val="진행 DATA (2)"/>
      <sheetName val="MAT_N048"/>
      <sheetName val="소업1교"/>
      <sheetName val="단가조사"/>
      <sheetName val="6-2차"/>
      <sheetName val="도"/>
      <sheetName val="재집"/>
      <sheetName val="직재"/>
      <sheetName val="BREAKDOWN(철거설치)"/>
      <sheetName val="분류작업"/>
      <sheetName val="1.설계기준"/>
      <sheetName val="설계"/>
      <sheetName val="교량전기"/>
      <sheetName val="FB25JN"/>
      <sheetName val="한강운반비"/>
      <sheetName val="eq_data"/>
      <sheetName val="5사남"/>
      <sheetName val="1-1"/>
      <sheetName val="전체도급"/>
      <sheetName val="AP1"/>
      <sheetName val="96수출"/>
      <sheetName val="FAB별"/>
      <sheetName val="경비_원본"/>
      <sheetName val="3차토목내역"/>
      <sheetName val="인건비"/>
      <sheetName val="갑지1"/>
      <sheetName val="맨홀수량산출"/>
      <sheetName val="가감수량"/>
      <sheetName val="재1"/>
      <sheetName val="소운반"/>
      <sheetName val="설비원가"/>
      <sheetName val="전신환매도율"/>
      <sheetName val="바닥판"/>
      <sheetName val="입력DATA"/>
      <sheetName val="변경내역대비표(2)"/>
      <sheetName val="설계서"/>
      <sheetName val="96까지"/>
      <sheetName val="97년"/>
      <sheetName val="98이후"/>
      <sheetName val="1"/>
      <sheetName val="부대공자재집계표"/>
      <sheetName val="unitpric"/>
      <sheetName val="날개벽수량표"/>
      <sheetName val="Discount Group"/>
      <sheetName val="토적1"/>
      <sheetName val="12용지"/>
      <sheetName val="Main"/>
      <sheetName val="토적"/>
      <sheetName val="공종별 집계"/>
      <sheetName val="TEST1"/>
      <sheetName val="SIL98"/>
      <sheetName val="일위_파일"/>
      <sheetName val="여과지동"/>
      <sheetName val="기초자료"/>
      <sheetName val="일집"/>
      <sheetName val="일위"/>
      <sheetName val="바.한일양산"/>
      <sheetName val="단면치수"/>
      <sheetName val="계약내력"/>
      <sheetName val="Sheet1 (2)"/>
      <sheetName val="삼성전기"/>
      <sheetName val="토목"/>
      <sheetName val="내역서 "/>
      <sheetName val="설계내역서"/>
      <sheetName val="주식"/>
      <sheetName val="노임"/>
      <sheetName val="정렬"/>
      <sheetName val="투찰금액"/>
      <sheetName val="요율"/>
      <sheetName val="소방"/>
      <sheetName val="산출"/>
      <sheetName val="안정계산"/>
      <sheetName val="8.PILE  (돌출)"/>
      <sheetName val="입력값"/>
      <sheetName val="간선계산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역T형"/>
      <sheetName val="CTEMCOST"/>
      <sheetName val="영업소실적"/>
      <sheetName val="건축(충일분)"/>
      <sheetName val="가시설단위수량"/>
      <sheetName val="통계연보"/>
      <sheetName val="업무분장"/>
      <sheetName val="대전21토목내역서"/>
      <sheetName val="개요"/>
      <sheetName val="자재단가"/>
      <sheetName val="진주방향"/>
      <sheetName val="2000전체분"/>
      <sheetName val="crude.SLAB RE-bar"/>
      <sheetName val="예산내역서"/>
      <sheetName val="설계예산서"/>
      <sheetName val="총계"/>
      <sheetName val="수문일1"/>
      <sheetName val="COPING"/>
      <sheetName val="하중계산"/>
      <sheetName val="J直材4"/>
      <sheetName val="자단"/>
      <sheetName val="인공산출"/>
      <sheetName val="가로등내역서"/>
      <sheetName val="woo(mac)"/>
      <sheetName val="보고서"/>
      <sheetName val="주관사업"/>
      <sheetName val="000000"/>
      <sheetName val="20관리비율"/>
      <sheetName val="도대하도변경최종정산조경"/>
      <sheetName val="원가계산서구조조정"/>
      <sheetName val="서울산업대(토)"/>
      <sheetName val="DATA1"/>
      <sheetName val="SLAB&quot;1&quot;"/>
      <sheetName val="단가조사서"/>
      <sheetName val="유출부"/>
      <sheetName val="A"/>
      <sheetName val="단가표"/>
      <sheetName val="노무비단가"/>
      <sheetName val="1.관로"/>
      <sheetName val="모델링"/>
      <sheetName val="INPUT(덕도방향-시점)"/>
      <sheetName val="통합"/>
      <sheetName val="전기공사"/>
      <sheetName val="건축공사 집계표"/>
      <sheetName val="골조"/>
      <sheetName val="Sheet5"/>
      <sheetName val="기본"/>
      <sheetName val="물가자료"/>
      <sheetName val="123"/>
      <sheetName val="ERECTION"/>
      <sheetName val="POL설치공정"/>
      <sheetName val="공정양식"/>
      <sheetName val="간접재료비산출표-27-30"/>
      <sheetName val="UR2-Calculation"/>
      <sheetName val="3본사"/>
      <sheetName val="조도계산서 (도서)"/>
      <sheetName val="산출내역서집계표"/>
      <sheetName val="방송(체육관)"/>
      <sheetName val="신우"/>
      <sheetName val="설계개요"/>
      <sheetName val="배수공 시멘트 및 골재량 산출"/>
      <sheetName val="금액내역서"/>
      <sheetName val="횡날개수집"/>
      <sheetName val="Material Specification"/>
      <sheetName val="#34 CIVL_Original"/>
      <sheetName val="TOEC"/>
      <sheetName val="INDIRECT"/>
      <sheetName val="calculation-1"/>
      <sheetName val="MCC제원"/>
      <sheetName val="c_balju"/>
      <sheetName val="내역(전체)"/>
      <sheetName val="토공정보"/>
      <sheetName val="기성내역서"/>
      <sheetName val="수량 산출서(당초)"/>
      <sheetName val="물량표"/>
      <sheetName val="원형1호맨홀토공수량"/>
      <sheetName val="예가표"/>
      <sheetName val="부표총괄"/>
      <sheetName val="빈"/>
      <sheetName val="기초목"/>
      <sheetName val="비용"/>
      <sheetName val="CAT_5"/>
      <sheetName val="1월"/>
      <sheetName val="VXXXXXXX"/>
      <sheetName val="#3E1_GCR"/>
      <sheetName val="품종코드"/>
      <sheetName val="견적집계표"/>
      <sheetName val="손익(10월)"/>
      <sheetName val="항목"/>
      <sheetName val="간접비"/>
      <sheetName val="노무단가"/>
      <sheetName val="상가지급현황"/>
      <sheetName val="유림골조"/>
      <sheetName val="4)유동표"/>
      <sheetName val="총괄표"/>
      <sheetName val="3BL공동구 수량"/>
      <sheetName val="시설물"/>
      <sheetName val="설산1.나"/>
      <sheetName val="본사S"/>
      <sheetName val="계산근거"/>
      <sheetName val="직접기초설계"/>
      <sheetName val="방식총괄"/>
      <sheetName val="일위대가(계측기설치)"/>
      <sheetName val="Ⅴ-2.공종별내역"/>
      <sheetName val="기본DATA"/>
      <sheetName val="ITEM"/>
      <sheetName val="SG"/>
      <sheetName val="전기BOX내역서"/>
      <sheetName val="일위(설)"/>
      <sheetName val="기기리스트"/>
      <sheetName val="Macro(전선)"/>
      <sheetName val="dtxl"/>
      <sheetName val="예정공정표(도급)"/>
      <sheetName val="가공비"/>
      <sheetName val="준검 내역서"/>
      <sheetName val="OD"/>
      <sheetName val="수량산출서 갑지"/>
      <sheetName val="A-4"/>
      <sheetName val="오억미만"/>
      <sheetName val="증감대비"/>
      <sheetName val="기본입력표"/>
      <sheetName val="건축집계표"/>
      <sheetName val="일위대가표(DEEP)"/>
      <sheetName val="sheets"/>
      <sheetName val="환률"/>
      <sheetName val="9811"/>
      <sheetName val="9509"/>
      <sheetName val="품셈1-17"/>
      <sheetName val="SLAB근거-1"/>
      <sheetName val="추가예산"/>
      <sheetName val="3차준공"/>
      <sheetName val="토 적 표"/>
      <sheetName val="투찰"/>
      <sheetName val="참조"/>
      <sheetName val="P&amp;L01-02GR"/>
      <sheetName val="수목데이타 "/>
      <sheetName val="Ext. Stone-P"/>
      <sheetName val="전 기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내역서2안"/>
      <sheetName val="별표집계"/>
      <sheetName val="과거교육훈련비"/>
      <sheetName val="총 원가계산"/>
      <sheetName val="케이블및전선관규격표"/>
      <sheetName val="좌측"/>
      <sheetName val="2.하자처리현황(CS)"/>
      <sheetName val="본장"/>
      <sheetName val="GAEYO"/>
      <sheetName val="실행견적"/>
      <sheetName val="6공구(당초)"/>
      <sheetName val="APT내역"/>
      <sheetName val="입력"/>
      <sheetName val="약품설비"/>
      <sheetName val="변화치수"/>
      <sheetName val="수목표준대가"/>
      <sheetName val="정읍농소"/>
      <sheetName val="지주목시비량산출서"/>
      <sheetName val="자재표"/>
      <sheetName val="설계예시"/>
      <sheetName val="TABLE"/>
      <sheetName val="Sheet15"/>
      <sheetName val="교통시설 표지판"/>
      <sheetName val="Sheet14"/>
      <sheetName val="Sheet13"/>
      <sheetName val="T13(P68~72,78)"/>
      <sheetName val="투자양식"/>
      <sheetName val="실행내역"/>
      <sheetName val="3.하중산정4.지지력"/>
      <sheetName val="PO-BOQ"/>
      <sheetName val="TYPE-A"/>
      <sheetName val="예산서"/>
      <sheetName val="AABS내역"/>
      <sheetName val="일위대가목록"/>
      <sheetName val="손익분석"/>
      <sheetName val="soil_bearing_check"/>
      <sheetName val="노원열병합__건축공사기성내역서"/>
      <sheetName val="깨기집계"/>
      <sheetName val="3련 BOX"/>
      <sheetName val="총집계표"/>
      <sheetName val="보통예금"/>
      <sheetName val="FOB발"/>
      <sheetName val="단가비교"/>
      <sheetName val="h-013211-2"/>
      <sheetName val="TYPE별집계"/>
      <sheetName val="국내총괄"/>
      <sheetName val="목차"/>
      <sheetName val="배수내역 (2)"/>
      <sheetName val="LinerWt"/>
      <sheetName val="대림경상68억"/>
      <sheetName val="일위대가(1)"/>
      <sheetName val="9GNG운반"/>
      <sheetName val="일위대가표 (2)"/>
      <sheetName val="냉천부속동"/>
      <sheetName val="98수문일위"/>
      <sheetName val="회사기본자료"/>
      <sheetName val="2000년 임금추정"/>
      <sheetName val="REINF."/>
      <sheetName val="LOADS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갑지(비계타입)"/>
      <sheetName val="기성2"/>
      <sheetName val="2F 회의실견적(5_14 일대)"/>
      <sheetName val="페이징 배관배선"/>
      <sheetName val="KMT물량"/>
      <sheetName val="NS"/>
      <sheetName val="1근거"/>
      <sheetName val="수량명세서"/>
      <sheetName val="실정보고내역서"/>
      <sheetName val="자판실행"/>
      <sheetName val="저판(버림100)"/>
      <sheetName val="신규일위대가"/>
      <sheetName val="교각계산"/>
      <sheetName val="자료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내역서(당초변경)"/>
      <sheetName val="직접비"/>
      <sheetName val="하조서"/>
      <sheetName val="원형맨홀수량"/>
      <sheetName val="준공조서갑지"/>
      <sheetName val="변경비교-을"/>
      <sheetName val="Breakdown"/>
      <sheetName val="3.공통공사대비"/>
      <sheetName val="견적내역서"/>
      <sheetName val="흄관기초"/>
      <sheetName val="플랜트 설치"/>
      <sheetName val="물량표S"/>
      <sheetName val="CHECK1"/>
      <sheetName val="계수시트"/>
      <sheetName val="원가계산서"/>
      <sheetName val="TAIHAN"/>
      <sheetName val="AILC004"/>
      <sheetName val="금액집계"/>
      <sheetName val="36+45-113-18+19+20I"/>
      <sheetName val="ins"/>
      <sheetName val="초기화면"/>
      <sheetName val="이름정의"/>
      <sheetName val="원가계산서(건축)"/>
      <sheetName val="당진1,2호기전선관설치및접지4차공사내역서-을지"/>
      <sheetName val="터널조도"/>
      <sheetName val="실행내역서 "/>
      <sheetName val="guard(mac)"/>
      <sheetName val="기초설계"/>
      <sheetName val="라멘"/>
      <sheetName val="라멘수량"/>
      <sheetName val="구분자"/>
      <sheetName val="공조기휀"/>
      <sheetName val="측구터파기공수량집계"/>
      <sheetName val="구조물터파기수량집계"/>
      <sheetName val="unit 4"/>
      <sheetName val="CAUDIT"/>
      <sheetName val="품의"/>
      <sheetName val="전체현황"/>
      <sheetName val="2003.4.1."/>
      <sheetName val="토적계산"/>
      <sheetName val="신규품셈목차"/>
      <sheetName val="시중노임단가"/>
      <sheetName val="JUCKEYK"/>
      <sheetName val="적용기준"/>
      <sheetName val="물량"/>
      <sheetName val="MM"/>
      <sheetName val="재료집계"/>
      <sheetName val="내역을"/>
      <sheetName val="960318-1"/>
      <sheetName val="산출내역서"/>
      <sheetName val="평가데이터"/>
      <sheetName val="구성비"/>
      <sheetName val="VOR"/>
      <sheetName val="노임,재료비"/>
      <sheetName val="외주비"/>
      <sheetName val="설비"/>
      <sheetName val="견적3"/>
      <sheetName val="내역(2000년)"/>
      <sheetName val="단가"/>
      <sheetName val="토공사"/>
      <sheetName val="6.일위대가"/>
      <sheetName val="토량1-1"/>
      <sheetName val="도급정산"/>
      <sheetName val="경산"/>
      <sheetName val="외자배분"/>
      <sheetName val="횡배수관토공수량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과천MAIN"/>
      <sheetName val="주소(한문)"/>
      <sheetName val="NEYOK"/>
      <sheetName val="설비2차"/>
      <sheetName val="중동공구"/>
      <sheetName val="2-3.V.D일위"/>
      <sheetName val="1차 내역서"/>
      <sheetName val="CLAUSE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11.자재단가"/>
      <sheetName val="표  지"/>
      <sheetName val="날개벽(시점좌측)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Pengalaman Per"/>
      <sheetName val="FIRE FIGHTING"/>
      <sheetName val="단중표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배관내역서"/>
      <sheetName val="목록"/>
      <sheetName val="일위대가"/>
      <sheetName val="KP접합"/>
      <sheetName val="잡철물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Sheet1"/>
      <sheetName val="전역변수"/>
      <sheetName val="중기전역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8">
          <cell r="C18">
            <v>0.20833333333333334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2:BL38"/>
  <sheetViews>
    <sheetView showGridLines="0" tabSelected="1" view="pageBreakPreview" topLeftCell="A10" zoomScaleNormal="100" zoomScaleSheetLayoutView="100" workbookViewId="0">
      <selection activeCell="U26" sqref="U26:Y26"/>
    </sheetView>
  </sheetViews>
  <sheetFormatPr defaultColWidth="3.5" defaultRowHeight="20.100000000000001" customHeight="1"/>
  <cols>
    <col min="1" max="11" width="3.5" style="140"/>
    <col min="12" max="15" width="2.1640625" style="140" customWidth="1"/>
    <col min="16" max="22" width="3.5" style="140"/>
    <col min="23" max="34" width="3.6640625" style="140" customWidth="1"/>
    <col min="35" max="35" width="4.1640625" style="140" customWidth="1"/>
    <col min="36" max="39" width="3.6640625" style="140" customWidth="1"/>
    <col min="40" max="40" width="5" style="140" customWidth="1"/>
    <col min="41" max="42" width="3.6640625" style="140" customWidth="1"/>
    <col min="43" max="267" width="3.5" style="140"/>
    <col min="268" max="271" width="2.1640625" style="140" customWidth="1"/>
    <col min="272" max="278" width="3.5" style="140"/>
    <col min="279" max="290" width="3.6640625" style="140" customWidth="1"/>
    <col min="291" max="291" width="4.1640625" style="140" customWidth="1"/>
    <col min="292" max="295" width="3.6640625" style="140" customWidth="1"/>
    <col min="296" max="296" width="5" style="140" customWidth="1"/>
    <col min="297" max="298" width="3.6640625" style="140" customWidth="1"/>
    <col min="299" max="523" width="3.5" style="140"/>
    <col min="524" max="527" width="2.1640625" style="140" customWidth="1"/>
    <col min="528" max="534" width="3.5" style="140"/>
    <col min="535" max="546" width="3.6640625" style="140" customWidth="1"/>
    <col min="547" max="547" width="4.1640625" style="140" customWidth="1"/>
    <col min="548" max="551" width="3.6640625" style="140" customWidth="1"/>
    <col min="552" max="552" width="5" style="140" customWidth="1"/>
    <col min="553" max="554" width="3.6640625" style="140" customWidth="1"/>
    <col min="555" max="779" width="3.5" style="140"/>
    <col min="780" max="783" width="2.1640625" style="140" customWidth="1"/>
    <col min="784" max="790" width="3.5" style="140"/>
    <col min="791" max="802" width="3.6640625" style="140" customWidth="1"/>
    <col min="803" max="803" width="4.1640625" style="140" customWidth="1"/>
    <col min="804" max="807" width="3.6640625" style="140" customWidth="1"/>
    <col min="808" max="808" width="5" style="140" customWidth="1"/>
    <col min="809" max="810" width="3.6640625" style="140" customWidth="1"/>
    <col min="811" max="1035" width="3.5" style="140"/>
    <col min="1036" max="1039" width="2.1640625" style="140" customWidth="1"/>
    <col min="1040" max="1046" width="3.5" style="140"/>
    <col min="1047" max="1058" width="3.6640625" style="140" customWidth="1"/>
    <col min="1059" max="1059" width="4.1640625" style="140" customWidth="1"/>
    <col min="1060" max="1063" width="3.6640625" style="140" customWidth="1"/>
    <col min="1064" max="1064" width="5" style="140" customWidth="1"/>
    <col min="1065" max="1066" width="3.6640625" style="140" customWidth="1"/>
    <col min="1067" max="1291" width="3.5" style="140"/>
    <col min="1292" max="1295" width="2.1640625" style="140" customWidth="1"/>
    <col min="1296" max="1302" width="3.5" style="140"/>
    <col min="1303" max="1314" width="3.6640625" style="140" customWidth="1"/>
    <col min="1315" max="1315" width="4.1640625" style="140" customWidth="1"/>
    <col min="1316" max="1319" width="3.6640625" style="140" customWidth="1"/>
    <col min="1320" max="1320" width="5" style="140" customWidth="1"/>
    <col min="1321" max="1322" width="3.6640625" style="140" customWidth="1"/>
    <col min="1323" max="1547" width="3.5" style="140"/>
    <col min="1548" max="1551" width="2.1640625" style="140" customWidth="1"/>
    <col min="1552" max="1558" width="3.5" style="140"/>
    <col min="1559" max="1570" width="3.6640625" style="140" customWidth="1"/>
    <col min="1571" max="1571" width="4.1640625" style="140" customWidth="1"/>
    <col min="1572" max="1575" width="3.6640625" style="140" customWidth="1"/>
    <col min="1576" max="1576" width="5" style="140" customWidth="1"/>
    <col min="1577" max="1578" width="3.6640625" style="140" customWidth="1"/>
    <col min="1579" max="1803" width="3.5" style="140"/>
    <col min="1804" max="1807" width="2.1640625" style="140" customWidth="1"/>
    <col min="1808" max="1814" width="3.5" style="140"/>
    <col min="1815" max="1826" width="3.6640625" style="140" customWidth="1"/>
    <col min="1827" max="1827" width="4.1640625" style="140" customWidth="1"/>
    <col min="1828" max="1831" width="3.6640625" style="140" customWidth="1"/>
    <col min="1832" max="1832" width="5" style="140" customWidth="1"/>
    <col min="1833" max="1834" width="3.6640625" style="140" customWidth="1"/>
    <col min="1835" max="2059" width="3.5" style="140"/>
    <col min="2060" max="2063" width="2.1640625" style="140" customWidth="1"/>
    <col min="2064" max="2070" width="3.5" style="140"/>
    <col min="2071" max="2082" width="3.6640625" style="140" customWidth="1"/>
    <col min="2083" max="2083" width="4.1640625" style="140" customWidth="1"/>
    <col min="2084" max="2087" width="3.6640625" style="140" customWidth="1"/>
    <col min="2088" max="2088" width="5" style="140" customWidth="1"/>
    <col min="2089" max="2090" width="3.6640625" style="140" customWidth="1"/>
    <col min="2091" max="2315" width="3.5" style="140"/>
    <col min="2316" max="2319" width="2.1640625" style="140" customWidth="1"/>
    <col min="2320" max="2326" width="3.5" style="140"/>
    <col min="2327" max="2338" width="3.6640625" style="140" customWidth="1"/>
    <col min="2339" max="2339" width="4.1640625" style="140" customWidth="1"/>
    <col min="2340" max="2343" width="3.6640625" style="140" customWidth="1"/>
    <col min="2344" max="2344" width="5" style="140" customWidth="1"/>
    <col min="2345" max="2346" width="3.6640625" style="140" customWidth="1"/>
    <col min="2347" max="2571" width="3.5" style="140"/>
    <col min="2572" max="2575" width="2.1640625" style="140" customWidth="1"/>
    <col min="2576" max="2582" width="3.5" style="140"/>
    <col min="2583" max="2594" width="3.6640625" style="140" customWidth="1"/>
    <col min="2595" max="2595" width="4.1640625" style="140" customWidth="1"/>
    <col min="2596" max="2599" width="3.6640625" style="140" customWidth="1"/>
    <col min="2600" max="2600" width="5" style="140" customWidth="1"/>
    <col min="2601" max="2602" width="3.6640625" style="140" customWidth="1"/>
    <col min="2603" max="2827" width="3.5" style="140"/>
    <col min="2828" max="2831" width="2.1640625" style="140" customWidth="1"/>
    <col min="2832" max="2838" width="3.5" style="140"/>
    <col min="2839" max="2850" width="3.6640625" style="140" customWidth="1"/>
    <col min="2851" max="2851" width="4.1640625" style="140" customWidth="1"/>
    <col min="2852" max="2855" width="3.6640625" style="140" customWidth="1"/>
    <col min="2856" max="2856" width="5" style="140" customWidth="1"/>
    <col min="2857" max="2858" width="3.6640625" style="140" customWidth="1"/>
    <col min="2859" max="3083" width="3.5" style="140"/>
    <col min="3084" max="3087" width="2.1640625" style="140" customWidth="1"/>
    <col min="3088" max="3094" width="3.5" style="140"/>
    <col min="3095" max="3106" width="3.6640625" style="140" customWidth="1"/>
    <col min="3107" max="3107" width="4.1640625" style="140" customWidth="1"/>
    <col min="3108" max="3111" width="3.6640625" style="140" customWidth="1"/>
    <col min="3112" max="3112" width="5" style="140" customWidth="1"/>
    <col min="3113" max="3114" width="3.6640625" style="140" customWidth="1"/>
    <col min="3115" max="3339" width="3.5" style="140"/>
    <col min="3340" max="3343" width="2.1640625" style="140" customWidth="1"/>
    <col min="3344" max="3350" width="3.5" style="140"/>
    <col min="3351" max="3362" width="3.6640625" style="140" customWidth="1"/>
    <col min="3363" max="3363" width="4.1640625" style="140" customWidth="1"/>
    <col min="3364" max="3367" width="3.6640625" style="140" customWidth="1"/>
    <col min="3368" max="3368" width="5" style="140" customWidth="1"/>
    <col min="3369" max="3370" width="3.6640625" style="140" customWidth="1"/>
    <col min="3371" max="3595" width="3.5" style="140"/>
    <col min="3596" max="3599" width="2.1640625" style="140" customWidth="1"/>
    <col min="3600" max="3606" width="3.5" style="140"/>
    <col min="3607" max="3618" width="3.6640625" style="140" customWidth="1"/>
    <col min="3619" max="3619" width="4.1640625" style="140" customWidth="1"/>
    <col min="3620" max="3623" width="3.6640625" style="140" customWidth="1"/>
    <col min="3624" max="3624" width="5" style="140" customWidth="1"/>
    <col min="3625" max="3626" width="3.6640625" style="140" customWidth="1"/>
    <col min="3627" max="3851" width="3.5" style="140"/>
    <col min="3852" max="3855" width="2.1640625" style="140" customWidth="1"/>
    <col min="3856" max="3862" width="3.5" style="140"/>
    <col min="3863" max="3874" width="3.6640625" style="140" customWidth="1"/>
    <col min="3875" max="3875" width="4.1640625" style="140" customWidth="1"/>
    <col min="3876" max="3879" width="3.6640625" style="140" customWidth="1"/>
    <col min="3880" max="3880" width="5" style="140" customWidth="1"/>
    <col min="3881" max="3882" width="3.6640625" style="140" customWidth="1"/>
    <col min="3883" max="4107" width="3.5" style="140"/>
    <col min="4108" max="4111" width="2.1640625" style="140" customWidth="1"/>
    <col min="4112" max="4118" width="3.5" style="140"/>
    <col min="4119" max="4130" width="3.6640625" style="140" customWidth="1"/>
    <col min="4131" max="4131" width="4.1640625" style="140" customWidth="1"/>
    <col min="4132" max="4135" width="3.6640625" style="140" customWidth="1"/>
    <col min="4136" max="4136" width="5" style="140" customWidth="1"/>
    <col min="4137" max="4138" width="3.6640625" style="140" customWidth="1"/>
    <col min="4139" max="4363" width="3.5" style="140"/>
    <col min="4364" max="4367" width="2.1640625" style="140" customWidth="1"/>
    <col min="4368" max="4374" width="3.5" style="140"/>
    <col min="4375" max="4386" width="3.6640625" style="140" customWidth="1"/>
    <col min="4387" max="4387" width="4.1640625" style="140" customWidth="1"/>
    <col min="4388" max="4391" width="3.6640625" style="140" customWidth="1"/>
    <col min="4392" max="4392" width="5" style="140" customWidth="1"/>
    <col min="4393" max="4394" width="3.6640625" style="140" customWidth="1"/>
    <col min="4395" max="4619" width="3.5" style="140"/>
    <col min="4620" max="4623" width="2.1640625" style="140" customWidth="1"/>
    <col min="4624" max="4630" width="3.5" style="140"/>
    <col min="4631" max="4642" width="3.6640625" style="140" customWidth="1"/>
    <col min="4643" max="4643" width="4.1640625" style="140" customWidth="1"/>
    <col min="4644" max="4647" width="3.6640625" style="140" customWidth="1"/>
    <col min="4648" max="4648" width="5" style="140" customWidth="1"/>
    <col min="4649" max="4650" width="3.6640625" style="140" customWidth="1"/>
    <col min="4651" max="4875" width="3.5" style="140"/>
    <col min="4876" max="4879" width="2.1640625" style="140" customWidth="1"/>
    <col min="4880" max="4886" width="3.5" style="140"/>
    <col min="4887" max="4898" width="3.6640625" style="140" customWidth="1"/>
    <col min="4899" max="4899" width="4.1640625" style="140" customWidth="1"/>
    <col min="4900" max="4903" width="3.6640625" style="140" customWidth="1"/>
    <col min="4904" max="4904" width="5" style="140" customWidth="1"/>
    <col min="4905" max="4906" width="3.6640625" style="140" customWidth="1"/>
    <col min="4907" max="5131" width="3.5" style="140"/>
    <col min="5132" max="5135" width="2.1640625" style="140" customWidth="1"/>
    <col min="5136" max="5142" width="3.5" style="140"/>
    <col min="5143" max="5154" width="3.6640625" style="140" customWidth="1"/>
    <col min="5155" max="5155" width="4.1640625" style="140" customWidth="1"/>
    <col min="5156" max="5159" width="3.6640625" style="140" customWidth="1"/>
    <col min="5160" max="5160" width="5" style="140" customWidth="1"/>
    <col min="5161" max="5162" width="3.6640625" style="140" customWidth="1"/>
    <col min="5163" max="5387" width="3.5" style="140"/>
    <col min="5388" max="5391" width="2.1640625" style="140" customWidth="1"/>
    <col min="5392" max="5398" width="3.5" style="140"/>
    <col min="5399" max="5410" width="3.6640625" style="140" customWidth="1"/>
    <col min="5411" max="5411" width="4.1640625" style="140" customWidth="1"/>
    <col min="5412" max="5415" width="3.6640625" style="140" customWidth="1"/>
    <col min="5416" max="5416" width="5" style="140" customWidth="1"/>
    <col min="5417" max="5418" width="3.6640625" style="140" customWidth="1"/>
    <col min="5419" max="5643" width="3.5" style="140"/>
    <col min="5644" max="5647" width="2.1640625" style="140" customWidth="1"/>
    <col min="5648" max="5654" width="3.5" style="140"/>
    <col min="5655" max="5666" width="3.6640625" style="140" customWidth="1"/>
    <col min="5667" max="5667" width="4.1640625" style="140" customWidth="1"/>
    <col min="5668" max="5671" width="3.6640625" style="140" customWidth="1"/>
    <col min="5672" max="5672" width="5" style="140" customWidth="1"/>
    <col min="5673" max="5674" width="3.6640625" style="140" customWidth="1"/>
    <col min="5675" max="5899" width="3.5" style="140"/>
    <col min="5900" max="5903" width="2.1640625" style="140" customWidth="1"/>
    <col min="5904" max="5910" width="3.5" style="140"/>
    <col min="5911" max="5922" width="3.6640625" style="140" customWidth="1"/>
    <col min="5923" max="5923" width="4.1640625" style="140" customWidth="1"/>
    <col min="5924" max="5927" width="3.6640625" style="140" customWidth="1"/>
    <col min="5928" max="5928" width="5" style="140" customWidth="1"/>
    <col min="5929" max="5930" width="3.6640625" style="140" customWidth="1"/>
    <col min="5931" max="6155" width="3.5" style="140"/>
    <col min="6156" max="6159" width="2.1640625" style="140" customWidth="1"/>
    <col min="6160" max="6166" width="3.5" style="140"/>
    <col min="6167" max="6178" width="3.6640625" style="140" customWidth="1"/>
    <col min="6179" max="6179" width="4.1640625" style="140" customWidth="1"/>
    <col min="6180" max="6183" width="3.6640625" style="140" customWidth="1"/>
    <col min="6184" max="6184" width="5" style="140" customWidth="1"/>
    <col min="6185" max="6186" width="3.6640625" style="140" customWidth="1"/>
    <col min="6187" max="6411" width="3.5" style="140"/>
    <col min="6412" max="6415" width="2.1640625" style="140" customWidth="1"/>
    <col min="6416" max="6422" width="3.5" style="140"/>
    <col min="6423" max="6434" width="3.6640625" style="140" customWidth="1"/>
    <col min="6435" max="6435" width="4.1640625" style="140" customWidth="1"/>
    <col min="6436" max="6439" width="3.6640625" style="140" customWidth="1"/>
    <col min="6440" max="6440" width="5" style="140" customWidth="1"/>
    <col min="6441" max="6442" width="3.6640625" style="140" customWidth="1"/>
    <col min="6443" max="6667" width="3.5" style="140"/>
    <col min="6668" max="6671" width="2.1640625" style="140" customWidth="1"/>
    <col min="6672" max="6678" width="3.5" style="140"/>
    <col min="6679" max="6690" width="3.6640625" style="140" customWidth="1"/>
    <col min="6691" max="6691" width="4.1640625" style="140" customWidth="1"/>
    <col min="6692" max="6695" width="3.6640625" style="140" customWidth="1"/>
    <col min="6696" max="6696" width="5" style="140" customWidth="1"/>
    <col min="6697" max="6698" width="3.6640625" style="140" customWidth="1"/>
    <col min="6699" max="6923" width="3.5" style="140"/>
    <col min="6924" max="6927" width="2.1640625" style="140" customWidth="1"/>
    <col min="6928" max="6934" width="3.5" style="140"/>
    <col min="6935" max="6946" width="3.6640625" style="140" customWidth="1"/>
    <col min="6947" max="6947" width="4.1640625" style="140" customWidth="1"/>
    <col min="6948" max="6951" width="3.6640625" style="140" customWidth="1"/>
    <col min="6952" max="6952" width="5" style="140" customWidth="1"/>
    <col min="6953" max="6954" width="3.6640625" style="140" customWidth="1"/>
    <col min="6955" max="7179" width="3.5" style="140"/>
    <col min="7180" max="7183" width="2.1640625" style="140" customWidth="1"/>
    <col min="7184" max="7190" width="3.5" style="140"/>
    <col min="7191" max="7202" width="3.6640625" style="140" customWidth="1"/>
    <col min="7203" max="7203" width="4.1640625" style="140" customWidth="1"/>
    <col min="7204" max="7207" width="3.6640625" style="140" customWidth="1"/>
    <col min="7208" max="7208" width="5" style="140" customWidth="1"/>
    <col min="7209" max="7210" width="3.6640625" style="140" customWidth="1"/>
    <col min="7211" max="7435" width="3.5" style="140"/>
    <col min="7436" max="7439" width="2.1640625" style="140" customWidth="1"/>
    <col min="7440" max="7446" width="3.5" style="140"/>
    <col min="7447" max="7458" width="3.6640625" style="140" customWidth="1"/>
    <col min="7459" max="7459" width="4.1640625" style="140" customWidth="1"/>
    <col min="7460" max="7463" width="3.6640625" style="140" customWidth="1"/>
    <col min="7464" max="7464" width="5" style="140" customWidth="1"/>
    <col min="7465" max="7466" width="3.6640625" style="140" customWidth="1"/>
    <col min="7467" max="7691" width="3.5" style="140"/>
    <col min="7692" max="7695" width="2.1640625" style="140" customWidth="1"/>
    <col min="7696" max="7702" width="3.5" style="140"/>
    <col min="7703" max="7714" width="3.6640625" style="140" customWidth="1"/>
    <col min="7715" max="7715" width="4.1640625" style="140" customWidth="1"/>
    <col min="7716" max="7719" width="3.6640625" style="140" customWidth="1"/>
    <col min="7720" max="7720" width="5" style="140" customWidth="1"/>
    <col min="7721" max="7722" width="3.6640625" style="140" customWidth="1"/>
    <col min="7723" max="7947" width="3.5" style="140"/>
    <col min="7948" max="7951" width="2.1640625" style="140" customWidth="1"/>
    <col min="7952" max="7958" width="3.5" style="140"/>
    <col min="7959" max="7970" width="3.6640625" style="140" customWidth="1"/>
    <col min="7971" max="7971" width="4.1640625" style="140" customWidth="1"/>
    <col min="7972" max="7975" width="3.6640625" style="140" customWidth="1"/>
    <col min="7976" max="7976" width="5" style="140" customWidth="1"/>
    <col min="7977" max="7978" width="3.6640625" style="140" customWidth="1"/>
    <col min="7979" max="8203" width="3.5" style="140"/>
    <col min="8204" max="8207" width="2.1640625" style="140" customWidth="1"/>
    <col min="8208" max="8214" width="3.5" style="140"/>
    <col min="8215" max="8226" width="3.6640625" style="140" customWidth="1"/>
    <col min="8227" max="8227" width="4.1640625" style="140" customWidth="1"/>
    <col min="8228" max="8231" width="3.6640625" style="140" customWidth="1"/>
    <col min="8232" max="8232" width="5" style="140" customWidth="1"/>
    <col min="8233" max="8234" width="3.6640625" style="140" customWidth="1"/>
    <col min="8235" max="8459" width="3.5" style="140"/>
    <col min="8460" max="8463" width="2.1640625" style="140" customWidth="1"/>
    <col min="8464" max="8470" width="3.5" style="140"/>
    <col min="8471" max="8482" width="3.6640625" style="140" customWidth="1"/>
    <col min="8483" max="8483" width="4.1640625" style="140" customWidth="1"/>
    <col min="8484" max="8487" width="3.6640625" style="140" customWidth="1"/>
    <col min="8488" max="8488" width="5" style="140" customWidth="1"/>
    <col min="8489" max="8490" width="3.6640625" style="140" customWidth="1"/>
    <col min="8491" max="8715" width="3.5" style="140"/>
    <col min="8716" max="8719" width="2.1640625" style="140" customWidth="1"/>
    <col min="8720" max="8726" width="3.5" style="140"/>
    <col min="8727" max="8738" width="3.6640625" style="140" customWidth="1"/>
    <col min="8739" max="8739" width="4.1640625" style="140" customWidth="1"/>
    <col min="8740" max="8743" width="3.6640625" style="140" customWidth="1"/>
    <col min="8744" max="8744" width="5" style="140" customWidth="1"/>
    <col min="8745" max="8746" width="3.6640625" style="140" customWidth="1"/>
    <col min="8747" max="8971" width="3.5" style="140"/>
    <col min="8972" max="8975" width="2.1640625" style="140" customWidth="1"/>
    <col min="8976" max="8982" width="3.5" style="140"/>
    <col min="8983" max="8994" width="3.6640625" style="140" customWidth="1"/>
    <col min="8995" max="8995" width="4.1640625" style="140" customWidth="1"/>
    <col min="8996" max="8999" width="3.6640625" style="140" customWidth="1"/>
    <col min="9000" max="9000" width="5" style="140" customWidth="1"/>
    <col min="9001" max="9002" width="3.6640625" style="140" customWidth="1"/>
    <col min="9003" max="9227" width="3.5" style="140"/>
    <col min="9228" max="9231" width="2.1640625" style="140" customWidth="1"/>
    <col min="9232" max="9238" width="3.5" style="140"/>
    <col min="9239" max="9250" width="3.6640625" style="140" customWidth="1"/>
    <col min="9251" max="9251" width="4.1640625" style="140" customWidth="1"/>
    <col min="9252" max="9255" width="3.6640625" style="140" customWidth="1"/>
    <col min="9256" max="9256" width="5" style="140" customWidth="1"/>
    <col min="9257" max="9258" width="3.6640625" style="140" customWidth="1"/>
    <col min="9259" max="9483" width="3.5" style="140"/>
    <col min="9484" max="9487" width="2.1640625" style="140" customWidth="1"/>
    <col min="9488" max="9494" width="3.5" style="140"/>
    <col min="9495" max="9506" width="3.6640625" style="140" customWidth="1"/>
    <col min="9507" max="9507" width="4.1640625" style="140" customWidth="1"/>
    <col min="9508" max="9511" width="3.6640625" style="140" customWidth="1"/>
    <col min="9512" max="9512" width="5" style="140" customWidth="1"/>
    <col min="9513" max="9514" width="3.6640625" style="140" customWidth="1"/>
    <col min="9515" max="9739" width="3.5" style="140"/>
    <col min="9740" max="9743" width="2.1640625" style="140" customWidth="1"/>
    <col min="9744" max="9750" width="3.5" style="140"/>
    <col min="9751" max="9762" width="3.6640625" style="140" customWidth="1"/>
    <col min="9763" max="9763" width="4.1640625" style="140" customWidth="1"/>
    <col min="9764" max="9767" width="3.6640625" style="140" customWidth="1"/>
    <col min="9768" max="9768" width="5" style="140" customWidth="1"/>
    <col min="9769" max="9770" width="3.6640625" style="140" customWidth="1"/>
    <col min="9771" max="9995" width="3.5" style="140"/>
    <col min="9996" max="9999" width="2.1640625" style="140" customWidth="1"/>
    <col min="10000" max="10006" width="3.5" style="140"/>
    <col min="10007" max="10018" width="3.6640625" style="140" customWidth="1"/>
    <col min="10019" max="10019" width="4.1640625" style="140" customWidth="1"/>
    <col min="10020" max="10023" width="3.6640625" style="140" customWidth="1"/>
    <col min="10024" max="10024" width="5" style="140" customWidth="1"/>
    <col min="10025" max="10026" width="3.6640625" style="140" customWidth="1"/>
    <col min="10027" max="10251" width="3.5" style="140"/>
    <col min="10252" max="10255" width="2.1640625" style="140" customWidth="1"/>
    <col min="10256" max="10262" width="3.5" style="140"/>
    <col min="10263" max="10274" width="3.6640625" style="140" customWidth="1"/>
    <col min="10275" max="10275" width="4.1640625" style="140" customWidth="1"/>
    <col min="10276" max="10279" width="3.6640625" style="140" customWidth="1"/>
    <col min="10280" max="10280" width="5" style="140" customWidth="1"/>
    <col min="10281" max="10282" width="3.6640625" style="140" customWidth="1"/>
    <col min="10283" max="10507" width="3.5" style="140"/>
    <col min="10508" max="10511" width="2.1640625" style="140" customWidth="1"/>
    <col min="10512" max="10518" width="3.5" style="140"/>
    <col min="10519" max="10530" width="3.6640625" style="140" customWidth="1"/>
    <col min="10531" max="10531" width="4.1640625" style="140" customWidth="1"/>
    <col min="10532" max="10535" width="3.6640625" style="140" customWidth="1"/>
    <col min="10536" max="10536" width="5" style="140" customWidth="1"/>
    <col min="10537" max="10538" width="3.6640625" style="140" customWidth="1"/>
    <col min="10539" max="10763" width="3.5" style="140"/>
    <col min="10764" max="10767" width="2.1640625" style="140" customWidth="1"/>
    <col min="10768" max="10774" width="3.5" style="140"/>
    <col min="10775" max="10786" width="3.6640625" style="140" customWidth="1"/>
    <col min="10787" max="10787" width="4.1640625" style="140" customWidth="1"/>
    <col min="10788" max="10791" width="3.6640625" style="140" customWidth="1"/>
    <col min="10792" max="10792" width="5" style="140" customWidth="1"/>
    <col min="10793" max="10794" width="3.6640625" style="140" customWidth="1"/>
    <col min="10795" max="11019" width="3.5" style="140"/>
    <col min="11020" max="11023" width="2.1640625" style="140" customWidth="1"/>
    <col min="11024" max="11030" width="3.5" style="140"/>
    <col min="11031" max="11042" width="3.6640625" style="140" customWidth="1"/>
    <col min="11043" max="11043" width="4.1640625" style="140" customWidth="1"/>
    <col min="11044" max="11047" width="3.6640625" style="140" customWidth="1"/>
    <col min="11048" max="11048" width="5" style="140" customWidth="1"/>
    <col min="11049" max="11050" width="3.6640625" style="140" customWidth="1"/>
    <col min="11051" max="11275" width="3.5" style="140"/>
    <col min="11276" max="11279" width="2.1640625" style="140" customWidth="1"/>
    <col min="11280" max="11286" width="3.5" style="140"/>
    <col min="11287" max="11298" width="3.6640625" style="140" customWidth="1"/>
    <col min="11299" max="11299" width="4.1640625" style="140" customWidth="1"/>
    <col min="11300" max="11303" width="3.6640625" style="140" customWidth="1"/>
    <col min="11304" max="11304" width="5" style="140" customWidth="1"/>
    <col min="11305" max="11306" width="3.6640625" style="140" customWidth="1"/>
    <col min="11307" max="11531" width="3.5" style="140"/>
    <col min="11532" max="11535" width="2.1640625" style="140" customWidth="1"/>
    <col min="11536" max="11542" width="3.5" style="140"/>
    <col min="11543" max="11554" width="3.6640625" style="140" customWidth="1"/>
    <col min="11555" max="11555" width="4.1640625" style="140" customWidth="1"/>
    <col min="11556" max="11559" width="3.6640625" style="140" customWidth="1"/>
    <col min="11560" max="11560" width="5" style="140" customWidth="1"/>
    <col min="11561" max="11562" width="3.6640625" style="140" customWidth="1"/>
    <col min="11563" max="11787" width="3.5" style="140"/>
    <col min="11788" max="11791" width="2.1640625" style="140" customWidth="1"/>
    <col min="11792" max="11798" width="3.5" style="140"/>
    <col min="11799" max="11810" width="3.6640625" style="140" customWidth="1"/>
    <col min="11811" max="11811" width="4.1640625" style="140" customWidth="1"/>
    <col min="11812" max="11815" width="3.6640625" style="140" customWidth="1"/>
    <col min="11816" max="11816" width="5" style="140" customWidth="1"/>
    <col min="11817" max="11818" width="3.6640625" style="140" customWidth="1"/>
    <col min="11819" max="12043" width="3.5" style="140"/>
    <col min="12044" max="12047" width="2.1640625" style="140" customWidth="1"/>
    <col min="12048" max="12054" width="3.5" style="140"/>
    <col min="12055" max="12066" width="3.6640625" style="140" customWidth="1"/>
    <col min="12067" max="12067" width="4.1640625" style="140" customWidth="1"/>
    <col min="12068" max="12071" width="3.6640625" style="140" customWidth="1"/>
    <col min="12072" max="12072" width="5" style="140" customWidth="1"/>
    <col min="12073" max="12074" width="3.6640625" style="140" customWidth="1"/>
    <col min="12075" max="12299" width="3.5" style="140"/>
    <col min="12300" max="12303" width="2.1640625" style="140" customWidth="1"/>
    <col min="12304" max="12310" width="3.5" style="140"/>
    <col min="12311" max="12322" width="3.6640625" style="140" customWidth="1"/>
    <col min="12323" max="12323" width="4.1640625" style="140" customWidth="1"/>
    <col min="12324" max="12327" width="3.6640625" style="140" customWidth="1"/>
    <col min="12328" max="12328" width="5" style="140" customWidth="1"/>
    <col min="12329" max="12330" width="3.6640625" style="140" customWidth="1"/>
    <col min="12331" max="12555" width="3.5" style="140"/>
    <col min="12556" max="12559" width="2.1640625" style="140" customWidth="1"/>
    <col min="12560" max="12566" width="3.5" style="140"/>
    <col min="12567" max="12578" width="3.6640625" style="140" customWidth="1"/>
    <col min="12579" max="12579" width="4.1640625" style="140" customWidth="1"/>
    <col min="12580" max="12583" width="3.6640625" style="140" customWidth="1"/>
    <col min="12584" max="12584" width="5" style="140" customWidth="1"/>
    <col min="12585" max="12586" width="3.6640625" style="140" customWidth="1"/>
    <col min="12587" max="12811" width="3.5" style="140"/>
    <col min="12812" max="12815" width="2.1640625" style="140" customWidth="1"/>
    <col min="12816" max="12822" width="3.5" style="140"/>
    <col min="12823" max="12834" width="3.6640625" style="140" customWidth="1"/>
    <col min="12835" max="12835" width="4.1640625" style="140" customWidth="1"/>
    <col min="12836" max="12839" width="3.6640625" style="140" customWidth="1"/>
    <col min="12840" max="12840" width="5" style="140" customWidth="1"/>
    <col min="12841" max="12842" width="3.6640625" style="140" customWidth="1"/>
    <col min="12843" max="13067" width="3.5" style="140"/>
    <col min="13068" max="13071" width="2.1640625" style="140" customWidth="1"/>
    <col min="13072" max="13078" width="3.5" style="140"/>
    <col min="13079" max="13090" width="3.6640625" style="140" customWidth="1"/>
    <col min="13091" max="13091" width="4.1640625" style="140" customWidth="1"/>
    <col min="13092" max="13095" width="3.6640625" style="140" customWidth="1"/>
    <col min="13096" max="13096" width="5" style="140" customWidth="1"/>
    <col min="13097" max="13098" width="3.6640625" style="140" customWidth="1"/>
    <col min="13099" max="13323" width="3.5" style="140"/>
    <col min="13324" max="13327" width="2.1640625" style="140" customWidth="1"/>
    <col min="13328" max="13334" width="3.5" style="140"/>
    <col min="13335" max="13346" width="3.6640625" style="140" customWidth="1"/>
    <col min="13347" max="13347" width="4.1640625" style="140" customWidth="1"/>
    <col min="13348" max="13351" width="3.6640625" style="140" customWidth="1"/>
    <col min="13352" max="13352" width="5" style="140" customWidth="1"/>
    <col min="13353" max="13354" width="3.6640625" style="140" customWidth="1"/>
    <col min="13355" max="13579" width="3.5" style="140"/>
    <col min="13580" max="13583" width="2.1640625" style="140" customWidth="1"/>
    <col min="13584" max="13590" width="3.5" style="140"/>
    <col min="13591" max="13602" width="3.6640625" style="140" customWidth="1"/>
    <col min="13603" max="13603" width="4.1640625" style="140" customWidth="1"/>
    <col min="13604" max="13607" width="3.6640625" style="140" customWidth="1"/>
    <col min="13608" max="13608" width="5" style="140" customWidth="1"/>
    <col min="13609" max="13610" width="3.6640625" style="140" customWidth="1"/>
    <col min="13611" max="13835" width="3.5" style="140"/>
    <col min="13836" max="13839" width="2.1640625" style="140" customWidth="1"/>
    <col min="13840" max="13846" width="3.5" style="140"/>
    <col min="13847" max="13858" width="3.6640625" style="140" customWidth="1"/>
    <col min="13859" max="13859" width="4.1640625" style="140" customWidth="1"/>
    <col min="13860" max="13863" width="3.6640625" style="140" customWidth="1"/>
    <col min="13864" max="13864" width="5" style="140" customWidth="1"/>
    <col min="13865" max="13866" width="3.6640625" style="140" customWidth="1"/>
    <col min="13867" max="14091" width="3.5" style="140"/>
    <col min="14092" max="14095" width="2.1640625" style="140" customWidth="1"/>
    <col min="14096" max="14102" width="3.5" style="140"/>
    <col min="14103" max="14114" width="3.6640625" style="140" customWidth="1"/>
    <col min="14115" max="14115" width="4.1640625" style="140" customWidth="1"/>
    <col min="14116" max="14119" width="3.6640625" style="140" customWidth="1"/>
    <col min="14120" max="14120" width="5" style="140" customWidth="1"/>
    <col min="14121" max="14122" width="3.6640625" style="140" customWidth="1"/>
    <col min="14123" max="14347" width="3.5" style="140"/>
    <col min="14348" max="14351" width="2.1640625" style="140" customWidth="1"/>
    <col min="14352" max="14358" width="3.5" style="140"/>
    <col min="14359" max="14370" width="3.6640625" style="140" customWidth="1"/>
    <col min="14371" max="14371" width="4.1640625" style="140" customWidth="1"/>
    <col min="14372" max="14375" width="3.6640625" style="140" customWidth="1"/>
    <col min="14376" max="14376" width="5" style="140" customWidth="1"/>
    <col min="14377" max="14378" width="3.6640625" style="140" customWidth="1"/>
    <col min="14379" max="14603" width="3.5" style="140"/>
    <col min="14604" max="14607" width="2.1640625" style="140" customWidth="1"/>
    <col min="14608" max="14614" width="3.5" style="140"/>
    <col min="14615" max="14626" width="3.6640625" style="140" customWidth="1"/>
    <col min="14627" max="14627" width="4.1640625" style="140" customWidth="1"/>
    <col min="14628" max="14631" width="3.6640625" style="140" customWidth="1"/>
    <col min="14632" max="14632" width="5" style="140" customWidth="1"/>
    <col min="14633" max="14634" width="3.6640625" style="140" customWidth="1"/>
    <col min="14635" max="14859" width="3.5" style="140"/>
    <col min="14860" max="14863" width="2.1640625" style="140" customWidth="1"/>
    <col min="14864" max="14870" width="3.5" style="140"/>
    <col min="14871" max="14882" width="3.6640625" style="140" customWidth="1"/>
    <col min="14883" max="14883" width="4.1640625" style="140" customWidth="1"/>
    <col min="14884" max="14887" width="3.6640625" style="140" customWidth="1"/>
    <col min="14888" max="14888" width="5" style="140" customWidth="1"/>
    <col min="14889" max="14890" width="3.6640625" style="140" customWidth="1"/>
    <col min="14891" max="15115" width="3.5" style="140"/>
    <col min="15116" max="15119" width="2.1640625" style="140" customWidth="1"/>
    <col min="15120" max="15126" width="3.5" style="140"/>
    <col min="15127" max="15138" width="3.6640625" style="140" customWidth="1"/>
    <col min="15139" max="15139" width="4.1640625" style="140" customWidth="1"/>
    <col min="15140" max="15143" width="3.6640625" style="140" customWidth="1"/>
    <col min="15144" max="15144" width="5" style="140" customWidth="1"/>
    <col min="15145" max="15146" width="3.6640625" style="140" customWidth="1"/>
    <col min="15147" max="15371" width="3.5" style="140"/>
    <col min="15372" max="15375" width="2.1640625" style="140" customWidth="1"/>
    <col min="15376" max="15382" width="3.5" style="140"/>
    <col min="15383" max="15394" width="3.6640625" style="140" customWidth="1"/>
    <col min="15395" max="15395" width="4.1640625" style="140" customWidth="1"/>
    <col min="15396" max="15399" width="3.6640625" style="140" customWidth="1"/>
    <col min="15400" max="15400" width="5" style="140" customWidth="1"/>
    <col min="15401" max="15402" width="3.6640625" style="140" customWidth="1"/>
    <col min="15403" max="15627" width="3.5" style="140"/>
    <col min="15628" max="15631" width="2.1640625" style="140" customWidth="1"/>
    <col min="15632" max="15638" width="3.5" style="140"/>
    <col min="15639" max="15650" width="3.6640625" style="140" customWidth="1"/>
    <col min="15651" max="15651" width="4.1640625" style="140" customWidth="1"/>
    <col min="15652" max="15655" width="3.6640625" style="140" customWidth="1"/>
    <col min="15656" max="15656" width="5" style="140" customWidth="1"/>
    <col min="15657" max="15658" width="3.6640625" style="140" customWidth="1"/>
    <col min="15659" max="15883" width="3.5" style="140"/>
    <col min="15884" max="15887" width="2.1640625" style="140" customWidth="1"/>
    <col min="15888" max="15894" width="3.5" style="140"/>
    <col min="15895" max="15906" width="3.6640625" style="140" customWidth="1"/>
    <col min="15907" max="15907" width="4.1640625" style="140" customWidth="1"/>
    <col min="15908" max="15911" width="3.6640625" style="140" customWidth="1"/>
    <col min="15912" max="15912" width="5" style="140" customWidth="1"/>
    <col min="15913" max="15914" width="3.6640625" style="140" customWidth="1"/>
    <col min="15915" max="16139" width="3.5" style="140"/>
    <col min="16140" max="16143" width="2.1640625" style="140" customWidth="1"/>
    <col min="16144" max="16150" width="3.5" style="140"/>
    <col min="16151" max="16162" width="3.6640625" style="140" customWidth="1"/>
    <col min="16163" max="16163" width="4.1640625" style="140" customWidth="1"/>
    <col min="16164" max="16167" width="3.6640625" style="140" customWidth="1"/>
    <col min="16168" max="16168" width="5" style="140" customWidth="1"/>
    <col min="16169" max="16170" width="3.6640625" style="140" customWidth="1"/>
    <col min="16171" max="16384" width="3.5" style="140"/>
  </cols>
  <sheetData>
    <row r="2" spans="2:58" ht="20.100000000000001" customHeight="1">
      <c r="B2" s="230" t="s">
        <v>768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</row>
    <row r="3" spans="2:58" ht="20.100000000000001" customHeight="1"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</row>
    <row r="4" spans="2:58" ht="20.100000000000001" customHeight="1" thickBot="1"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BF4" s="141"/>
    </row>
    <row r="5" spans="2:58" ht="20.100000000000001" customHeight="1">
      <c r="B5" s="231" t="s">
        <v>769</v>
      </c>
      <c r="C5" s="232"/>
      <c r="D5" s="232"/>
      <c r="E5" s="232"/>
      <c r="F5" s="233"/>
      <c r="G5" s="234" t="s">
        <v>1021</v>
      </c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6"/>
      <c r="U5" s="237" t="s">
        <v>770</v>
      </c>
      <c r="V5" s="238"/>
      <c r="W5" s="243" t="s">
        <v>771</v>
      </c>
      <c r="X5" s="244"/>
      <c r="Y5" s="245"/>
      <c r="Z5" s="246" t="s">
        <v>772</v>
      </c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8"/>
    </row>
    <row r="6" spans="2:58" ht="20.100000000000001" customHeight="1">
      <c r="B6" s="249" t="s">
        <v>773</v>
      </c>
      <c r="C6" s="250"/>
      <c r="D6" s="250"/>
      <c r="E6" s="250"/>
      <c r="F6" s="251"/>
      <c r="G6" s="255" t="s">
        <v>997</v>
      </c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6"/>
      <c r="U6" s="239"/>
      <c r="V6" s="240"/>
      <c r="W6" s="259" t="s">
        <v>774</v>
      </c>
      <c r="X6" s="260"/>
      <c r="Y6" s="261"/>
      <c r="Z6" s="262" t="s">
        <v>775</v>
      </c>
      <c r="AA6" s="263"/>
      <c r="AB6" s="263"/>
      <c r="AC6" s="263"/>
      <c r="AD6" s="263"/>
      <c r="AE6" s="263"/>
      <c r="AF6" s="264"/>
      <c r="AG6" s="259" t="s">
        <v>776</v>
      </c>
      <c r="AH6" s="260"/>
      <c r="AI6" s="261"/>
      <c r="AJ6" s="262" t="s">
        <v>777</v>
      </c>
      <c r="AK6" s="263"/>
      <c r="AL6" s="263"/>
      <c r="AM6" s="263"/>
      <c r="AN6" s="263"/>
      <c r="AO6" s="263"/>
      <c r="AP6" s="142" t="s">
        <v>778</v>
      </c>
    </row>
    <row r="7" spans="2:58" ht="20.100000000000001" customHeight="1">
      <c r="B7" s="252"/>
      <c r="C7" s="253"/>
      <c r="D7" s="253"/>
      <c r="E7" s="253"/>
      <c r="F7" s="254"/>
      <c r="G7" s="257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8"/>
      <c r="U7" s="239"/>
      <c r="V7" s="240"/>
      <c r="W7" s="259" t="s">
        <v>779</v>
      </c>
      <c r="X7" s="260"/>
      <c r="Y7" s="261"/>
      <c r="Z7" s="262" t="s">
        <v>780</v>
      </c>
      <c r="AA7" s="263"/>
      <c r="AB7" s="263"/>
      <c r="AC7" s="263"/>
      <c r="AD7" s="263"/>
      <c r="AE7" s="263"/>
      <c r="AF7" s="263"/>
      <c r="AG7" s="263"/>
      <c r="AH7" s="263"/>
      <c r="AI7" s="263"/>
      <c r="AJ7" s="263"/>
      <c r="AK7" s="263"/>
      <c r="AL7" s="263"/>
      <c r="AM7" s="263"/>
      <c r="AN7" s="263"/>
      <c r="AO7" s="263"/>
      <c r="AP7" s="265"/>
    </row>
    <row r="8" spans="2:58" ht="20.100000000000001" customHeight="1">
      <c r="B8" s="266" t="s">
        <v>781</v>
      </c>
      <c r="C8" s="263"/>
      <c r="D8" s="263"/>
      <c r="E8" s="263"/>
      <c r="F8" s="267"/>
      <c r="G8" s="271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 t="s">
        <v>782</v>
      </c>
      <c r="T8" s="273"/>
      <c r="U8" s="239"/>
      <c r="V8" s="240"/>
      <c r="W8" s="259" t="s">
        <v>783</v>
      </c>
      <c r="X8" s="260"/>
      <c r="Y8" s="261"/>
      <c r="Z8" s="262" t="s">
        <v>784</v>
      </c>
      <c r="AA8" s="263"/>
      <c r="AB8" s="263"/>
      <c r="AC8" s="263"/>
      <c r="AD8" s="263"/>
      <c r="AE8" s="263"/>
      <c r="AF8" s="264"/>
      <c r="AG8" s="259" t="s">
        <v>785</v>
      </c>
      <c r="AH8" s="260"/>
      <c r="AI8" s="261"/>
      <c r="AJ8" s="262" t="s">
        <v>786</v>
      </c>
      <c r="AK8" s="263"/>
      <c r="AL8" s="263"/>
      <c r="AM8" s="263"/>
      <c r="AN8" s="263"/>
      <c r="AO8" s="263"/>
      <c r="AP8" s="265"/>
    </row>
    <row r="9" spans="2:58" ht="20.100000000000001" customHeight="1">
      <c r="B9" s="266" t="s">
        <v>787</v>
      </c>
      <c r="C9" s="263"/>
      <c r="D9" s="263"/>
      <c r="E9" s="263"/>
      <c r="F9" s="267"/>
      <c r="G9" s="268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70"/>
      <c r="U9" s="239"/>
      <c r="V9" s="240"/>
      <c r="W9" s="259" t="s">
        <v>788</v>
      </c>
      <c r="X9" s="260"/>
      <c r="Y9" s="261"/>
      <c r="Z9" s="262" t="s">
        <v>789</v>
      </c>
      <c r="AA9" s="263"/>
      <c r="AB9" s="263"/>
      <c r="AC9" s="263"/>
      <c r="AD9" s="263"/>
      <c r="AE9" s="263"/>
      <c r="AF9" s="264"/>
      <c r="AG9" s="259" t="s">
        <v>790</v>
      </c>
      <c r="AH9" s="260"/>
      <c r="AI9" s="261"/>
      <c r="AJ9" s="262" t="s">
        <v>791</v>
      </c>
      <c r="AK9" s="263"/>
      <c r="AL9" s="263"/>
      <c r="AM9" s="263"/>
      <c r="AN9" s="263"/>
      <c r="AO9" s="263"/>
      <c r="AP9" s="265"/>
    </row>
    <row r="10" spans="2:58" ht="20.100000000000001" customHeight="1">
      <c r="B10" s="266" t="s">
        <v>792</v>
      </c>
      <c r="C10" s="263"/>
      <c r="D10" s="263"/>
      <c r="E10" s="263"/>
      <c r="F10" s="267"/>
      <c r="G10" s="268">
        <v>46104</v>
      </c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70"/>
      <c r="U10" s="239"/>
      <c r="V10" s="240"/>
      <c r="W10" s="259" t="s">
        <v>793</v>
      </c>
      <c r="X10" s="260"/>
      <c r="Y10" s="261"/>
      <c r="Z10" s="293" t="s">
        <v>794</v>
      </c>
      <c r="AA10" s="294"/>
      <c r="AB10" s="294"/>
      <c r="AC10" s="294"/>
      <c r="AD10" s="294"/>
      <c r="AE10" s="294"/>
      <c r="AF10" s="295"/>
      <c r="AG10" s="259" t="s">
        <v>795</v>
      </c>
      <c r="AH10" s="260"/>
      <c r="AI10" s="261"/>
      <c r="AJ10" s="293" t="s">
        <v>796</v>
      </c>
      <c r="AK10" s="294"/>
      <c r="AL10" s="294"/>
      <c r="AM10" s="294"/>
      <c r="AN10" s="294"/>
      <c r="AO10" s="294"/>
      <c r="AP10" s="296"/>
    </row>
    <row r="11" spans="2:58" ht="20.100000000000001" customHeight="1">
      <c r="B11" s="274" t="s">
        <v>797</v>
      </c>
      <c r="C11" s="275"/>
      <c r="D11" s="275"/>
      <c r="E11" s="275"/>
      <c r="F11" s="276"/>
      <c r="G11" s="268" t="s">
        <v>998</v>
      </c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70"/>
      <c r="U11" s="241"/>
      <c r="V11" s="242"/>
      <c r="W11" s="277" t="s">
        <v>798</v>
      </c>
      <c r="X11" s="278"/>
      <c r="Y11" s="279"/>
      <c r="Z11" s="280" t="s">
        <v>799</v>
      </c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  <c r="AO11" s="281"/>
      <c r="AP11" s="282"/>
    </row>
    <row r="12" spans="2:58" ht="15" customHeight="1">
      <c r="B12" s="283" t="s">
        <v>800</v>
      </c>
      <c r="C12" s="284"/>
      <c r="D12" s="284"/>
      <c r="E12" s="284"/>
      <c r="F12" s="284"/>
      <c r="G12" s="287" t="s">
        <v>996</v>
      </c>
      <c r="H12" s="288"/>
      <c r="I12" s="288"/>
      <c r="J12" s="288"/>
      <c r="K12" s="288"/>
      <c r="L12" s="288"/>
      <c r="M12" s="288"/>
      <c r="N12" s="288"/>
      <c r="O12" s="288"/>
      <c r="P12" s="288"/>
      <c r="Q12" s="288"/>
      <c r="R12" s="288"/>
      <c r="S12" s="288"/>
      <c r="T12" s="288"/>
      <c r="U12" s="288"/>
      <c r="V12" s="288"/>
      <c r="W12" s="288"/>
      <c r="X12" s="288"/>
      <c r="Y12" s="288"/>
      <c r="Z12" s="288"/>
      <c r="AA12" s="288"/>
      <c r="AB12" s="288"/>
      <c r="AC12" s="288"/>
      <c r="AD12" s="288"/>
      <c r="AE12" s="288"/>
      <c r="AF12" s="288"/>
      <c r="AG12" s="288"/>
      <c r="AH12" s="288"/>
      <c r="AI12" s="288"/>
      <c r="AJ12" s="288"/>
      <c r="AK12" s="288"/>
      <c r="AL12" s="288"/>
      <c r="AM12" s="288"/>
      <c r="AN12" s="288"/>
      <c r="AO12" s="288"/>
      <c r="AP12" s="289"/>
    </row>
    <row r="13" spans="2:58" ht="15" customHeight="1">
      <c r="B13" s="285"/>
      <c r="C13" s="286"/>
      <c r="D13" s="286"/>
      <c r="E13" s="286"/>
      <c r="F13" s="286"/>
      <c r="G13" s="290"/>
      <c r="H13" s="291"/>
      <c r="I13" s="291"/>
      <c r="J13" s="291"/>
      <c r="K13" s="291"/>
      <c r="L13" s="291"/>
      <c r="M13" s="291"/>
      <c r="N13" s="291"/>
      <c r="O13" s="291"/>
      <c r="P13" s="291"/>
      <c r="Q13" s="291"/>
      <c r="R13" s="291"/>
      <c r="S13" s="291"/>
      <c r="T13" s="291"/>
      <c r="U13" s="291"/>
      <c r="V13" s="291"/>
      <c r="W13" s="291"/>
      <c r="X13" s="291"/>
      <c r="Y13" s="291"/>
      <c r="Z13" s="291"/>
      <c r="AA13" s="291"/>
      <c r="AB13" s="291"/>
      <c r="AC13" s="291"/>
      <c r="AD13" s="291"/>
      <c r="AE13" s="291"/>
      <c r="AF13" s="291"/>
      <c r="AG13" s="291"/>
      <c r="AH13" s="291"/>
      <c r="AI13" s="291"/>
      <c r="AJ13" s="291"/>
      <c r="AK13" s="291"/>
      <c r="AL13" s="291"/>
      <c r="AM13" s="291"/>
      <c r="AN13" s="291"/>
      <c r="AO13" s="291"/>
      <c r="AP13" s="292"/>
    </row>
    <row r="14" spans="2:58" ht="15" customHeight="1">
      <c r="B14" s="283" t="s">
        <v>801</v>
      </c>
      <c r="C14" s="284"/>
      <c r="D14" s="284"/>
      <c r="E14" s="284"/>
      <c r="F14" s="309"/>
      <c r="G14" s="313" t="s">
        <v>802</v>
      </c>
      <c r="H14" s="313"/>
      <c r="I14" s="314">
        <f>AB14</f>
        <v>452900000</v>
      </c>
      <c r="J14" s="314"/>
      <c r="K14" s="314"/>
      <c r="L14" s="314"/>
      <c r="M14" s="314"/>
      <c r="N14" s="314"/>
      <c r="O14" s="314"/>
      <c r="P14" s="314"/>
      <c r="Q14" s="314"/>
      <c r="R14" s="314"/>
      <c r="S14" s="314"/>
      <c r="T14" s="314"/>
      <c r="U14" s="314"/>
      <c r="V14" s="314"/>
      <c r="W14" s="314"/>
      <c r="X14" s="314"/>
      <c r="Y14" s="316" t="s">
        <v>803</v>
      </c>
      <c r="Z14" s="316"/>
      <c r="AA14" s="318" t="s">
        <v>804</v>
      </c>
      <c r="AB14" s="319">
        <f>AJ32</f>
        <v>452900000</v>
      </c>
      <c r="AC14" s="319"/>
      <c r="AD14" s="319"/>
      <c r="AE14" s="319"/>
      <c r="AF14" s="319"/>
      <c r="AG14" s="319"/>
      <c r="AH14" s="319"/>
      <c r="AI14" s="319"/>
      <c r="AJ14" s="319"/>
      <c r="AK14" s="319"/>
      <c r="AL14" s="297" t="s">
        <v>805</v>
      </c>
      <c r="AM14" s="298" t="s">
        <v>806</v>
      </c>
      <c r="AN14" s="298"/>
      <c r="AO14" s="298"/>
      <c r="AP14" s="299"/>
    </row>
    <row r="15" spans="2:58" ht="15" customHeight="1" thickBot="1">
      <c r="B15" s="310"/>
      <c r="C15" s="311"/>
      <c r="D15" s="311"/>
      <c r="E15" s="311"/>
      <c r="F15" s="312"/>
      <c r="G15" s="313"/>
      <c r="H15" s="313"/>
      <c r="I15" s="315"/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7"/>
      <c r="Z15" s="317"/>
      <c r="AA15" s="318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297"/>
      <c r="AM15" s="300"/>
      <c r="AN15" s="300"/>
      <c r="AO15" s="300"/>
      <c r="AP15" s="301"/>
    </row>
    <row r="16" spans="2:58" ht="20.100000000000001" customHeight="1" thickBot="1">
      <c r="B16" s="302" t="s">
        <v>807</v>
      </c>
      <c r="C16" s="303"/>
      <c r="D16" s="303"/>
      <c r="E16" s="303"/>
      <c r="F16" s="303"/>
      <c r="G16" s="303"/>
      <c r="H16" s="303"/>
      <c r="I16" s="303"/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4"/>
    </row>
    <row r="17" spans="2:47" ht="39.950000000000003" customHeight="1">
      <c r="B17" s="305" t="s">
        <v>808</v>
      </c>
      <c r="C17" s="306"/>
      <c r="D17" s="306"/>
      <c r="E17" s="306"/>
      <c r="F17" s="306"/>
      <c r="G17" s="306" t="s">
        <v>809</v>
      </c>
      <c r="H17" s="306"/>
      <c r="I17" s="306"/>
      <c r="J17" s="306"/>
      <c r="K17" s="306"/>
      <c r="L17" s="307" t="s">
        <v>810</v>
      </c>
      <c r="M17" s="308"/>
      <c r="N17" s="307" t="s">
        <v>811</v>
      </c>
      <c r="O17" s="308"/>
      <c r="P17" s="306" t="s">
        <v>812</v>
      </c>
      <c r="Q17" s="306"/>
      <c r="R17" s="306"/>
      <c r="S17" s="306"/>
      <c r="T17" s="306"/>
      <c r="U17" s="306" t="s">
        <v>813</v>
      </c>
      <c r="V17" s="306"/>
      <c r="W17" s="306"/>
      <c r="X17" s="306"/>
      <c r="Y17" s="306"/>
      <c r="Z17" s="306" t="s">
        <v>814</v>
      </c>
      <c r="AA17" s="306"/>
      <c r="AB17" s="306"/>
      <c r="AC17" s="306"/>
      <c r="AD17" s="306"/>
      <c r="AE17" s="306" t="s">
        <v>815</v>
      </c>
      <c r="AF17" s="306"/>
      <c r="AG17" s="306"/>
      <c r="AH17" s="306"/>
      <c r="AI17" s="306"/>
      <c r="AJ17" s="321" t="s">
        <v>816</v>
      </c>
      <c r="AK17" s="321"/>
      <c r="AL17" s="321"/>
      <c r="AM17" s="321"/>
      <c r="AN17" s="321"/>
      <c r="AO17" s="321" t="s">
        <v>817</v>
      </c>
      <c r="AP17" s="322"/>
      <c r="AQ17" s="143"/>
    </row>
    <row r="18" spans="2:47" ht="24" customHeight="1">
      <c r="B18" s="336" t="s">
        <v>1001</v>
      </c>
      <c r="C18" s="337"/>
      <c r="D18" s="337"/>
      <c r="E18" s="337"/>
      <c r="F18" s="338"/>
      <c r="G18" s="330">
        <v>1000</v>
      </c>
      <c r="H18" s="331"/>
      <c r="I18" s="331"/>
      <c r="J18" s="331"/>
      <c r="K18" s="332"/>
      <c r="L18" s="262">
        <v>2</v>
      </c>
      <c r="M18" s="264"/>
      <c r="N18" s="262" t="s">
        <v>818</v>
      </c>
      <c r="O18" s="264"/>
      <c r="P18" s="333">
        <f>표준설계서!H5</f>
        <v>26303796</v>
      </c>
      <c r="Q18" s="334"/>
      <c r="R18" s="334"/>
      <c r="S18" s="334"/>
      <c r="T18" s="335"/>
      <c r="U18" s="333">
        <f>표준설계서!J5</f>
        <v>22213229</v>
      </c>
      <c r="V18" s="334"/>
      <c r="W18" s="334"/>
      <c r="X18" s="334"/>
      <c r="Y18" s="335"/>
      <c r="Z18" s="333">
        <f>표준설계서!L5</f>
        <v>12476187</v>
      </c>
      <c r="AA18" s="334"/>
      <c r="AB18" s="334"/>
      <c r="AC18" s="334"/>
      <c r="AD18" s="335"/>
      <c r="AE18" s="333">
        <f>SUM(P18:AD18)</f>
        <v>60993212</v>
      </c>
      <c r="AF18" s="334"/>
      <c r="AG18" s="334"/>
      <c r="AH18" s="334"/>
      <c r="AI18" s="335"/>
      <c r="AJ18" s="333">
        <f>AE18*L18</f>
        <v>121986424</v>
      </c>
      <c r="AK18" s="334"/>
      <c r="AL18" s="334"/>
      <c r="AM18" s="334"/>
      <c r="AN18" s="335"/>
      <c r="AO18" s="323" t="s">
        <v>1005</v>
      </c>
      <c r="AP18" s="324"/>
    </row>
    <row r="19" spans="2:47" ht="24" customHeight="1">
      <c r="B19" s="327" t="s">
        <v>999</v>
      </c>
      <c r="C19" s="328"/>
      <c r="D19" s="328"/>
      <c r="E19" s="328"/>
      <c r="F19" s="329"/>
      <c r="G19" s="330" t="s">
        <v>1000</v>
      </c>
      <c r="H19" s="331"/>
      <c r="I19" s="331"/>
      <c r="J19" s="331"/>
      <c r="K19" s="332"/>
      <c r="L19" s="262">
        <v>1</v>
      </c>
      <c r="M19" s="264"/>
      <c r="N19" s="262" t="s">
        <v>1004</v>
      </c>
      <c r="O19" s="264"/>
      <c r="P19" s="333">
        <f>가배관내역서!I5</f>
        <v>902294</v>
      </c>
      <c r="Q19" s="334"/>
      <c r="R19" s="334"/>
      <c r="S19" s="334"/>
      <c r="T19" s="335"/>
      <c r="U19" s="333">
        <f>가배관내역서!K5</f>
        <v>3334693</v>
      </c>
      <c r="V19" s="334"/>
      <c r="W19" s="334"/>
      <c r="X19" s="334"/>
      <c r="Y19" s="335"/>
      <c r="Z19" s="333">
        <f>가배관내역서!M5</f>
        <v>287776</v>
      </c>
      <c r="AA19" s="334"/>
      <c r="AB19" s="334"/>
      <c r="AC19" s="334"/>
      <c r="AD19" s="335"/>
      <c r="AE19" s="333">
        <f>SUM(P19:AD19)</f>
        <v>4524763</v>
      </c>
      <c r="AF19" s="334"/>
      <c r="AG19" s="334"/>
      <c r="AH19" s="334"/>
      <c r="AI19" s="335"/>
      <c r="AJ19" s="333">
        <f>AE19*L19</f>
        <v>4524763</v>
      </c>
      <c r="AK19" s="334"/>
      <c r="AL19" s="334"/>
      <c r="AM19" s="334"/>
      <c r="AN19" s="335"/>
      <c r="AO19" s="325"/>
      <c r="AP19" s="326"/>
    </row>
    <row r="20" spans="2:47" ht="24" customHeight="1">
      <c r="B20" s="348" t="s">
        <v>1015</v>
      </c>
      <c r="C20" s="349"/>
      <c r="D20" s="349"/>
      <c r="E20" s="349"/>
      <c r="F20" s="349"/>
      <c r="G20" s="349"/>
      <c r="H20" s="349"/>
      <c r="I20" s="349"/>
      <c r="J20" s="349"/>
      <c r="K20" s="342"/>
      <c r="L20" s="341"/>
      <c r="M20" s="342"/>
      <c r="N20" s="341"/>
      <c r="O20" s="342"/>
      <c r="P20" s="343">
        <f>SUM(P18:T19)</f>
        <v>27206090</v>
      </c>
      <c r="Q20" s="344"/>
      <c r="R20" s="344"/>
      <c r="S20" s="344"/>
      <c r="T20" s="345"/>
      <c r="U20" s="343">
        <f t="shared" ref="U20" si="0">SUM(U18:Y19)</f>
        <v>25547922</v>
      </c>
      <c r="V20" s="344"/>
      <c r="W20" s="344"/>
      <c r="X20" s="344"/>
      <c r="Y20" s="345"/>
      <c r="Z20" s="343">
        <f t="shared" ref="Z20" si="1">SUM(Z18:AD19)</f>
        <v>12763963</v>
      </c>
      <c r="AA20" s="344"/>
      <c r="AB20" s="344"/>
      <c r="AC20" s="344"/>
      <c r="AD20" s="345"/>
      <c r="AE20" s="343"/>
      <c r="AF20" s="344"/>
      <c r="AG20" s="344"/>
      <c r="AH20" s="344"/>
      <c r="AI20" s="345"/>
      <c r="AJ20" s="343">
        <f>SUM(AJ18:AN19)</f>
        <v>126511187</v>
      </c>
      <c r="AK20" s="344"/>
      <c r="AL20" s="344"/>
      <c r="AM20" s="344"/>
      <c r="AN20" s="345"/>
      <c r="AO20" s="339"/>
      <c r="AP20" s="340"/>
    </row>
    <row r="21" spans="2:47" ht="24" customHeight="1">
      <c r="B21" s="336" t="s">
        <v>1001</v>
      </c>
      <c r="C21" s="337"/>
      <c r="D21" s="337"/>
      <c r="E21" s="337"/>
      <c r="F21" s="338"/>
      <c r="G21" s="330">
        <v>1000</v>
      </c>
      <c r="H21" s="331"/>
      <c r="I21" s="331"/>
      <c r="J21" s="331"/>
      <c r="K21" s="332"/>
      <c r="L21" s="262">
        <v>2</v>
      </c>
      <c r="M21" s="264"/>
      <c r="N21" s="262" t="s">
        <v>818</v>
      </c>
      <c r="O21" s="264"/>
      <c r="P21" s="333">
        <f>표준설계서!H5</f>
        <v>26303796</v>
      </c>
      <c r="Q21" s="334"/>
      <c r="R21" s="334"/>
      <c r="S21" s="334"/>
      <c r="T21" s="335"/>
      <c r="U21" s="333">
        <f>표준설계서!J5</f>
        <v>22213229</v>
      </c>
      <c r="V21" s="334"/>
      <c r="W21" s="334"/>
      <c r="X21" s="334"/>
      <c r="Y21" s="335"/>
      <c r="Z21" s="333">
        <f>표준설계서!L5</f>
        <v>12476187</v>
      </c>
      <c r="AA21" s="334"/>
      <c r="AB21" s="334"/>
      <c r="AC21" s="334"/>
      <c r="AD21" s="335"/>
      <c r="AE21" s="333">
        <f>SUM(P21:AD21)</f>
        <v>60993212</v>
      </c>
      <c r="AF21" s="334"/>
      <c r="AG21" s="334"/>
      <c r="AH21" s="334"/>
      <c r="AI21" s="335"/>
      <c r="AJ21" s="333">
        <f t="shared" ref="AJ21:AJ22" si="2">AE21*L21</f>
        <v>121986424</v>
      </c>
      <c r="AK21" s="334"/>
      <c r="AL21" s="334"/>
      <c r="AM21" s="334"/>
      <c r="AN21" s="335"/>
      <c r="AO21" s="323" t="s">
        <v>1005</v>
      </c>
      <c r="AP21" s="324"/>
    </row>
    <row r="22" spans="2:47" ht="24" customHeight="1">
      <c r="B22" s="327" t="s">
        <v>999</v>
      </c>
      <c r="C22" s="328"/>
      <c r="D22" s="328"/>
      <c r="E22" s="328"/>
      <c r="F22" s="329"/>
      <c r="G22" s="330" t="s">
        <v>1002</v>
      </c>
      <c r="H22" s="331"/>
      <c r="I22" s="331"/>
      <c r="J22" s="331"/>
      <c r="K22" s="332"/>
      <c r="L22" s="262">
        <v>1</v>
      </c>
      <c r="M22" s="264"/>
      <c r="N22" s="262" t="s">
        <v>1004</v>
      </c>
      <c r="O22" s="264"/>
      <c r="P22" s="333">
        <f>가배관내역서!I20</f>
        <v>376860</v>
      </c>
      <c r="Q22" s="334"/>
      <c r="R22" s="334"/>
      <c r="S22" s="334"/>
      <c r="T22" s="335"/>
      <c r="U22" s="333">
        <f>가배관내역서!K20</f>
        <v>3326866</v>
      </c>
      <c r="V22" s="334"/>
      <c r="W22" s="334"/>
      <c r="X22" s="334"/>
      <c r="Y22" s="335"/>
      <c r="Z22" s="333">
        <f>가배관내역서!M20</f>
        <v>160302</v>
      </c>
      <c r="AA22" s="334"/>
      <c r="AB22" s="334"/>
      <c r="AC22" s="334"/>
      <c r="AD22" s="335"/>
      <c r="AE22" s="333">
        <f>SUM(P22:AD22)</f>
        <v>3864028</v>
      </c>
      <c r="AF22" s="334"/>
      <c r="AG22" s="334"/>
      <c r="AH22" s="334"/>
      <c r="AI22" s="335"/>
      <c r="AJ22" s="333">
        <f t="shared" si="2"/>
        <v>3864028</v>
      </c>
      <c r="AK22" s="334"/>
      <c r="AL22" s="334"/>
      <c r="AM22" s="334"/>
      <c r="AN22" s="335"/>
      <c r="AO22" s="325"/>
      <c r="AP22" s="326"/>
    </row>
    <row r="23" spans="2:47" ht="24" customHeight="1">
      <c r="B23" s="348" t="s">
        <v>1016</v>
      </c>
      <c r="C23" s="349"/>
      <c r="D23" s="349"/>
      <c r="E23" s="349"/>
      <c r="F23" s="349"/>
      <c r="G23" s="349"/>
      <c r="H23" s="349"/>
      <c r="I23" s="349"/>
      <c r="J23" s="349"/>
      <c r="K23" s="342"/>
      <c r="L23" s="341"/>
      <c r="M23" s="342"/>
      <c r="N23" s="341"/>
      <c r="O23" s="342"/>
      <c r="P23" s="343">
        <f>SUM(P21:T22)</f>
        <v>26680656</v>
      </c>
      <c r="Q23" s="344"/>
      <c r="R23" s="344"/>
      <c r="S23" s="344"/>
      <c r="T23" s="345"/>
      <c r="U23" s="343">
        <f t="shared" ref="U23" si="3">SUM(U21:Y22)</f>
        <v>25540095</v>
      </c>
      <c r="V23" s="344"/>
      <c r="W23" s="344"/>
      <c r="X23" s="344"/>
      <c r="Y23" s="345"/>
      <c r="Z23" s="343">
        <f t="shared" ref="Z23" si="4">SUM(Z21:AD22)</f>
        <v>12636489</v>
      </c>
      <c r="AA23" s="344"/>
      <c r="AB23" s="344"/>
      <c r="AC23" s="344"/>
      <c r="AD23" s="345"/>
      <c r="AE23" s="343"/>
      <c r="AF23" s="344"/>
      <c r="AG23" s="344"/>
      <c r="AH23" s="344"/>
      <c r="AI23" s="345"/>
      <c r="AJ23" s="343">
        <f>SUM(AJ21:AN22)</f>
        <v>125850452</v>
      </c>
      <c r="AK23" s="344"/>
      <c r="AL23" s="344"/>
      <c r="AM23" s="344"/>
      <c r="AN23" s="345"/>
      <c r="AO23" s="339"/>
      <c r="AP23" s="340"/>
    </row>
    <row r="24" spans="2:47" ht="24" customHeight="1">
      <c r="B24" s="336" t="s">
        <v>1001</v>
      </c>
      <c r="C24" s="337"/>
      <c r="D24" s="337"/>
      <c r="E24" s="337"/>
      <c r="F24" s="338"/>
      <c r="G24" s="330">
        <v>1000</v>
      </c>
      <c r="H24" s="331"/>
      <c r="I24" s="331"/>
      <c r="J24" s="331"/>
      <c r="K24" s="332"/>
      <c r="L24" s="262">
        <v>2</v>
      </c>
      <c r="M24" s="264"/>
      <c r="N24" s="262" t="s">
        <v>818</v>
      </c>
      <c r="O24" s="264"/>
      <c r="P24" s="333">
        <f>표준설계서!H5</f>
        <v>26303796</v>
      </c>
      <c r="Q24" s="334"/>
      <c r="R24" s="334"/>
      <c r="S24" s="334"/>
      <c r="T24" s="335"/>
      <c r="U24" s="333">
        <f>표준설계서!J5</f>
        <v>22213229</v>
      </c>
      <c r="V24" s="334"/>
      <c r="W24" s="334"/>
      <c r="X24" s="334"/>
      <c r="Y24" s="335"/>
      <c r="Z24" s="333">
        <f>표준설계서!L5</f>
        <v>12476187</v>
      </c>
      <c r="AA24" s="334"/>
      <c r="AB24" s="334"/>
      <c r="AC24" s="334"/>
      <c r="AD24" s="335"/>
      <c r="AE24" s="333">
        <f>SUM(P24:AD24)</f>
        <v>60993212</v>
      </c>
      <c r="AF24" s="334"/>
      <c r="AG24" s="334"/>
      <c r="AH24" s="334"/>
      <c r="AI24" s="335"/>
      <c r="AJ24" s="333">
        <f t="shared" ref="AJ24:AJ25" si="5">AE24*L24</f>
        <v>121986424</v>
      </c>
      <c r="AK24" s="334"/>
      <c r="AL24" s="334"/>
      <c r="AM24" s="334"/>
      <c r="AN24" s="335"/>
      <c r="AO24" s="323" t="s">
        <v>1005</v>
      </c>
      <c r="AP24" s="324"/>
    </row>
    <row r="25" spans="2:47" ht="24" customHeight="1">
      <c r="B25" s="327" t="s">
        <v>999</v>
      </c>
      <c r="C25" s="328"/>
      <c r="D25" s="328"/>
      <c r="E25" s="328"/>
      <c r="F25" s="329"/>
      <c r="G25" s="330" t="s">
        <v>1003</v>
      </c>
      <c r="H25" s="331"/>
      <c r="I25" s="331"/>
      <c r="J25" s="331"/>
      <c r="K25" s="332"/>
      <c r="L25" s="262">
        <v>1</v>
      </c>
      <c r="M25" s="264"/>
      <c r="N25" s="262" t="s">
        <v>1004</v>
      </c>
      <c r="O25" s="264"/>
      <c r="P25" s="333">
        <f>가배관내역서!I35</f>
        <v>2264016</v>
      </c>
      <c r="Q25" s="334"/>
      <c r="R25" s="334"/>
      <c r="S25" s="334"/>
      <c r="T25" s="335"/>
      <c r="U25" s="333">
        <f>가배관내역서!K35</f>
        <v>14822273</v>
      </c>
      <c r="V25" s="334"/>
      <c r="W25" s="334"/>
      <c r="X25" s="334"/>
      <c r="Y25" s="335"/>
      <c r="Z25" s="333">
        <f>가배관내역서!M35</f>
        <v>534783</v>
      </c>
      <c r="AA25" s="334"/>
      <c r="AB25" s="334"/>
      <c r="AC25" s="334"/>
      <c r="AD25" s="335"/>
      <c r="AE25" s="333">
        <f>SUM(P25:AD25)</f>
        <v>17621072</v>
      </c>
      <c r="AF25" s="334"/>
      <c r="AG25" s="334"/>
      <c r="AH25" s="334"/>
      <c r="AI25" s="335"/>
      <c r="AJ25" s="333">
        <f t="shared" si="5"/>
        <v>17621072</v>
      </c>
      <c r="AK25" s="334"/>
      <c r="AL25" s="334"/>
      <c r="AM25" s="334"/>
      <c r="AN25" s="335"/>
      <c r="AO25" s="325"/>
      <c r="AP25" s="326"/>
    </row>
    <row r="26" spans="2:47" ht="24" customHeight="1">
      <c r="B26" s="348" t="s">
        <v>1017</v>
      </c>
      <c r="C26" s="349"/>
      <c r="D26" s="349"/>
      <c r="E26" s="349"/>
      <c r="F26" s="349"/>
      <c r="G26" s="349"/>
      <c r="H26" s="349"/>
      <c r="I26" s="349"/>
      <c r="J26" s="349"/>
      <c r="K26" s="342"/>
      <c r="L26" s="341"/>
      <c r="M26" s="342"/>
      <c r="N26" s="341"/>
      <c r="O26" s="342"/>
      <c r="P26" s="343">
        <f>SUM(P24:T25)</f>
        <v>28567812</v>
      </c>
      <c r="Q26" s="344"/>
      <c r="R26" s="344"/>
      <c r="S26" s="344"/>
      <c r="T26" s="345"/>
      <c r="U26" s="343">
        <f t="shared" ref="U26" si="6">SUM(U24:Y25)</f>
        <v>37035502</v>
      </c>
      <c r="V26" s="344"/>
      <c r="W26" s="344"/>
      <c r="X26" s="344"/>
      <c r="Y26" s="345"/>
      <c r="Z26" s="343">
        <f t="shared" ref="Z26" si="7">SUM(Z24:AD25)</f>
        <v>13010970</v>
      </c>
      <c r="AA26" s="344"/>
      <c r="AB26" s="344"/>
      <c r="AC26" s="344"/>
      <c r="AD26" s="345"/>
      <c r="AE26" s="343"/>
      <c r="AF26" s="344"/>
      <c r="AG26" s="344"/>
      <c r="AH26" s="344"/>
      <c r="AI26" s="345"/>
      <c r="AJ26" s="343">
        <f>SUM(AJ24:AN25)</f>
        <v>139607496</v>
      </c>
      <c r="AK26" s="344"/>
      <c r="AL26" s="344"/>
      <c r="AM26" s="344"/>
      <c r="AN26" s="345"/>
      <c r="AO26" s="339"/>
      <c r="AP26" s="340"/>
    </row>
    <row r="27" spans="2:47" ht="24" customHeight="1">
      <c r="B27" s="336" t="s">
        <v>1001</v>
      </c>
      <c r="C27" s="337"/>
      <c r="D27" s="337"/>
      <c r="E27" s="337"/>
      <c r="F27" s="338"/>
      <c r="G27" s="262"/>
      <c r="H27" s="263"/>
      <c r="I27" s="263"/>
      <c r="J27" s="263"/>
      <c r="K27" s="264"/>
      <c r="L27" s="262">
        <v>1</v>
      </c>
      <c r="M27" s="264"/>
      <c r="N27" s="262" t="s">
        <v>818</v>
      </c>
      <c r="O27" s="264"/>
      <c r="P27" s="333">
        <f>표준설계서!H5</f>
        <v>26303796</v>
      </c>
      <c r="Q27" s="334"/>
      <c r="R27" s="334"/>
      <c r="S27" s="334"/>
      <c r="T27" s="335"/>
      <c r="U27" s="333">
        <f>표준설계서!J5</f>
        <v>22213229</v>
      </c>
      <c r="V27" s="334"/>
      <c r="W27" s="334"/>
      <c r="X27" s="334"/>
      <c r="Y27" s="335"/>
      <c r="Z27" s="333">
        <f>표준설계서!L5</f>
        <v>12476187</v>
      </c>
      <c r="AA27" s="334"/>
      <c r="AB27" s="334"/>
      <c r="AC27" s="334"/>
      <c r="AD27" s="335"/>
      <c r="AE27" s="333">
        <f>SUM(P27:AD27)</f>
        <v>60993212</v>
      </c>
      <c r="AF27" s="334"/>
      <c r="AG27" s="334"/>
      <c r="AH27" s="334"/>
      <c r="AI27" s="335"/>
      <c r="AJ27" s="333">
        <f>AE27*L27</f>
        <v>60993212</v>
      </c>
      <c r="AK27" s="334"/>
      <c r="AL27" s="334"/>
      <c r="AM27" s="334"/>
      <c r="AN27" s="335"/>
      <c r="AO27" s="346" t="s">
        <v>1013</v>
      </c>
      <c r="AP27" s="347"/>
    </row>
    <row r="28" spans="2:47" ht="24" customHeight="1">
      <c r="B28" s="348" t="s">
        <v>1018</v>
      </c>
      <c r="C28" s="349"/>
      <c r="D28" s="349"/>
      <c r="E28" s="349"/>
      <c r="F28" s="349"/>
      <c r="G28" s="349"/>
      <c r="H28" s="349"/>
      <c r="I28" s="349"/>
      <c r="J28" s="349"/>
      <c r="K28" s="342"/>
      <c r="L28" s="341"/>
      <c r="M28" s="342"/>
      <c r="N28" s="341"/>
      <c r="O28" s="342"/>
      <c r="P28" s="343">
        <f>SUM(P27)</f>
        <v>26303796</v>
      </c>
      <c r="Q28" s="344"/>
      <c r="R28" s="344"/>
      <c r="S28" s="344"/>
      <c r="T28" s="345"/>
      <c r="U28" s="343">
        <f>SUM(U27)</f>
        <v>22213229</v>
      </c>
      <c r="V28" s="344"/>
      <c r="W28" s="344"/>
      <c r="X28" s="344"/>
      <c r="Y28" s="345"/>
      <c r="Z28" s="343">
        <f>SUM(Z27)</f>
        <v>12476187</v>
      </c>
      <c r="AA28" s="344"/>
      <c r="AB28" s="344"/>
      <c r="AC28" s="344"/>
      <c r="AD28" s="345"/>
      <c r="AE28" s="343"/>
      <c r="AF28" s="344"/>
      <c r="AG28" s="344"/>
      <c r="AH28" s="344"/>
      <c r="AI28" s="345"/>
      <c r="AJ28" s="343">
        <f>AJ27</f>
        <v>60993212</v>
      </c>
      <c r="AK28" s="344"/>
      <c r="AL28" s="344"/>
      <c r="AM28" s="344"/>
      <c r="AN28" s="345"/>
      <c r="AO28" s="339"/>
      <c r="AP28" s="340"/>
      <c r="AU28" s="144"/>
    </row>
    <row r="29" spans="2:47" ht="24" customHeight="1">
      <c r="B29" s="266"/>
      <c r="C29" s="263"/>
      <c r="D29" s="263"/>
      <c r="E29" s="263"/>
      <c r="F29" s="263"/>
      <c r="G29" s="263"/>
      <c r="H29" s="263"/>
      <c r="I29" s="263"/>
      <c r="J29" s="263"/>
      <c r="K29" s="264"/>
      <c r="L29" s="262"/>
      <c r="M29" s="264"/>
      <c r="N29" s="262"/>
      <c r="O29" s="264"/>
      <c r="P29" s="333"/>
      <c r="Q29" s="334"/>
      <c r="R29" s="334"/>
      <c r="S29" s="334"/>
      <c r="T29" s="335"/>
      <c r="U29" s="333"/>
      <c r="V29" s="334"/>
      <c r="W29" s="334"/>
      <c r="X29" s="334"/>
      <c r="Y29" s="335"/>
      <c r="Z29" s="333"/>
      <c r="AA29" s="334"/>
      <c r="AB29" s="334"/>
      <c r="AC29" s="334"/>
      <c r="AD29" s="335"/>
      <c r="AE29" s="333"/>
      <c r="AF29" s="334"/>
      <c r="AG29" s="334"/>
      <c r="AH29" s="334"/>
      <c r="AI29" s="335"/>
      <c r="AJ29" s="374"/>
      <c r="AK29" s="375"/>
      <c r="AL29" s="375"/>
      <c r="AM29" s="375"/>
      <c r="AN29" s="376"/>
      <c r="AO29" s="346"/>
      <c r="AP29" s="347"/>
    </row>
    <row r="30" spans="2:47" ht="24" customHeight="1">
      <c r="B30" s="266"/>
      <c r="C30" s="263"/>
      <c r="D30" s="263"/>
      <c r="E30" s="263"/>
      <c r="F30" s="263"/>
      <c r="G30" s="263"/>
      <c r="H30" s="263"/>
      <c r="I30" s="263"/>
      <c r="J30" s="263"/>
      <c r="K30" s="264"/>
      <c r="L30" s="262"/>
      <c r="M30" s="264"/>
      <c r="N30" s="262"/>
      <c r="O30" s="264"/>
      <c r="P30" s="333"/>
      <c r="Q30" s="334"/>
      <c r="R30" s="334"/>
      <c r="S30" s="334"/>
      <c r="T30" s="335"/>
      <c r="U30" s="333"/>
      <c r="V30" s="334"/>
      <c r="W30" s="334"/>
      <c r="X30" s="334"/>
      <c r="Y30" s="335"/>
      <c r="Z30" s="333"/>
      <c r="AA30" s="334"/>
      <c r="AB30" s="334"/>
      <c r="AC30" s="334"/>
      <c r="AD30" s="335"/>
      <c r="AE30" s="350"/>
      <c r="AF30" s="351"/>
      <c r="AG30" s="351"/>
      <c r="AH30" s="351"/>
      <c r="AI30" s="352"/>
      <c r="AJ30" s="333"/>
      <c r="AK30" s="334"/>
      <c r="AL30" s="334"/>
      <c r="AM30" s="334"/>
      <c r="AN30" s="335"/>
      <c r="AO30" s="346"/>
      <c r="AP30" s="347"/>
    </row>
    <row r="31" spans="2:47" ht="24" customHeight="1" thickBot="1">
      <c r="B31" s="371" t="s">
        <v>1020</v>
      </c>
      <c r="C31" s="372"/>
      <c r="D31" s="372"/>
      <c r="E31" s="372"/>
      <c r="F31" s="372"/>
      <c r="G31" s="372"/>
      <c r="H31" s="372"/>
      <c r="I31" s="372"/>
      <c r="J31" s="372"/>
      <c r="K31" s="373"/>
      <c r="L31" s="341"/>
      <c r="M31" s="342"/>
      <c r="N31" s="341"/>
      <c r="O31" s="342"/>
      <c r="P31" s="343"/>
      <c r="Q31" s="344"/>
      <c r="R31" s="344"/>
      <c r="S31" s="344"/>
      <c r="T31" s="345"/>
      <c r="U31" s="343"/>
      <c r="V31" s="344"/>
      <c r="W31" s="344"/>
      <c r="X31" s="344"/>
      <c r="Y31" s="345"/>
      <c r="Z31" s="343"/>
      <c r="AA31" s="344"/>
      <c r="AB31" s="344"/>
      <c r="AC31" s="344"/>
      <c r="AD31" s="345"/>
      <c r="AE31" s="343"/>
      <c r="AF31" s="344"/>
      <c r="AG31" s="344"/>
      <c r="AH31" s="344"/>
      <c r="AI31" s="345"/>
      <c r="AJ31" s="343">
        <v>-62347</v>
      </c>
      <c r="AK31" s="344"/>
      <c r="AL31" s="344"/>
      <c r="AM31" s="344"/>
      <c r="AN31" s="345"/>
      <c r="AO31" s="339"/>
      <c r="AP31" s="340"/>
    </row>
    <row r="32" spans="2:47" ht="24" customHeight="1" thickBot="1">
      <c r="B32" s="353" t="s">
        <v>1019</v>
      </c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354"/>
      <c r="AB32" s="354"/>
      <c r="AC32" s="354"/>
      <c r="AD32" s="354"/>
      <c r="AE32" s="354"/>
      <c r="AF32" s="354"/>
      <c r="AG32" s="354"/>
      <c r="AH32" s="354"/>
      <c r="AI32" s="355"/>
      <c r="AJ32" s="356">
        <f>AJ20+AJ23+AJ26+AJ28+AJ31</f>
        <v>452900000</v>
      </c>
      <c r="AK32" s="356"/>
      <c r="AL32" s="356"/>
      <c r="AM32" s="356"/>
      <c r="AN32" s="356"/>
      <c r="AO32" s="356"/>
      <c r="AP32" s="357"/>
    </row>
    <row r="33" spans="2:64" ht="20.100000000000001" customHeight="1">
      <c r="B33" s="358" t="s">
        <v>819</v>
      </c>
      <c r="C33" s="238"/>
      <c r="D33" s="362" t="s">
        <v>1014</v>
      </c>
      <c r="E33" s="363"/>
      <c r="F33" s="363"/>
      <c r="G33" s="363"/>
      <c r="H33" s="363"/>
      <c r="I33" s="363"/>
      <c r="J33" s="363"/>
      <c r="K33" s="363"/>
      <c r="L33" s="363"/>
      <c r="M33" s="363"/>
      <c r="N33" s="363"/>
      <c r="O33" s="363"/>
      <c r="P33" s="363"/>
      <c r="Q33" s="363"/>
      <c r="R33" s="363"/>
      <c r="S33" s="363"/>
      <c r="T33" s="363"/>
      <c r="U33" s="363"/>
      <c r="V33" s="363"/>
      <c r="W33" s="363"/>
      <c r="X33" s="363"/>
      <c r="Y33" s="363"/>
      <c r="Z33" s="363"/>
      <c r="AA33" s="363"/>
      <c r="AB33" s="363"/>
      <c r="AC33" s="363"/>
      <c r="AD33" s="363"/>
      <c r="AE33" s="363"/>
      <c r="AF33" s="363"/>
      <c r="AG33" s="363"/>
      <c r="AH33" s="363"/>
      <c r="AI33" s="363"/>
      <c r="AJ33" s="363"/>
      <c r="AK33" s="363"/>
      <c r="AL33" s="363"/>
      <c r="AM33" s="363"/>
      <c r="AN33" s="363"/>
      <c r="AO33" s="363"/>
      <c r="AP33" s="364"/>
    </row>
    <row r="34" spans="2:64" ht="20.100000000000001" customHeight="1">
      <c r="B34" s="359"/>
      <c r="C34" s="240"/>
      <c r="D34" s="365"/>
      <c r="E34" s="366"/>
      <c r="F34" s="366"/>
      <c r="G34" s="366"/>
      <c r="H34" s="366"/>
      <c r="I34" s="366"/>
      <c r="J34" s="366"/>
      <c r="K34" s="366"/>
      <c r="L34" s="366"/>
      <c r="M34" s="366"/>
      <c r="N34" s="366"/>
      <c r="O34" s="366"/>
      <c r="P34" s="366"/>
      <c r="Q34" s="366"/>
      <c r="R34" s="366"/>
      <c r="S34" s="366"/>
      <c r="T34" s="366"/>
      <c r="U34" s="366"/>
      <c r="V34" s="366"/>
      <c r="W34" s="366"/>
      <c r="X34" s="366"/>
      <c r="Y34" s="366"/>
      <c r="Z34" s="366"/>
      <c r="AA34" s="366"/>
      <c r="AB34" s="366"/>
      <c r="AC34" s="366"/>
      <c r="AD34" s="366"/>
      <c r="AE34" s="366"/>
      <c r="AF34" s="366"/>
      <c r="AG34" s="366"/>
      <c r="AH34" s="366"/>
      <c r="AI34" s="366"/>
      <c r="AJ34" s="366"/>
      <c r="AK34" s="366"/>
      <c r="AL34" s="366"/>
      <c r="AM34" s="366"/>
      <c r="AN34" s="366"/>
      <c r="AO34" s="366"/>
      <c r="AP34" s="367"/>
      <c r="BL34" s="144"/>
    </row>
    <row r="35" spans="2:64" ht="20.100000000000001" customHeight="1">
      <c r="B35" s="359"/>
      <c r="C35" s="240"/>
      <c r="D35" s="365"/>
      <c r="E35" s="366"/>
      <c r="F35" s="366"/>
      <c r="G35" s="366"/>
      <c r="H35" s="366"/>
      <c r="I35" s="366"/>
      <c r="J35" s="366"/>
      <c r="K35" s="366"/>
      <c r="L35" s="366"/>
      <c r="M35" s="366"/>
      <c r="N35" s="366"/>
      <c r="O35" s="366"/>
      <c r="P35" s="366"/>
      <c r="Q35" s="366"/>
      <c r="R35" s="366"/>
      <c r="S35" s="366"/>
      <c r="T35" s="366"/>
      <c r="U35" s="366"/>
      <c r="V35" s="366"/>
      <c r="W35" s="366"/>
      <c r="X35" s="366"/>
      <c r="Y35" s="366"/>
      <c r="Z35" s="366"/>
      <c r="AA35" s="366"/>
      <c r="AB35" s="366"/>
      <c r="AC35" s="366"/>
      <c r="AD35" s="366"/>
      <c r="AE35" s="366"/>
      <c r="AF35" s="366"/>
      <c r="AG35" s="366"/>
      <c r="AH35" s="366"/>
      <c r="AI35" s="366"/>
      <c r="AJ35" s="366"/>
      <c r="AK35" s="366"/>
      <c r="AL35" s="366"/>
      <c r="AM35" s="366"/>
      <c r="AN35" s="366"/>
      <c r="AO35" s="366"/>
      <c r="AP35" s="367"/>
    </row>
    <row r="36" spans="2:64" ht="20.100000000000001" customHeight="1">
      <c r="B36" s="359"/>
      <c r="C36" s="240"/>
      <c r="D36" s="365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  <c r="P36" s="366"/>
      <c r="Q36" s="366"/>
      <c r="R36" s="366"/>
      <c r="S36" s="366"/>
      <c r="T36" s="366"/>
      <c r="U36" s="366"/>
      <c r="V36" s="366"/>
      <c r="W36" s="366"/>
      <c r="X36" s="366"/>
      <c r="Y36" s="366"/>
      <c r="Z36" s="366"/>
      <c r="AA36" s="366"/>
      <c r="AB36" s="366"/>
      <c r="AC36" s="366"/>
      <c r="AD36" s="366"/>
      <c r="AE36" s="366"/>
      <c r="AF36" s="366"/>
      <c r="AG36" s="366"/>
      <c r="AH36" s="366"/>
      <c r="AI36" s="366"/>
      <c r="AJ36" s="366"/>
      <c r="AK36" s="366"/>
      <c r="AL36" s="366"/>
      <c r="AM36" s="366"/>
      <c r="AN36" s="366"/>
      <c r="AO36" s="366"/>
      <c r="AP36" s="367"/>
    </row>
    <row r="37" spans="2:64" ht="20.100000000000001" customHeight="1">
      <c r="B37" s="359"/>
      <c r="C37" s="240"/>
      <c r="D37" s="365"/>
      <c r="E37" s="366"/>
      <c r="F37" s="366"/>
      <c r="G37" s="366"/>
      <c r="H37" s="366"/>
      <c r="I37" s="366"/>
      <c r="J37" s="366"/>
      <c r="K37" s="366"/>
      <c r="L37" s="366"/>
      <c r="M37" s="366"/>
      <c r="N37" s="366"/>
      <c r="O37" s="366"/>
      <c r="P37" s="366"/>
      <c r="Q37" s="366"/>
      <c r="R37" s="366"/>
      <c r="S37" s="366"/>
      <c r="T37" s="366"/>
      <c r="U37" s="366"/>
      <c r="V37" s="366"/>
      <c r="W37" s="366"/>
      <c r="X37" s="366"/>
      <c r="Y37" s="366"/>
      <c r="Z37" s="366"/>
      <c r="AA37" s="366"/>
      <c r="AB37" s="366"/>
      <c r="AC37" s="366"/>
      <c r="AD37" s="366"/>
      <c r="AE37" s="366"/>
      <c r="AF37" s="366"/>
      <c r="AG37" s="366"/>
      <c r="AH37" s="366"/>
      <c r="AI37" s="366"/>
      <c r="AJ37" s="366"/>
      <c r="AK37" s="366"/>
      <c r="AL37" s="366"/>
      <c r="AM37" s="366"/>
      <c r="AN37" s="366"/>
      <c r="AO37" s="366"/>
      <c r="AP37" s="367"/>
    </row>
    <row r="38" spans="2:64" ht="20.100000000000001" customHeight="1" thickBot="1">
      <c r="B38" s="360"/>
      <c r="C38" s="361"/>
      <c r="D38" s="368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369"/>
      <c r="AB38" s="369"/>
      <c r="AC38" s="369"/>
      <c r="AD38" s="369"/>
      <c r="AE38" s="369"/>
      <c r="AF38" s="369"/>
      <c r="AG38" s="369"/>
      <c r="AH38" s="369"/>
      <c r="AI38" s="369"/>
      <c r="AJ38" s="369"/>
      <c r="AK38" s="369"/>
      <c r="AL38" s="369"/>
      <c r="AM38" s="369"/>
      <c r="AN38" s="369"/>
      <c r="AO38" s="369"/>
      <c r="AP38" s="370"/>
    </row>
  </sheetData>
  <mergeCells count="192">
    <mergeCell ref="B32:AI32"/>
    <mergeCell ref="AJ32:AP32"/>
    <mergeCell ref="B33:C38"/>
    <mergeCell ref="D33:AP38"/>
    <mergeCell ref="B20:K20"/>
    <mergeCell ref="B23:K23"/>
    <mergeCell ref="AO30:AP30"/>
    <mergeCell ref="B31:K31"/>
    <mergeCell ref="L31:M31"/>
    <mergeCell ref="N31:O31"/>
    <mergeCell ref="P31:T31"/>
    <mergeCell ref="U31:Y31"/>
    <mergeCell ref="Z31:AD31"/>
    <mergeCell ref="AE31:AI31"/>
    <mergeCell ref="AJ31:AN31"/>
    <mergeCell ref="AO31:AP31"/>
    <mergeCell ref="AJ29:AN29"/>
    <mergeCell ref="AO29:AP29"/>
    <mergeCell ref="B30:K30"/>
    <mergeCell ref="L30:M30"/>
    <mergeCell ref="N30:O30"/>
    <mergeCell ref="P30:T30"/>
    <mergeCell ref="U30:Y30"/>
    <mergeCell ref="Z30:AD30"/>
    <mergeCell ref="AE30:AI30"/>
    <mergeCell ref="AJ30:AN30"/>
    <mergeCell ref="AE28:AI28"/>
    <mergeCell ref="AJ28:AN28"/>
    <mergeCell ref="B29:K29"/>
    <mergeCell ref="L29:M29"/>
    <mergeCell ref="N29:O29"/>
    <mergeCell ref="P29:T29"/>
    <mergeCell ref="U29:Y29"/>
    <mergeCell ref="Z29:AD29"/>
    <mergeCell ref="AE29:AI29"/>
    <mergeCell ref="B28:K28"/>
    <mergeCell ref="AE27:AI27"/>
    <mergeCell ref="AJ27:AN27"/>
    <mergeCell ref="L28:M28"/>
    <mergeCell ref="N28:O28"/>
    <mergeCell ref="P28:T28"/>
    <mergeCell ref="U28:Y28"/>
    <mergeCell ref="Z28:AD28"/>
    <mergeCell ref="AO26:AP26"/>
    <mergeCell ref="B27:F27"/>
    <mergeCell ref="G27:K27"/>
    <mergeCell ref="L27:M27"/>
    <mergeCell ref="N27:O27"/>
    <mergeCell ref="P27:T27"/>
    <mergeCell ref="U27:Y27"/>
    <mergeCell ref="Z27:AD27"/>
    <mergeCell ref="AO28:AP28"/>
    <mergeCell ref="AO27:AP27"/>
    <mergeCell ref="B26:K26"/>
    <mergeCell ref="L26:M26"/>
    <mergeCell ref="N26:O26"/>
    <mergeCell ref="P26:T26"/>
    <mergeCell ref="U26:Y26"/>
    <mergeCell ref="Z26:AD26"/>
    <mergeCell ref="AE26:AI26"/>
    <mergeCell ref="U22:Y22"/>
    <mergeCell ref="Z22:AD22"/>
    <mergeCell ref="AE24:AI24"/>
    <mergeCell ref="AJ24:AN24"/>
    <mergeCell ref="AJ26:AN26"/>
    <mergeCell ref="B25:F25"/>
    <mergeCell ref="G25:K25"/>
    <mergeCell ref="L25:M25"/>
    <mergeCell ref="N25:O25"/>
    <mergeCell ref="P25:T25"/>
    <mergeCell ref="U25:Y25"/>
    <mergeCell ref="Z25:AD25"/>
    <mergeCell ref="AE25:AI25"/>
    <mergeCell ref="AJ25:AN25"/>
    <mergeCell ref="AO23:AP23"/>
    <mergeCell ref="B24:F24"/>
    <mergeCell ref="G24:K24"/>
    <mergeCell ref="L24:M24"/>
    <mergeCell ref="N24:O24"/>
    <mergeCell ref="P24:T24"/>
    <mergeCell ref="U24:Y24"/>
    <mergeCell ref="Z24:AD24"/>
    <mergeCell ref="AE22:AI22"/>
    <mergeCell ref="AJ22:AN22"/>
    <mergeCell ref="L23:M23"/>
    <mergeCell ref="N23:O23"/>
    <mergeCell ref="P23:T23"/>
    <mergeCell ref="U23:Y23"/>
    <mergeCell ref="Z23:AD23"/>
    <mergeCell ref="AE23:AI23"/>
    <mergeCell ref="AJ23:AN23"/>
    <mergeCell ref="AO21:AP22"/>
    <mergeCell ref="AO24:AP25"/>
    <mergeCell ref="B22:F22"/>
    <mergeCell ref="G22:K22"/>
    <mergeCell ref="L22:M22"/>
    <mergeCell ref="N22:O22"/>
    <mergeCell ref="P22:T22"/>
    <mergeCell ref="AO20:AP20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L20:M20"/>
    <mergeCell ref="N20:O20"/>
    <mergeCell ref="P20:T20"/>
    <mergeCell ref="U20:Y20"/>
    <mergeCell ref="Z20:AD20"/>
    <mergeCell ref="AE20:AI20"/>
    <mergeCell ref="AJ20:AN20"/>
    <mergeCell ref="AO18:AP19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B18:F18"/>
    <mergeCell ref="G18:K18"/>
    <mergeCell ref="L18:M18"/>
    <mergeCell ref="N18:O18"/>
    <mergeCell ref="P18:T18"/>
    <mergeCell ref="U18:Y18"/>
    <mergeCell ref="Z18:AD18"/>
    <mergeCell ref="AE18:AI18"/>
    <mergeCell ref="AJ18:AN18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7:AP17"/>
    <mergeCell ref="W8:Y8"/>
    <mergeCell ref="Z8:AF8"/>
    <mergeCell ref="AG8:AI8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</mergeCells>
  <phoneticPr fontId="2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2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R269"/>
  <sheetViews>
    <sheetView view="pageBreakPreview" zoomScale="85" zoomScaleNormal="85" zoomScaleSheetLayoutView="85" workbookViewId="0">
      <pane xSplit="6" ySplit="4" topLeftCell="G17" activePane="bottomRight" state="frozen"/>
      <selection activeCell="I25" sqref="I25"/>
      <selection pane="topRight" activeCell="I25" sqref="I25"/>
      <selection pane="bottomLeft" activeCell="I25" sqref="I25"/>
      <selection pane="bottomRight" activeCell="I25" sqref="I25"/>
    </sheetView>
  </sheetViews>
  <sheetFormatPr defaultRowHeight="20.100000000000001" customHeight="1"/>
  <cols>
    <col min="1" max="1" width="6.1640625" style="204" customWidth="1"/>
    <col min="2" max="2" width="8.83203125" style="213" customWidth="1"/>
    <col min="3" max="3" width="48.83203125" style="214" customWidth="1"/>
    <col min="4" max="4" width="30.1640625" style="214" customWidth="1"/>
    <col min="5" max="5" width="11.5" style="214" customWidth="1"/>
    <col min="6" max="6" width="8.83203125" style="214" customWidth="1"/>
    <col min="7" max="13" width="18.1640625" style="214" customWidth="1"/>
    <col min="14" max="14" width="18.1640625" style="204" customWidth="1"/>
    <col min="15" max="15" width="8.83203125" style="214" customWidth="1"/>
    <col min="16" max="17" width="9.33203125" style="204"/>
    <col min="18" max="18" width="15" style="204" bestFit="1" customWidth="1"/>
    <col min="19" max="256" width="9.33203125" style="204"/>
    <col min="257" max="257" width="6.1640625" style="204" customWidth="1"/>
    <col min="258" max="258" width="8.83203125" style="204" customWidth="1"/>
    <col min="259" max="259" width="48.83203125" style="204" customWidth="1"/>
    <col min="260" max="260" width="30.1640625" style="204" customWidth="1"/>
    <col min="261" max="261" width="11.5" style="204" customWidth="1"/>
    <col min="262" max="262" width="8.83203125" style="204" customWidth="1"/>
    <col min="263" max="270" width="18.1640625" style="204" customWidth="1"/>
    <col min="271" max="271" width="8.83203125" style="204" customWidth="1"/>
    <col min="272" max="512" width="9.33203125" style="204"/>
    <col min="513" max="513" width="6.1640625" style="204" customWidth="1"/>
    <col min="514" max="514" width="8.83203125" style="204" customWidth="1"/>
    <col min="515" max="515" width="48.83203125" style="204" customWidth="1"/>
    <col min="516" max="516" width="30.1640625" style="204" customWidth="1"/>
    <col min="517" max="517" width="11.5" style="204" customWidth="1"/>
    <col min="518" max="518" width="8.83203125" style="204" customWidth="1"/>
    <col min="519" max="526" width="18.1640625" style="204" customWidth="1"/>
    <col min="527" max="527" width="8.83203125" style="204" customWidth="1"/>
    <col min="528" max="768" width="9.33203125" style="204"/>
    <col min="769" max="769" width="6.1640625" style="204" customWidth="1"/>
    <col min="770" max="770" width="8.83203125" style="204" customWidth="1"/>
    <col min="771" max="771" width="48.83203125" style="204" customWidth="1"/>
    <col min="772" max="772" width="30.1640625" style="204" customWidth="1"/>
    <col min="773" max="773" width="11.5" style="204" customWidth="1"/>
    <col min="774" max="774" width="8.83203125" style="204" customWidth="1"/>
    <col min="775" max="782" width="18.1640625" style="204" customWidth="1"/>
    <col min="783" max="783" width="8.83203125" style="204" customWidth="1"/>
    <col min="784" max="1024" width="9.33203125" style="204"/>
    <col min="1025" max="1025" width="6.1640625" style="204" customWidth="1"/>
    <col min="1026" max="1026" width="8.83203125" style="204" customWidth="1"/>
    <col min="1027" max="1027" width="48.83203125" style="204" customWidth="1"/>
    <col min="1028" max="1028" width="30.1640625" style="204" customWidth="1"/>
    <col min="1029" max="1029" width="11.5" style="204" customWidth="1"/>
    <col min="1030" max="1030" width="8.83203125" style="204" customWidth="1"/>
    <col min="1031" max="1038" width="18.1640625" style="204" customWidth="1"/>
    <col min="1039" max="1039" width="8.83203125" style="204" customWidth="1"/>
    <col min="1040" max="1280" width="9.33203125" style="204"/>
    <col min="1281" max="1281" width="6.1640625" style="204" customWidth="1"/>
    <col min="1282" max="1282" width="8.83203125" style="204" customWidth="1"/>
    <col min="1283" max="1283" width="48.83203125" style="204" customWidth="1"/>
    <col min="1284" max="1284" width="30.1640625" style="204" customWidth="1"/>
    <col min="1285" max="1285" width="11.5" style="204" customWidth="1"/>
    <col min="1286" max="1286" width="8.83203125" style="204" customWidth="1"/>
    <col min="1287" max="1294" width="18.1640625" style="204" customWidth="1"/>
    <col min="1295" max="1295" width="8.83203125" style="204" customWidth="1"/>
    <col min="1296" max="1536" width="9.33203125" style="204"/>
    <col min="1537" max="1537" width="6.1640625" style="204" customWidth="1"/>
    <col min="1538" max="1538" width="8.83203125" style="204" customWidth="1"/>
    <col min="1539" max="1539" width="48.83203125" style="204" customWidth="1"/>
    <col min="1540" max="1540" width="30.1640625" style="204" customWidth="1"/>
    <col min="1541" max="1541" width="11.5" style="204" customWidth="1"/>
    <col min="1542" max="1542" width="8.83203125" style="204" customWidth="1"/>
    <col min="1543" max="1550" width="18.1640625" style="204" customWidth="1"/>
    <col min="1551" max="1551" width="8.83203125" style="204" customWidth="1"/>
    <col min="1552" max="1792" width="9.33203125" style="204"/>
    <col min="1793" max="1793" width="6.1640625" style="204" customWidth="1"/>
    <col min="1794" max="1794" width="8.83203125" style="204" customWidth="1"/>
    <col min="1795" max="1795" width="48.83203125" style="204" customWidth="1"/>
    <col min="1796" max="1796" width="30.1640625" style="204" customWidth="1"/>
    <col min="1797" max="1797" width="11.5" style="204" customWidth="1"/>
    <col min="1798" max="1798" width="8.83203125" style="204" customWidth="1"/>
    <col min="1799" max="1806" width="18.1640625" style="204" customWidth="1"/>
    <col min="1807" max="1807" width="8.83203125" style="204" customWidth="1"/>
    <col min="1808" max="2048" width="9.33203125" style="204"/>
    <col min="2049" max="2049" width="6.1640625" style="204" customWidth="1"/>
    <col min="2050" max="2050" width="8.83203125" style="204" customWidth="1"/>
    <col min="2051" max="2051" width="48.83203125" style="204" customWidth="1"/>
    <col min="2052" max="2052" width="30.1640625" style="204" customWidth="1"/>
    <col min="2053" max="2053" width="11.5" style="204" customWidth="1"/>
    <col min="2054" max="2054" width="8.83203125" style="204" customWidth="1"/>
    <col min="2055" max="2062" width="18.1640625" style="204" customWidth="1"/>
    <col min="2063" max="2063" width="8.83203125" style="204" customWidth="1"/>
    <col min="2064" max="2304" width="9.33203125" style="204"/>
    <col min="2305" max="2305" width="6.1640625" style="204" customWidth="1"/>
    <col min="2306" max="2306" width="8.83203125" style="204" customWidth="1"/>
    <col min="2307" max="2307" width="48.83203125" style="204" customWidth="1"/>
    <col min="2308" max="2308" width="30.1640625" style="204" customWidth="1"/>
    <col min="2309" max="2309" width="11.5" style="204" customWidth="1"/>
    <col min="2310" max="2310" width="8.83203125" style="204" customWidth="1"/>
    <col min="2311" max="2318" width="18.1640625" style="204" customWidth="1"/>
    <col min="2319" max="2319" width="8.83203125" style="204" customWidth="1"/>
    <col min="2320" max="2560" width="9.33203125" style="204"/>
    <col min="2561" max="2561" width="6.1640625" style="204" customWidth="1"/>
    <col min="2562" max="2562" width="8.83203125" style="204" customWidth="1"/>
    <col min="2563" max="2563" width="48.83203125" style="204" customWidth="1"/>
    <col min="2564" max="2564" width="30.1640625" style="204" customWidth="1"/>
    <col min="2565" max="2565" width="11.5" style="204" customWidth="1"/>
    <col min="2566" max="2566" width="8.83203125" style="204" customWidth="1"/>
    <col min="2567" max="2574" width="18.1640625" style="204" customWidth="1"/>
    <col min="2575" max="2575" width="8.83203125" style="204" customWidth="1"/>
    <col min="2576" max="2816" width="9.33203125" style="204"/>
    <col min="2817" max="2817" width="6.1640625" style="204" customWidth="1"/>
    <col min="2818" max="2818" width="8.83203125" style="204" customWidth="1"/>
    <col min="2819" max="2819" width="48.83203125" style="204" customWidth="1"/>
    <col min="2820" max="2820" width="30.1640625" style="204" customWidth="1"/>
    <col min="2821" max="2821" width="11.5" style="204" customWidth="1"/>
    <col min="2822" max="2822" width="8.83203125" style="204" customWidth="1"/>
    <col min="2823" max="2830" width="18.1640625" style="204" customWidth="1"/>
    <col min="2831" max="2831" width="8.83203125" style="204" customWidth="1"/>
    <col min="2832" max="3072" width="9.33203125" style="204"/>
    <col min="3073" max="3073" width="6.1640625" style="204" customWidth="1"/>
    <col min="3074" max="3074" width="8.83203125" style="204" customWidth="1"/>
    <col min="3075" max="3075" width="48.83203125" style="204" customWidth="1"/>
    <col min="3076" max="3076" width="30.1640625" style="204" customWidth="1"/>
    <col min="3077" max="3077" width="11.5" style="204" customWidth="1"/>
    <col min="3078" max="3078" width="8.83203125" style="204" customWidth="1"/>
    <col min="3079" max="3086" width="18.1640625" style="204" customWidth="1"/>
    <col min="3087" max="3087" width="8.83203125" style="204" customWidth="1"/>
    <col min="3088" max="3328" width="9.33203125" style="204"/>
    <col min="3329" max="3329" width="6.1640625" style="204" customWidth="1"/>
    <col min="3330" max="3330" width="8.83203125" style="204" customWidth="1"/>
    <col min="3331" max="3331" width="48.83203125" style="204" customWidth="1"/>
    <col min="3332" max="3332" width="30.1640625" style="204" customWidth="1"/>
    <col min="3333" max="3333" width="11.5" style="204" customWidth="1"/>
    <col min="3334" max="3334" width="8.83203125" style="204" customWidth="1"/>
    <col min="3335" max="3342" width="18.1640625" style="204" customWidth="1"/>
    <col min="3343" max="3343" width="8.83203125" style="204" customWidth="1"/>
    <col min="3344" max="3584" width="9.33203125" style="204"/>
    <col min="3585" max="3585" width="6.1640625" style="204" customWidth="1"/>
    <col min="3586" max="3586" width="8.83203125" style="204" customWidth="1"/>
    <col min="3587" max="3587" width="48.83203125" style="204" customWidth="1"/>
    <col min="3588" max="3588" width="30.1640625" style="204" customWidth="1"/>
    <col min="3589" max="3589" width="11.5" style="204" customWidth="1"/>
    <col min="3590" max="3590" width="8.83203125" style="204" customWidth="1"/>
    <col min="3591" max="3598" width="18.1640625" style="204" customWidth="1"/>
    <col min="3599" max="3599" width="8.83203125" style="204" customWidth="1"/>
    <col min="3600" max="3840" width="9.33203125" style="204"/>
    <col min="3841" max="3841" width="6.1640625" style="204" customWidth="1"/>
    <col min="3842" max="3842" width="8.83203125" style="204" customWidth="1"/>
    <col min="3843" max="3843" width="48.83203125" style="204" customWidth="1"/>
    <col min="3844" max="3844" width="30.1640625" style="204" customWidth="1"/>
    <col min="3845" max="3845" width="11.5" style="204" customWidth="1"/>
    <col min="3846" max="3846" width="8.83203125" style="204" customWidth="1"/>
    <col min="3847" max="3854" width="18.1640625" style="204" customWidth="1"/>
    <col min="3855" max="3855" width="8.83203125" style="204" customWidth="1"/>
    <col min="3856" max="4096" width="9.33203125" style="204"/>
    <col min="4097" max="4097" width="6.1640625" style="204" customWidth="1"/>
    <col min="4098" max="4098" width="8.83203125" style="204" customWidth="1"/>
    <col min="4099" max="4099" width="48.83203125" style="204" customWidth="1"/>
    <col min="4100" max="4100" width="30.1640625" style="204" customWidth="1"/>
    <col min="4101" max="4101" width="11.5" style="204" customWidth="1"/>
    <col min="4102" max="4102" width="8.83203125" style="204" customWidth="1"/>
    <col min="4103" max="4110" width="18.1640625" style="204" customWidth="1"/>
    <col min="4111" max="4111" width="8.83203125" style="204" customWidth="1"/>
    <col min="4112" max="4352" width="9.33203125" style="204"/>
    <col min="4353" max="4353" width="6.1640625" style="204" customWidth="1"/>
    <col min="4354" max="4354" width="8.83203125" style="204" customWidth="1"/>
    <col min="4355" max="4355" width="48.83203125" style="204" customWidth="1"/>
    <col min="4356" max="4356" width="30.1640625" style="204" customWidth="1"/>
    <col min="4357" max="4357" width="11.5" style="204" customWidth="1"/>
    <col min="4358" max="4358" width="8.83203125" style="204" customWidth="1"/>
    <col min="4359" max="4366" width="18.1640625" style="204" customWidth="1"/>
    <col min="4367" max="4367" width="8.83203125" style="204" customWidth="1"/>
    <col min="4368" max="4608" width="9.33203125" style="204"/>
    <col min="4609" max="4609" width="6.1640625" style="204" customWidth="1"/>
    <col min="4610" max="4610" width="8.83203125" style="204" customWidth="1"/>
    <col min="4611" max="4611" width="48.83203125" style="204" customWidth="1"/>
    <col min="4612" max="4612" width="30.1640625" style="204" customWidth="1"/>
    <col min="4613" max="4613" width="11.5" style="204" customWidth="1"/>
    <col min="4614" max="4614" width="8.83203125" style="204" customWidth="1"/>
    <col min="4615" max="4622" width="18.1640625" style="204" customWidth="1"/>
    <col min="4623" max="4623" width="8.83203125" style="204" customWidth="1"/>
    <col min="4624" max="4864" width="9.33203125" style="204"/>
    <col min="4865" max="4865" width="6.1640625" style="204" customWidth="1"/>
    <col min="4866" max="4866" width="8.83203125" style="204" customWidth="1"/>
    <col min="4867" max="4867" width="48.83203125" style="204" customWidth="1"/>
    <col min="4868" max="4868" width="30.1640625" style="204" customWidth="1"/>
    <col min="4869" max="4869" width="11.5" style="204" customWidth="1"/>
    <col min="4870" max="4870" width="8.83203125" style="204" customWidth="1"/>
    <col min="4871" max="4878" width="18.1640625" style="204" customWidth="1"/>
    <col min="4879" max="4879" width="8.83203125" style="204" customWidth="1"/>
    <col min="4880" max="5120" width="9.33203125" style="204"/>
    <col min="5121" max="5121" width="6.1640625" style="204" customWidth="1"/>
    <col min="5122" max="5122" width="8.83203125" style="204" customWidth="1"/>
    <col min="5123" max="5123" width="48.83203125" style="204" customWidth="1"/>
    <col min="5124" max="5124" width="30.1640625" style="204" customWidth="1"/>
    <col min="5125" max="5125" width="11.5" style="204" customWidth="1"/>
    <col min="5126" max="5126" width="8.83203125" style="204" customWidth="1"/>
    <col min="5127" max="5134" width="18.1640625" style="204" customWidth="1"/>
    <col min="5135" max="5135" width="8.83203125" style="204" customWidth="1"/>
    <col min="5136" max="5376" width="9.33203125" style="204"/>
    <col min="5377" max="5377" width="6.1640625" style="204" customWidth="1"/>
    <col min="5378" max="5378" width="8.83203125" style="204" customWidth="1"/>
    <col min="5379" max="5379" width="48.83203125" style="204" customWidth="1"/>
    <col min="5380" max="5380" width="30.1640625" style="204" customWidth="1"/>
    <col min="5381" max="5381" width="11.5" style="204" customWidth="1"/>
    <col min="5382" max="5382" width="8.83203125" style="204" customWidth="1"/>
    <col min="5383" max="5390" width="18.1640625" style="204" customWidth="1"/>
    <col min="5391" max="5391" width="8.83203125" style="204" customWidth="1"/>
    <col min="5392" max="5632" width="9.33203125" style="204"/>
    <col min="5633" max="5633" width="6.1640625" style="204" customWidth="1"/>
    <col min="5634" max="5634" width="8.83203125" style="204" customWidth="1"/>
    <col min="5635" max="5635" width="48.83203125" style="204" customWidth="1"/>
    <col min="5636" max="5636" width="30.1640625" style="204" customWidth="1"/>
    <col min="5637" max="5637" width="11.5" style="204" customWidth="1"/>
    <col min="5638" max="5638" width="8.83203125" style="204" customWidth="1"/>
    <col min="5639" max="5646" width="18.1640625" style="204" customWidth="1"/>
    <col min="5647" max="5647" width="8.83203125" style="204" customWidth="1"/>
    <col min="5648" max="5888" width="9.33203125" style="204"/>
    <col min="5889" max="5889" width="6.1640625" style="204" customWidth="1"/>
    <col min="5890" max="5890" width="8.83203125" style="204" customWidth="1"/>
    <col min="5891" max="5891" width="48.83203125" style="204" customWidth="1"/>
    <col min="5892" max="5892" width="30.1640625" style="204" customWidth="1"/>
    <col min="5893" max="5893" width="11.5" style="204" customWidth="1"/>
    <col min="5894" max="5894" width="8.83203125" style="204" customWidth="1"/>
    <col min="5895" max="5902" width="18.1640625" style="204" customWidth="1"/>
    <col min="5903" max="5903" width="8.83203125" style="204" customWidth="1"/>
    <col min="5904" max="6144" width="9.33203125" style="204"/>
    <col min="6145" max="6145" width="6.1640625" style="204" customWidth="1"/>
    <col min="6146" max="6146" width="8.83203125" style="204" customWidth="1"/>
    <col min="6147" max="6147" width="48.83203125" style="204" customWidth="1"/>
    <col min="6148" max="6148" width="30.1640625" style="204" customWidth="1"/>
    <col min="6149" max="6149" width="11.5" style="204" customWidth="1"/>
    <col min="6150" max="6150" width="8.83203125" style="204" customWidth="1"/>
    <col min="6151" max="6158" width="18.1640625" style="204" customWidth="1"/>
    <col min="6159" max="6159" width="8.83203125" style="204" customWidth="1"/>
    <col min="6160" max="6400" width="9.33203125" style="204"/>
    <col min="6401" max="6401" width="6.1640625" style="204" customWidth="1"/>
    <col min="6402" max="6402" width="8.83203125" style="204" customWidth="1"/>
    <col min="6403" max="6403" width="48.83203125" style="204" customWidth="1"/>
    <col min="6404" max="6404" width="30.1640625" style="204" customWidth="1"/>
    <col min="6405" max="6405" width="11.5" style="204" customWidth="1"/>
    <col min="6406" max="6406" width="8.83203125" style="204" customWidth="1"/>
    <col min="6407" max="6414" width="18.1640625" style="204" customWidth="1"/>
    <col min="6415" max="6415" width="8.83203125" style="204" customWidth="1"/>
    <col min="6416" max="6656" width="9.33203125" style="204"/>
    <col min="6657" max="6657" width="6.1640625" style="204" customWidth="1"/>
    <col min="6658" max="6658" width="8.83203125" style="204" customWidth="1"/>
    <col min="6659" max="6659" width="48.83203125" style="204" customWidth="1"/>
    <col min="6660" max="6660" width="30.1640625" style="204" customWidth="1"/>
    <col min="6661" max="6661" width="11.5" style="204" customWidth="1"/>
    <col min="6662" max="6662" width="8.83203125" style="204" customWidth="1"/>
    <col min="6663" max="6670" width="18.1640625" style="204" customWidth="1"/>
    <col min="6671" max="6671" width="8.83203125" style="204" customWidth="1"/>
    <col min="6672" max="6912" width="9.33203125" style="204"/>
    <col min="6913" max="6913" width="6.1640625" style="204" customWidth="1"/>
    <col min="6914" max="6914" width="8.83203125" style="204" customWidth="1"/>
    <col min="6915" max="6915" width="48.83203125" style="204" customWidth="1"/>
    <col min="6916" max="6916" width="30.1640625" style="204" customWidth="1"/>
    <col min="6917" max="6917" width="11.5" style="204" customWidth="1"/>
    <col min="6918" max="6918" width="8.83203125" style="204" customWidth="1"/>
    <col min="6919" max="6926" width="18.1640625" style="204" customWidth="1"/>
    <col min="6927" max="6927" width="8.83203125" style="204" customWidth="1"/>
    <col min="6928" max="7168" width="9.33203125" style="204"/>
    <col min="7169" max="7169" width="6.1640625" style="204" customWidth="1"/>
    <col min="7170" max="7170" width="8.83203125" style="204" customWidth="1"/>
    <col min="7171" max="7171" width="48.83203125" style="204" customWidth="1"/>
    <col min="7172" max="7172" width="30.1640625" style="204" customWidth="1"/>
    <col min="7173" max="7173" width="11.5" style="204" customWidth="1"/>
    <col min="7174" max="7174" width="8.83203125" style="204" customWidth="1"/>
    <col min="7175" max="7182" width="18.1640625" style="204" customWidth="1"/>
    <col min="7183" max="7183" width="8.83203125" style="204" customWidth="1"/>
    <col min="7184" max="7424" width="9.33203125" style="204"/>
    <col min="7425" max="7425" width="6.1640625" style="204" customWidth="1"/>
    <col min="7426" max="7426" width="8.83203125" style="204" customWidth="1"/>
    <col min="7427" max="7427" width="48.83203125" style="204" customWidth="1"/>
    <col min="7428" max="7428" width="30.1640625" style="204" customWidth="1"/>
    <col min="7429" max="7429" width="11.5" style="204" customWidth="1"/>
    <col min="7430" max="7430" width="8.83203125" style="204" customWidth="1"/>
    <col min="7431" max="7438" width="18.1640625" style="204" customWidth="1"/>
    <col min="7439" max="7439" width="8.83203125" style="204" customWidth="1"/>
    <col min="7440" max="7680" width="9.33203125" style="204"/>
    <col min="7681" max="7681" width="6.1640625" style="204" customWidth="1"/>
    <col min="7682" max="7682" width="8.83203125" style="204" customWidth="1"/>
    <col min="7683" max="7683" width="48.83203125" style="204" customWidth="1"/>
    <col min="7684" max="7684" width="30.1640625" style="204" customWidth="1"/>
    <col min="7685" max="7685" width="11.5" style="204" customWidth="1"/>
    <col min="7686" max="7686" width="8.83203125" style="204" customWidth="1"/>
    <col min="7687" max="7694" width="18.1640625" style="204" customWidth="1"/>
    <col min="7695" max="7695" width="8.83203125" style="204" customWidth="1"/>
    <col min="7696" max="7936" width="9.33203125" style="204"/>
    <col min="7937" max="7937" width="6.1640625" style="204" customWidth="1"/>
    <col min="7938" max="7938" width="8.83203125" style="204" customWidth="1"/>
    <col min="7939" max="7939" width="48.83203125" style="204" customWidth="1"/>
    <col min="7940" max="7940" width="30.1640625" style="204" customWidth="1"/>
    <col min="7941" max="7941" width="11.5" style="204" customWidth="1"/>
    <col min="7942" max="7942" width="8.83203125" style="204" customWidth="1"/>
    <col min="7943" max="7950" width="18.1640625" style="204" customWidth="1"/>
    <col min="7951" max="7951" width="8.83203125" style="204" customWidth="1"/>
    <col min="7952" max="8192" width="9.33203125" style="204"/>
    <col min="8193" max="8193" width="6.1640625" style="204" customWidth="1"/>
    <col min="8194" max="8194" width="8.83203125" style="204" customWidth="1"/>
    <col min="8195" max="8195" width="48.83203125" style="204" customWidth="1"/>
    <col min="8196" max="8196" width="30.1640625" style="204" customWidth="1"/>
    <col min="8197" max="8197" width="11.5" style="204" customWidth="1"/>
    <col min="8198" max="8198" width="8.83203125" style="204" customWidth="1"/>
    <col min="8199" max="8206" width="18.1640625" style="204" customWidth="1"/>
    <col min="8207" max="8207" width="8.83203125" style="204" customWidth="1"/>
    <col min="8208" max="8448" width="9.33203125" style="204"/>
    <col min="8449" max="8449" width="6.1640625" style="204" customWidth="1"/>
    <col min="8450" max="8450" width="8.83203125" style="204" customWidth="1"/>
    <col min="8451" max="8451" width="48.83203125" style="204" customWidth="1"/>
    <col min="8452" max="8452" width="30.1640625" style="204" customWidth="1"/>
    <col min="8453" max="8453" width="11.5" style="204" customWidth="1"/>
    <col min="8454" max="8454" width="8.83203125" style="204" customWidth="1"/>
    <col min="8455" max="8462" width="18.1640625" style="204" customWidth="1"/>
    <col min="8463" max="8463" width="8.83203125" style="204" customWidth="1"/>
    <col min="8464" max="8704" width="9.33203125" style="204"/>
    <col min="8705" max="8705" width="6.1640625" style="204" customWidth="1"/>
    <col min="8706" max="8706" width="8.83203125" style="204" customWidth="1"/>
    <col min="8707" max="8707" width="48.83203125" style="204" customWidth="1"/>
    <col min="8708" max="8708" width="30.1640625" style="204" customWidth="1"/>
    <col min="8709" max="8709" width="11.5" style="204" customWidth="1"/>
    <col min="8710" max="8710" width="8.83203125" style="204" customWidth="1"/>
    <col min="8711" max="8718" width="18.1640625" style="204" customWidth="1"/>
    <col min="8719" max="8719" width="8.83203125" style="204" customWidth="1"/>
    <col min="8720" max="8960" width="9.33203125" style="204"/>
    <col min="8961" max="8961" width="6.1640625" style="204" customWidth="1"/>
    <col min="8962" max="8962" width="8.83203125" style="204" customWidth="1"/>
    <col min="8963" max="8963" width="48.83203125" style="204" customWidth="1"/>
    <col min="8964" max="8964" width="30.1640625" style="204" customWidth="1"/>
    <col min="8965" max="8965" width="11.5" style="204" customWidth="1"/>
    <col min="8966" max="8966" width="8.83203125" style="204" customWidth="1"/>
    <col min="8967" max="8974" width="18.1640625" style="204" customWidth="1"/>
    <col min="8975" max="8975" width="8.83203125" style="204" customWidth="1"/>
    <col min="8976" max="9216" width="9.33203125" style="204"/>
    <col min="9217" max="9217" width="6.1640625" style="204" customWidth="1"/>
    <col min="9218" max="9218" width="8.83203125" style="204" customWidth="1"/>
    <col min="9219" max="9219" width="48.83203125" style="204" customWidth="1"/>
    <col min="9220" max="9220" width="30.1640625" style="204" customWidth="1"/>
    <col min="9221" max="9221" width="11.5" style="204" customWidth="1"/>
    <col min="9222" max="9222" width="8.83203125" style="204" customWidth="1"/>
    <col min="9223" max="9230" width="18.1640625" style="204" customWidth="1"/>
    <col min="9231" max="9231" width="8.83203125" style="204" customWidth="1"/>
    <col min="9232" max="9472" width="9.33203125" style="204"/>
    <col min="9473" max="9473" width="6.1640625" style="204" customWidth="1"/>
    <col min="9474" max="9474" width="8.83203125" style="204" customWidth="1"/>
    <col min="9475" max="9475" width="48.83203125" style="204" customWidth="1"/>
    <col min="9476" max="9476" width="30.1640625" style="204" customWidth="1"/>
    <col min="9477" max="9477" width="11.5" style="204" customWidth="1"/>
    <col min="9478" max="9478" width="8.83203125" style="204" customWidth="1"/>
    <col min="9479" max="9486" width="18.1640625" style="204" customWidth="1"/>
    <col min="9487" max="9487" width="8.83203125" style="204" customWidth="1"/>
    <col min="9488" max="9728" width="9.33203125" style="204"/>
    <col min="9729" max="9729" width="6.1640625" style="204" customWidth="1"/>
    <col min="9730" max="9730" width="8.83203125" style="204" customWidth="1"/>
    <col min="9731" max="9731" width="48.83203125" style="204" customWidth="1"/>
    <col min="9732" max="9732" width="30.1640625" style="204" customWidth="1"/>
    <col min="9733" max="9733" width="11.5" style="204" customWidth="1"/>
    <col min="9734" max="9734" width="8.83203125" style="204" customWidth="1"/>
    <col min="9735" max="9742" width="18.1640625" style="204" customWidth="1"/>
    <col min="9743" max="9743" width="8.83203125" style="204" customWidth="1"/>
    <col min="9744" max="9984" width="9.33203125" style="204"/>
    <col min="9985" max="9985" width="6.1640625" style="204" customWidth="1"/>
    <col min="9986" max="9986" width="8.83203125" style="204" customWidth="1"/>
    <col min="9987" max="9987" width="48.83203125" style="204" customWidth="1"/>
    <col min="9988" max="9988" width="30.1640625" style="204" customWidth="1"/>
    <col min="9989" max="9989" width="11.5" style="204" customWidth="1"/>
    <col min="9990" max="9990" width="8.83203125" style="204" customWidth="1"/>
    <col min="9991" max="9998" width="18.1640625" style="204" customWidth="1"/>
    <col min="9999" max="9999" width="8.83203125" style="204" customWidth="1"/>
    <col min="10000" max="10240" width="9.33203125" style="204"/>
    <col min="10241" max="10241" width="6.1640625" style="204" customWidth="1"/>
    <col min="10242" max="10242" width="8.83203125" style="204" customWidth="1"/>
    <col min="10243" max="10243" width="48.83203125" style="204" customWidth="1"/>
    <col min="10244" max="10244" width="30.1640625" style="204" customWidth="1"/>
    <col min="10245" max="10245" width="11.5" style="204" customWidth="1"/>
    <col min="10246" max="10246" width="8.83203125" style="204" customWidth="1"/>
    <col min="10247" max="10254" width="18.1640625" style="204" customWidth="1"/>
    <col min="10255" max="10255" width="8.83203125" style="204" customWidth="1"/>
    <col min="10256" max="10496" width="9.33203125" style="204"/>
    <col min="10497" max="10497" width="6.1640625" style="204" customWidth="1"/>
    <col min="10498" max="10498" width="8.83203125" style="204" customWidth="1"/>
    <col min="10499" max="10499" width="48.83203125" style="204" customWidth="1"/>
    <col min="10500" max="10500" width="30.1640625" style="204" customWidth="1"/>
    <col min="10501" max="10501" width="11.5" style="204" customWidth="1"/>
    <col min="10502" max="10502" width="8.83203125" style="204" customWidth="1"/>
    <col min="10503" max="10510" width="18.1640625" style="204" customWidth="1"/>
    <col min="10511" max="10511" width="8.83203125" style="204" customWidth="1"/>
    <col min="10512" max="10752" width="9.33203125" style="204"/>
    <col min="10753" max="10753" width="6.1640625" style="204" customWidth="1"/>
    <col min="10754" max="10754" width="8.83203125" style="204" customWidth="1"/>
    <col min="10755" max="10755" width="48.83203125" style="204" customWidth="1"/>
    <col min="10756" max="10756" width="30.1640625" style="204" customWidth="1"/>
    <col min="10757" max="10757" width="11.5" style="204" customWidth="1"/>
    <col min="10758" max="10758" width="8.83203125" style="204" customWidth="1"/>
    <col min="10759" max="10766" width="18.1640625" style="204" customWidth="1"/>
    <col min="10767" max="10767" width="8.83203125" style="204" customWidth="1"/>
    <col min="10768" max="11008" width="9.33203125" style="204"/>
    <col min="11009" max="11009" width="6.1640625" style="204" customWidth="1"/>
    <col min="11010" max="11010" width="8.83203125" style="204" customWidth="1"/>
    <col min="11011" max="11011" width="48.83203125" style="204" customWidth="1"/>
    <col min="11012" max="11012" width="30.1640625" style="204" customWidth="1"/>
    <col min="11013" max="11013" width="11.5" style="204" customWidth="1"/>
    <col min="11014" max="11014" width="8.83203125" style="204" customWidth="1"/>
    <col min="11015" max="11022" width="18.1640625" style="204" customWidth="1"/>
    <col min="11023" max="11023" width="8.83203125" style="204" customWidth="1"/>
    <col min="11024" max="11264" width="9.33203125" style="204"/>
    <col min="11265" max="11265" width="6.1640625" style="204" customWidth="1"/>
    <col min="11266" max="11266" width="8.83203125" style="204" customWidth="1"/>
    <col min="11267" max="11267" width="48.83203125" style="204" customWidth="1"/>
    <col min="11268" max="11268" width="30.1640625" style="204" customWidth="1"/>
    <col min="11269" max="11269" width="11.5" style="204" customWidth="1"/>
    <col min="11270" max="11270" width="8.83203125" style="204" customWidth="1"/>
    <col min="11271" max="11278" width="18.1640625" style="204" customWidth="1"/>
    <col min="11279" max="11279" width="8.83203125" style="204" customWidth="1"/>
    <col min="11280" max="11520" width="9.33203125" style="204"/>
    <col min="11521" max="11521" width="6.1640625" style="204" customWidth="1"/>
    <col min="11522" max="11522" width="8.83203125" style="204" customWidth="1"/>
    <col min="11523" max="11523" width="48.83203125" style="204" customWidth="1"/>
    <col min="11524" max="11524" width="30.1640625" style="204" customWidth="1"/>
    <col min="11525" max="11525" width="11.5" style="204" customWidth="1"/>
    <col min="11526" max="11526" width="8.83203125" style="204" customWidth="1"/>
    <col min="11527" max="11534" width="18.1640625" style="204" customWidth="1"/>
    <col min="11535" max="11535" width="8.83203125" style="204" customWidth="1"/>
    <col min="11536" max="11776" width="9.33203125" style="204"/>
    <col min="11777" max="11777" width="6.1640625" style="204" customWidth="1"/>
    <col min="11778" max="11778" width="8.83203125" style="204" customWidth="1"/>
    <col min="11779" max="11779" width="48.83203125" style="204" customWidth="1"/>
    <col min="11780" max="11780" width="30.1640625" style="204" customWidth="1"/>
    <col min="11781" max="11781" width="11.5" style="204" customWidth="1"/>
    <col min="11782" max="11782" width="8.83203125" style="204" customWidth="1"/>
    <col min="11783" max="11790" width="18.1640625" style="204" customWidth="1"/>
    <col min="11791" max="11791" width="8.83203125" style="204" customWidth="1"/>
    <col min="11792" max="12032" width="9.33203125" style="204"/>
    <col min="12033" max="12033" width="6.1640625" style="204" customWidth="1"/>
    <col min="12034" max="12034" width="8.83203125" style="204" customWidth="1"/>
    <col min="12035" max="12035" width="48.83203125" style="204" customWidth="1"/>
    <col min="12036" max="12036" width="30.1640625" style="204" customWidth="1"/>
    <col min="12037" max="12037" width="11.5" style="204" customWidth="1"/>
    <col min="12038" max="12038" width="8.83203125" style="204" customWidth="1"/>
    <col min="12039" max="12046" width="18.1640625" style="204" customWidth="1"/>
    <col min="12047" max="12047" width="8.83203125" style="204" customWidth="1"/>
    <col min="12048" max="12288" width="9.33203125" style="204"/>
    <col min="12289" max="12289" width="6.1640625" style="204" customWidth="1"/>
    <col min="12290" max="12290" width="8.83203125" style="204" customWidth="1"/>
    <col min="12291" max="12291" width="48.83203125" style="204" customWidth="1"/>
    <col min="12292" max="12292" width="30.1640625" style="204" customWidth="1"/>
    <col min="12293" max="12293" width="11.5" style="204" customWidth="1"/>
    <col min="12294" max="12294" width="8.83203125" style="204" customWidth="1"/>
    <col min="12295" max="12302" width="18.1640625" style="204" customWidth="1"/>
    <col min="12303" max="12303" width="8.83203125" style="204" customWidth="1"/>
    <col min="12304" max="12544" width="9.33203125" style="204"/>
    <col min="12545" max="12545" width="6.1640625" style="204" customWidth="1"/>
    <col min="12546" max="12546" width="8.83203125" style="204" customWidth="1"/>
    <col min="12547" max="12547" width="48.83203125" style="204" customWidth="1"/>
    <col min="12548" max="12548" width="30.1640625" style="204" customWidth="1"/>
    <col min="12549" max="12549" width="11.5" style="204" customWidth="1"/>
    <col min="12550" max="12550" width="8.83203125" style="204" customWidth="1"/>
    <col min="12551" max="12558" width="18.1640625" style="204" customWidth="1"/>
    <col min="12559" max="12559" width="8.83203125" style="204" customWidth="1"/>
    <col min="12560" max="12800" width="9.33203125" style="204"/>
    <col min="12801" max="12801" width="6.1640625" style="204" customWidth="1"/>
    <col min="12802" max="12802" width="8.83203125" style="204" customWidth="1"/>
    <col min="12803" max="12803" width="48.83203125" style="204" customWidth="1"/>
    <col min="12804" max="12804" width="30.1640625" style="204" customWidth="1"/>
    <col min="12805" max="12805" width="11.5" style="204" customWidth="1"/>
    <col min="12806" max="12806" width="8.83203125" style="204" customWidth="1"/>
    <col min="12807" max="12814" width="18.1640625" style="204" customWidth="1"/>
    <col min="12815" max="12815" width="8.83203125" style="204" customWidth="1"/>
    <col min="12816" max="13056" width="9.33203125" style="204"/>
    <col min="13057" max="13057" width="6.1640625" style="204" customWidth="1"/>
    <col min="13058" max="13058" width="8.83203125" style="204" customWidth="1"/>
    <col min="13059" max="13059" width="48.83203125" style="204" customWidth="1"/>
    <col min="13060" max="13060" width="30.1640625" style="204" customWidth="1"/>
    <col min="13061" max="13061" width="11.5" style="204" customWidth="1"/>
    <col min="13062" max="13062" width="8.83203125" style="204" customWidth="1"/>
    <col min="13063" max="13070" width="18.1640625" style="204" customWidth="1"/>
    <col min="13071" max="13071" width="8.83203125" style="204" customWidth="1"/>
    <col min="13072" max="13312" width="9.33203125" style="204"/>
    <col min="13313" max="13313" width="6.1640625" style="204" customWidth="1"/>
    <col min="13314" max="13314" width="8.83203125" style="204" customWidth="1"/>
    <col min="13315" max="13315" width="48.83203125" style="204" customWidth="1"/>
    <col min="13316" max="13316" width="30.1640625" style="204" customWidth="1"/>
    <col min="13317" max="13317" width="11.5" style="204" customWidth="1"/>
    <col min="13318" max="13318" width="8.83203125" style="204" customWidth="1"/>
    <col min="13319" max="13326" width="18.1640625" style="204" customWidth="1"/>
    <col min="13327" max="13327" width="8.83203125" style="204" customWidth="1"/>
    <col min="13328" max="13568" width="9.33203125" style="204"/>
    <col min="13569" max="13569" width="6.1640625" style="204" customWidth="1"/>
    <col min="13570" max="13570" width="8.83203125" style="204" customWidth="1"/>
    <col min="13571" max="13571" width="48.83203125" style="204" customWidth="1"/>
    <col min="13572" max="13572" width="30.1640625" style="204" customWidth="1"/>
    <col min="13573" max="13573" width="11.5" style="204" customWidth="1"/>
    <col min="13574" max="13574" width="8.83203125" style="204" customWidth="1"/>
    <col min="13575" max="13582" width="18.1640625" style="204" customWidth="1"/>
    <col min="13583" max="13583" width="8.83203125" style="204" customWidth="1"/>
    <col min="13584" max="13824" width="9.33203125" style="204"/>
    <col min="13825" max="13825" width="6.1640625" style="204" customWidth="1"/>
    <col min="13826" max="13826" width="8.83203125" style="204" customWidth="1"/>
    <col min="13827" max="13827" width="48.83203125" style="204" customWidth="1"/>
    <col min="13828" max="13828" width="30.1640625" style="204" customWidth="1"/>
    <col min="13829" max="13829" width="11.5" style="204" customWidth="1"/>
    <col min="13830" max="13830" width="8.83203125" style="204" customWidth="1"/>
    <col min="13831" max="13838" width="18.1640625" style="204" customWidth="1"/>
    <col min="13839" max="13839" width="8.83203125" style="204" customWidth="1"/>
    <col min="13840" max="14080" width="9.33203125" style="204"/>
    <col min="14081" max="14081" width="6.1640625" style="204" customWidth="1"/>
    <col min="14082" max="14082" width="8.83203125" style="204" customWidth="1"/>
    <col min="14083" max="14083" width="48.83203125" style="204" customWidth="1"/>
    <col min="14084" max="14084" width="30.1640625" style="204" customWidth="1"/>
    <col min="14085" max="14085" width="11.5" style="204" customWidth="1"/>
    <col min="14086" max="14086" width="8.83203125" style="204" customWidth="1"/>
    <col min="14087" max="14094" width="18.1640625" style="204" customWidth="1"/>
    <col min="14095" max="14095" width="8.83203125" style="204" customWidth="1"/>
    <col min="14096" max="14336" width="9.33203125" style="204"/>
    <col min="14337" max="14337" width="6.1640625" style="204" customWidth="1"/>
    <col min="14338" max="14338" width="8.83203125" style="204" customWidth="1"/>
    <col min="14339" max="14339" width="48.83203125" style="204" customWidth="1"/>
    <col min="14340" max="14340" width="30.1640625" style="204" customWidth="1"/>
    <col min="14341" max="14341" width="11.5" style="204" customWidth="1"/>
    <col min="14342" max="14342" width="8.83203125" style="204" customWidth="1"/>
    <col min="14343" max="14350" width="18.1640625" style="204" customWidth="1"/>
    <col min="14351" max="14351" width="8.83203125" style="204" customWidth="1"/>
    <col min="14352" max="14592" width="9.33203125" style="204"/>
    <col min="14593" max="14593" width="6.1640625" style="204" customWidth="1"/>
    <col min="14594" max="14594" width="8.83203125" style="204" customWidth="1"/>
    <col min="14595" max="14595" width="48.83203125" style="204" customWidth="1"/>
    <col min="14596" max="14596" width="30.1640625" style="204" customWidth="1"/>
    <col min="14597" max="14597" width="11.5" style="204" customWidth="1"/>
    <col min="14598" max="14598" width="8.83203125" style="204" customWidth="1"/>
    <col min="14599" max="14606" width="18.1640625" style="204" customWidth="1"/>
    <col min="14607" max="14607" width="8.83203125" style="204" customWidth="1"/>
    <col min="14608" max="14848" width="9.33203125" style="204"/>
    <col min="14849" max="14849" width="6.1640625" style="204" customWidth="1"/>
    <col min="14850" max="14850" width="8.83203125" style="204" customWidth="1"/>
    <col min="14851" max="14851" width="48.83203125" style="204" customWidth="1"/>
    <col min="14852" max="14852" width="30.1640625" style="204" customWidth="1"/>
    <col min="14853" max="14853" width="11.5" style="204" customWidth="1"/>
    <col min="14854" max="14854" width="8.83203125" style="204" customWidth="1"/>
    <col min="14855" max="14862" width="18.1640625" style="204" customWidth="1"/>
    <col min="14863" max="14863" width="8.83203125" style="204" customWidth="1"/>
    <col min="14864" max="15104" width="9.33203125" style="204"/>
    <col min="15105" max="15105" width="6.1640625" style="204" customWidth="1"/>
    <col min="15106" max="15106" width="8.83203125" style="204" customWidth="1"/>
    <col min="15107" max="15107" width="48.83203125" style="204" customWidth="1"/>
    <col min="15108" max="15108" width="30.1640625" style="204" customWidth="1"/>
    <col min="15109" max="15109" width="11.5" style="204" customWidth="1"/>
    <col min="15110" max="15110" width="8.83203125" style="204" customWidth="1"/>
    <col min="15111" max="15118" width="18.1640625" style="204" customWidth="1"/>
    <col min="15119" max="15119" width="8.83203125" style="204" customWidth="1"/>
    <col min="15120" max="15360" width="9.33203125" style="204"/>
    <col min="15361" max="15361" width="6.1640625" style="204" customWidth="1"/>
    <col min="15362" max="15362" width="8.83203125" style="204" customWidth="1"/>
    <col min="15363" max="15363" width="48.83203125" style="204" customWidth="1"/>
    <col min="15364" max="15364" width="30.1640625" style="204" customWidth="1"/>
    <col min="15365" max="15365" width="11.5" style="204" customWidth="1"/>
    <col min="15366" max="15366" width="8.83203125" style="204" customWidth="1"/>
    <col min="15367" max="15374" width="18.1640625" style="204" customWidth="1"/>
    <col min="15375" max="15375" width="8.83203125" style="204" customWidth="1"/>
    <col min="15376" max="15616" width="9.33203125" style="204"/>
    <col min="15617" max="15617" width="6.1640625" style="204" customWidth="1"/>
    <col min="15618" max="15618" width="8.83203125" style="204" customWidth="1"/>
    <col min="15619" max="15619" width="48.83203125" style="204" customWidth="1"/>
    <col min="15620" max="15620" width="30.1640625" style="204" customWidth="1"/>
    <col min="15621" max="15621" width="11.5" style="204" customWidth="1"/>
    <col min="15622" max="15622" width="8.83203125" style="204" customWidth="1"/>
    <col min="15623" max="15630" width="18.1640625" style="204" customWidth="1"/>
    <col min="15631" max="15631" width="8.83203125" style="204" customWidth="1"/>
    <col min="15632" max="15872" width="9.33203125" style="204"/>
    <col min="15873" max="15873" width="6.1640625" style="204" customWidth="1"/>
    <col min="15874" max="15874" width="8.83203125" style="204" customWidth="1"/>
    <col min="15875" max="15875" width="48.83203125" style="204" customWidth="1"/>
    <col min="15876" max="15876" width="30.1640625" style="204" customWidth="1"/>
    <col min="15877" max="15877" width="11.5" style="204" customWidth="1"/>
    <col min="15878" max="15878" width="8.83203125" style="204" customWidth="1"/>
    <col min="15879" max="15886" width="18.1640625" style="204" customWidth="1"/>
    <col min="15887" max="15887" width="8.83203125" style="204" customWidth="1"/>
    <col min="15888" max="16128" width="9.33203125" style="204"/>
    <col min="16129" max="16129" width="6.1640625" style="204" customWidth="1"/>
    <col min="16130" max="16130" width="8.83203125" style="204" customWidth="1"/>
    <col min="16131" max="16131" width="48.83203125" style="204" customWidth="1"/>
    <col min="16132" max="16132" width="30.1640625" style="204" customWidth="1"/>
    <col min="16133" max="16133" width="11.5" style="204" customWidth="1"/>
    <col min="16134" max="16134" width="8.83203125" style="204" customWidth="1"/>
    <col min="16135" max="16142" width="18.1640625" style="204" customWidth="1"/>
    <col min="16143" max="16143" width="8.83203125" style="204" customWidth="1"/>
    <col min="16144" max="16384" width="9.33203125" style="204"/>
  </cols>
  <sheetData>
    <row r="1" spans="2:15" s="145" customFormat="1" ht="39.950000000000003" customHeight="1">
      <c r="B1" s="146" t="s">
        <v>820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2:15" s="148" customFormat="1" ht="20.100000000000001" customHeight="1">
      <c r="B2" s="149" t="s">
        <v>821</v>
      </c>
      <c r="C2" s="149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1"/>
      <c r="O2" s="150"/>
    </row>
    <row r="3" spans="2:15" s="148" customFormat="1" ht="20.100000000000001" customHeight="1">
      <c r="B3" s="377" t="s">
        <v>23</v>
      </c>
      <c r="C3" s="377"/>
      <c r="D3" s="377" t="s">
        <v>50</v>
      </c>
      <c r="E3" s="377" t="s">
        <v>49</v>
      </c>
      <c r="F3" s="377" t="s">
        <v>48</v>
      </c>
      <c r="G3" s="377" t="s">
        <v>18</v>
      </c>
      <c r="H3" s="377" t="s">
        <v>0</v>
      </c>
      <c r="I3" s="377" t="s">
        <v>17</v>
      </c>
      <c r="J3" s="377" t="s">
        <v>0</v>
      </c>
      <c r="K3" s="377" t="s">
        <v>16</v>
      </c>
      <c r="L3" s="377" t="s">
        <v>0</v>
      </c>
      <c r="M3" s="377" t="s">
        <v>19</v>
      </c>
      <c r="N3" s="377" t="s">
        <v>0</v>
      </c>
      <c r="O3" s="378" t="s">
        <v>15</v>
      </c>
    </row>
    <row r="4" spans="2:15" s="152" customFormat="1" ht="20.100000000000001" customHeight="1">
      <c r="B4" s="377"/>
      <c r="C4" s="377"/>
      <c r="D4" s="377" t="s">
        <v>0</v>
      </c>
      <c r="E4" s="377" t="s">
        <v>0</v>
      </c>
      <c r="F4" s="377" t="s">
        <v>0</v>
      </c>
      <c r="G4" s="153" t="s">
        <v>47</v>
      </c>
      <c r="H4" s="153" t="s">
        <v>822</v>
      </c>
      <c r="I4" s="153" t="s">
        <v>47</v>
      </c>
      <c r="J4" s="153" t="s">
        <v>46</v>
      </c>
      <c r="K4" s="153" t="s">
        <v>47</v>
      </c>
      <c r="L4" s="153" t="s">
        <v>46</v>
      </c>
      <c r="M4" s="153" t="s">
        <v>47</v>
      </c>
      <c r="N4" s="153" t="s">
        <v>46</v>
      </c>
      <c r="O4" s="378" t="s">
        <v>0</v>
      </c>
    </row>
    <row r="5" spans="2:15" s="148" customFormat="1" ht="20.100000000000001" customHeight="1">
      <c r="B5" s="154"/>
      <c r="C5" s="155" t="s">
        <v>823</v>
      </c>
      <c r="D5" s="156">
        <v>1000</v>
      </c>
      <c r="E5" s="157"/>
      <c r="F5" s="158"/>
      <c r="G5" s="159"/>
      <c r="H5" s="160">
        <f>SUM(H6:H17)</f>
        <v>26303796</v>
      </c>
      <c r="I5" s="159"/>
      <c r="J5" s="160">
        <f>SUM(J6:J17)</f>
        <v>22213229</v>
      </c>
      <c r="K5" s="159"/>
      <c r="L5" s="160">
        <f>SUM(L6:L17)</f>
        <v>12476187</v>
      </c>
      <c r="M5" s="161"/>
      <c r="N5" s="161">
        <f t="shared" ref="N5:N17" si="0">H5+J5+L5</f>
        <v>60993212</v>
      </c>
      <c r="O5" s="162"/>
    </row>
    <row r="6" spans="2:15" s="148" customFormat="1" ht="20.100000000000001" customHeight="1">
      <c r="B6" s="154">
        <v>1</v>
      </c>
      <c r="C6" s="163" t="s">
        <v>824</v>
      </c>
      <c r="D6" s="156">
        <v>1000</v>
      </c>
      <c r="E6" s="157">
        <v>1</v>
      </c>
      <c r="F6" s="158" t="s">
        <v>825</v>
      </c>
      <c r="G6" s="159">
        <f>H25</f>
        <v>515</v>
      </c>
      <c r="H6" s="160">
        <f t="shared" ref="H6:H17" si="1">TRUNC(G6*$E6,0)</f>
        <v>515</v>
      </c>
      <c r="I6" s="159">
        <f>J25</f>
        <v>255607</v>
      </c>
      <c r="J6" s="160">
        <f t="shared" ref="J6:J17" si="2">TRUNC(I6*$E6,0)</f>
        <v>255607</v>
      </c>
      <c r="K6" s="159">
        <f>L25</f>
        <v>765</v>
      </c>
      <c r="L6" s="160">
        <f t="shared" ref="L6:L17" si="3">TRUNC(K6*$E6,0)</f>
        <v>765</v>
      </c>
      <c r="M6" s="161">
        <f t="shared" ref="M6:M17" si="4">G6+I6+K6</f>
        <v>256887</v>
      </c>
      <c r="N6" s="161">
        <f t="shared" si="0"/>
        <v>256887</v>
      </c>
      <c r="O6" s="162">
        <f>B31</f>
        <v>3</v>
      </c>
    </row>
    <row r="7" spans="2:15" s="148" customFormat="1" ht="20.100000000000001" customHeight="1">
      <c r="B7" s="154">
        <v>2</v>
      </c>
      <c r="C7" s="155" t="s">
        <v>826</v>
      </c>
      <c r="D7" s="156">
        <v>1000</v>
      </c>
      <c r="E7" s="157">
        <v>1</v>
      </c>
      <c r="F7" s="158" t="s">
        <v>825</v>
      </c>
      <c r="G7" s="159">
        <f>H42</f>
        <v>9150127</v>
      </c>
      <c r="H7" s="160">
        <f t="shared" si="1"/>
        <v>9150127</v>
      </c>
      <c r="I7" s="159">
        <f>J42</f>
        <v>5323924</v>
      </c>
      <c r="J7" s="160">
        <f t="shared" si="2"/>
        <v>5323924</v>
      </c>
      <c r="K7" s="159">
        <f>L42</f>
        <v>750456</v>
      </c>
      <c r="L7" s="160">
        <f t="shared" si="3"/>
        <v>750456</v>
      </c>
      <c r="M7" s="161">
        <f t="shared" si="4"/>
        <v>15224507</v>
      </c>
      <c r="N7" s="161">
        <f t="shared" si="0"/>
        <v>15224507</v>
      </c>
      <c r="O7" s="162">
        <f>B37</f>
        <v>4</v>
      </c>
    </row>
    <row r="8" spans="2:15" s="148" customFormat="1" ht="20.100000000000001" customHeight="1">
      <c r="B8" s="154">
        <v>3</v>
      </c>
      <c r="C8" s="155" t="s">
        <v>827</v>
      </c>
      <c r="D8" s="164">
        <v>900</v>
      </c>
      <c r="E8" s="157">
        <v>1</v>
      </c>
      <c r="F8" s="158" t="s">
        <v>825</v>
      </c>
      <c r="G8" s="159">
        <f>H70</f>
        <v>136480</v>
      </c>
      <c r="H8" s="160">
        <f t="shared" si="1"/>
        <v>136480</v>
      </c>
      <c r="I8" s="159">
        <f>J70</f>
        <v>933963</v>
      </c>
      <c r="J8" s="160">
        <f t="shared" si="2"/>
        <v>933963</v>
      </c>
      <c r="K8" s="159">
        <f>L70</f>
        <v>1169557</v>
      </c>
      <c r="L8" s="160">
        <f t="shared" si="3"/>
        <v>1169557</v>
      </c>
      <c r="M8" s="161">
        <f t="shared" si="4"/>
        <v>2240000</v>
      </c>
      <c r="N8" s="161">
        <f t="shared" si="0"/>
        <v>2240000</v>
      </c>
      <c r="O8" s="162">
        <f>B66</f>
        <v>8</v>
      </c>
    </row>
    <row r="9" spans="2:15" s="148" customFormat="1" ht="20.100000000000001" customHeight="1">
      <c r="B9" s="154">
        <v>4</v>
      </c>
      <c r="C9" s="155" t="s">
        <v>828</v>
      </c>
      <c r="D9" s="164">
        <v>900</v>
      </c>
      <c r="E9" s="157">
        <v>1</v>
      </c>
      <c r="F9" s="158" t="s">
        <v>829</v>
      </c>
      <c r="G9" s="159">
        <f>H91</f>
        <v>4574095</v>
      </c>
      <c r="H9" s="160">
        <f t="shared" si="1"/>
        <v>4574095</v>
      </c>
      <c r="I9" s="159">
        <f>J91</f>
        <v>4395174</v>
      </c>
      <c r="J9" s="160">
        <f t="shared" si="2"/>
        <v>4395174</v>
      </c>
      <c r="K9" s="159">
        <f>L91</f>
        <v>5764730</v>
      </c>
      <c r="L9" s="160">
        <f t="shared" si="3"/>
        <v>5764730</v>
      </c>
      <c r="M9" s="161">
        <f t="shared" si="4"/>
        <v>14733999</v>
      </c>
      <c r="N9" s="161">
        <f t="shared" si="0"/>
        <v>14733999</v>
      </c>
      <c r="O9" s="162">
        <f>B78</f>
        <v>10</v>
      </c>
    </row>
    <row r="10" spans="2:15" s="148" customFormat="1" ht="20.100000000000001" customHeight="1">
      <c r="B10" s="154">
        <v>5</v>
      </c>
      <c r="C10" s="155" t="s">
        <v>830</v>
      </c>
      <c r="D10" s="165">
        <v>100</v>
      </c>
      <c r="E10" s="157">
        <v>1</v>
      </c>
      <c r="F10" s="158" t="s">
        <v>825</v>
      </c>
      <c r="G10" s="159">
        <f>H145</f>
        <v>441686</v>
      </c>
      <c r="H10" s="160">
        <f t="shared" si="1"/>
        <v>441686</v>
      </c>
      <c r="I10" s="159">
        <f>J145</f>
        <v>441995</v>
      </c>
      <c r="J10" s="160">
        <f t="shared" si="2"/>
        <v>441995</v>
      </c>
      <c r="K10" s="159">
        <f>L145</f>
        <v>84487</v>
      </c>
      <c r="L10" s="160">
        <f t="shared" si="3"/>
        <v>84487</v>
      </c>
      <c r="M10" s="161">
        <f t="shared" si="4"/>
        <v>968168</v>
      </c>
      <c r="N10" s="161">
        <f t="shared" si="0"/>
        <v>968168</v>
      </c>
      <c r="O10" s="162">
        <f>B137</f>
        <v>18</v>
      </c>
    </row>
    <row r="11" spans="2:15" s="148" customFormat="1" ht="20.100000000000001" customHeight="1">
      <c r="B11" s="154">
        <v>6</v>
      </c>
      <c r="C11" s="155" t="s">
        <v>831</v>
      </c>
      <c r="D11" s="156">
        <v>1000</v>
      </c>
      <c r="E11" s="157">
        <v>1</v>
      </c>
      <c r="F11" s="158" t="s">
        <v>832</v>
      </c>
      <c r="G11" s="159">
        <f>H177</f>
        <v>5385803</v>
      </c>
      <c r="H11" s="160">
        <f t="shared" si="1"/>
        <v>5385803</v>
      </c>
      <c r="I11" s="159">
        <f>J177</f>
        <v>6262828</v>
      </c>
      <c r="J11" s="160">
        <f t="shared" si="2"/>
        <v>6262828</v>
      </c>
      <c r="K11" s="159">
        <f>L177</f>
        <v>3261875</v>
      </c>
      <c r="L11" s="160">
        <f t="shared" si="3"/>
        <v>3261875</v>
      </c>
      <c r="M11" s="161">
        <f t="shared" si="4"/>
        <v>14910506</v>
      </c>
      <c r="N11" s="161">
        <f t="shared" si="0"/>
        <v>14910506</v>
      </c>
      <c r="O11" s="162">
        <f>B169</f>
        <v>22</v>
      </c>
    </row>
    <row r="12" spans="2:15" s="148" customFormat="1" ht="20.100000000000001" customHeight="1">
      <c r="B12" s="154">
        <v>7</v>
      </c>
      <c r="C12" s="155" t="s">
        <v>833</v>
      </c>
      <c r="D12" s="164">
        <v>900</v>
      </c>
      <c r="E12" s="157">
        <v>1</v>
      </c>
      <c r="F12" s="158" t="s">
        <v>829</v>
      </c>
      <c r="G12" s="159">
        <f>H209</f>
        <v>5319420</v>
      </c>
      <c r="H12" s="160">
        <f t="shared" si="1"/>
        <v>5319420</v>
      </c>
      <c r="I12" s="159">
        <f>J209</f>
        <v>1982079</v>
      </c>
      <c r="J12" s="160">
        <f t="shared" si="2"/>
        <v>1982079</v>
      </c>
      <c r="K12" s="159">
        <f>L209</f>
        <v>733616</v>
      </c>
      <c r="L12" s="160">
        <f t="shared" si="3"/>
        <v>733616</v>
      </c>
      <c r="M12" s="161">
        <f t="shared" si="4"/>
        <v>8035115</v>
      </c>
      <c r="N12" s="161">
        <f t="shared" si="0"/>
        <v>8035115</v>
      </c>
      <c r="O12" s="162">
        <f>B202</f>
        <v>27</v>
      </c>
    </row>
    <row r="13" spans="2:15" s="148" customFormat="1" ht="20.100000000000001" customHeight="1">
      <c r="B13" s="154">
        <v>8</v>
      </c>
      <c r="C13" s="155" t="s">
        <v>834</v>
      </c>
      <c r="D13" s="164">
        <v>900</v>
      </c>
      <c r="E13" s="157">
        <v>1</v>
      </c>
      <c r="F13" s="158" t="s">
        <v>825</v>
      </c>
      <c r="G13" s="159">
        <f>H234</f>
        <v>0</v>
      </c>
      <c r="H13" s="160">
        <f t="shared" si="1"/>
        <v>0</v>
      </c>
      <c r="I13" s="159">
        <f>J234</f>
        <v>375554</v>
      </c>
      <c r="J13" s="160">
        <f t="shared" si="2"/>
        <v>375554</v>
      </c>
      <c r="K13" s="159">
        <f>L234</f>
        <v>69460</v>
      </c>
      <c r="L13" s="160">
        <f t="shared" si="3"/>
        <v>69460</v>
      </c>
      <c r="M13" s="161">
        <f t="shared" si="4"/>
        <v>445014</v>
      </c>
      <c r="N13" s="161">
        <f t="shared" si="0"/>
        <v>445014</v>
      </c>
      <c r="O13" s="162">
        <f>B230</f>
        <v>31</v>
      </c>
    </row>
    <row r="14" spans="2:15" s="148" customFormat="1" ht="20.100000000000001" customHeight="1">
      <c r="B14" s="154">
        <v>9</v>
      </c>
      <c r="C14" s="155" t="s">
        <v>835</v>
      </c>
      <c r="D14" s="164">
        <v>900</v>
      </c>
      <c r="E14" s="157">
        <v>1</v>
      </c>
      <c r="F14" s="158" t="s">
        <v>829</v>
      </c>
      <c r="G14" s="159">
        <f>H241</f>
        <v>1295670</v>
      </c>
      <c r="H14" s="160">
        <f t="shared" si="1"/>
        <v>1295670</v>
      </c>
      <c r="I14" s="159">
        <f>J241</f>
        <v>475046</v>
      </c>
      <c r="J14" s="160">
        <f t="shared" si="2"/>
        <v>475046</v>
      </c>
      <c r="K14" s="159">
        <f>L241</f>
        <v>22854</v>
      </c>
      <c r="L14" s="160">
        <f t="shared" si="3"/>
        <v>22854</v>
      </c>
      <c r="M14" s="161">
        <f t="shared" si="4"/>
        <v>1793570</v>
      </c>
      <c r="N14" s="161">
        <f t="shared" si="0"/>
        <v>1793570</v>
      </c>
      <c r="O14" s="162">
        <f>B236</f>
        <v>32</v>
      </c>
    </row>
    <row r="15" spans="2:15" s="148" customFormat="1" ht="20.100000000000001" customHeight="1">
      <c r="B15" s="154">
        <v>10</v>
      </c>
      <c r="C15" s="155" t="s">
        <v>836</v>
      </c>
      <c r="D15" s="156">
        <v>1000</v>
      </c>
      <c r="E15" s="157">
        <v>1</v>
      </c>
      <c r="F15" s="158" t="s">
        <v>829</v>
      </c>
      <c r="G15" s="159">
        <f>H256</f>
        <v>0</v>
      </c>
      <c r="H15" s="160">
        <f t="shared" si="1"/>
        <v>0</v>
      </c>
      <c r="I15" s="159">
        <f>J256</f>
        <v>628835</v>
      </c>
      <c r="J15" s="160">
        <f t="shared" si="2"/>
        <v>628835</v>
      </c>
      <c r="K15" s="159">
        <f>L256</f>
        <v>0</v>
      </c>
      <c r="L15" s="160">
        <f t="shared" si="3"/>
        <v>0</v>
      </c>
      <c r="M15" s="161">
        <f t="shared" si="4"/>
        <v>628835</v>
      </c>
      <c r="N15" s="161">
        <f t="shared" si="0"/>
        <v>628835</v>
      </c>
      <c r="O15" s="162">
        <f>B254</f>
        <v>35</v>
      </c>
    </row>
    <row r="16" spans="2:15" s="148" customFormat="1" ht="20.100000000000001" customHeight="1">
      <c r="B16" s="154">
        <v>11</v>
      </c>
      <c r="C16" s="155" t="s">
        <v>837</v>
      </c>
      <c r="D16" s="156">
        <v>1000</v>
      </c>
      <c r="E16" s="157">
        <v>1</v>
      </c>
      <c r="F16" s="158" t="s">
        <v>838</v>
      </c>
      <c r="G16" s="159">
        <f>H260</f>
        <v>0</v>
      </c>
      <c r="H16" s="160">
        <f t="shared" si="1"/>
        <v>0</v>
      </c>
      <c r="I16" s="159">
        <f>J260</f>
        <v>0</v>
      </c>
      <c r="J16" s="160">
        <f t="shared" si="2"/>
        <v>0</v>
      </c>
      <c r="K16" s="159">
        <f>L260</f>
        <v>618387</v>
      </c>
      <c r="L16" s="160">
        <f t="shared" si="3"/>
        <v>618387</v>
      </c>
      <c r="M16" s="161">
        <f t="shared" si="4"/>
        <v>618387</v>
      </c>
      <c r="N16" s="161">
        <f t="shared" si="0"/>
        <v>618387</v>
      </c>
      <c r="O16" s="162">
        <f>B258</f>
        <v>36</v>
      </c>
    </row>
    <row r="17" spans="2:18" s="148" customFormat="1" ht="20.100000000000001" customHeight="1">
      <c r="B17" s="154">
        <v>12</v>
      </c>
      <c r="C17" s="155" t="s">
        <v>839</v>
      </c>
      <c r="D17" s="164">
        <v>900</v>
      </c>
      <c r="E17" s="157">
        <v>1</v>
      </c>
      <c r="F17" s="158" t="s">
        <v>825</v>
      </c>
      <c r="G17" s="159">
        <f>H264</f>
        <v>0</v>
      </c>
      <c r="H17" s="160">
        <f t="shared" si="1"/>
        <v>0</v>
      </c>
      <c r="I17" s="159">
        <f>J264</f>
        <v>1138224</v>
      </c>
      <c r="J17" s="160">
        <f t="shared" si="2"/>
        <v>1138224</v>
      </c>
      <c r="K17" s="159">
        <f>L264</f>
        <v>0</v>
      </c>
      <c r="L17" s="160">
        <f t="shared" si="3"/>
        <v>0</v>
      </c>
      <c r="M17" s="161">
        <f t="shared" si="4"/>
        <v>1138224</v>
      </c>
      <c r="N17" s="161">
        <f t="shared" si="0"/>
        <v>1138224</v>
      </c>
      <c r="O17" s="162">
        <f>B262</f>
        <v>37</v>
      </c>
    </row>
    <row r="18" spans="2:18" s="148" customFormat="1" ht="20.100000000000001" customHeight="1">
      <c r="B18" s="166"/>
      <c r="C18" s="166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O18" s="167"/>
    </row>
    <row r="19" spans="2:18" s="148" customFormat="1" ht="20.100000000000001" customHeight="1">
      <c r="B19" s="149" t="s">
        <v>840</v>
      </c>
      <c r="C19" s="149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1"/>
      <c r="O19" s="150"/>
    </row>
    <row r="20" spans="2:18" s="148" customFormat="1" ht="20.100000000000001" customHeight="1">
      <c r="B20" s="377" t="s">
        <v>23</v>
      </c>
      <c r="C20" s="377"/>
      <c r="D20" s="377" t="s">
        <v>50</v>
      </c>
      <c r="E20" s="377" t="s">
        <v>49</v>
      </c>
      <c r="F20" s="377" t="s">
        <v>48</v>
      </c>
      <c r="G20" s="377" t="s">
        <v>18</v>
      </c>
      <c r="H20" s="377" t="s">
        <v>0</v>
      </c>
      <c r="I20" s="377" t="s">
        <v>17</v>
      </c>
      <c r="J20" s="377" t="s">
        <v>0</v>
      </c>
      <c r="K20" s="377" t="s">
        <v>16</v>
      </c>
      <c r="L20" s="377" t="s">
        <v>0</v>
      </c>
      <c r="M20" s="377" t="s">
        <v>19</v>
      </c>
      <c r="N20" s="377" t="s">
        <v>0</v>
      </c>
      <c r="O20" s="378" t="s">
        <v>15</v>
      </c>
    </row>
    <row r="21" spans="2:18" s="152" customFormat="1" ht="20.100000000000001" customHeight="1">
      <c r="B21" s="377"/>
      <c r="C21" s="377"/>
      <c r="D21" s="377" t="s">
        <v>0</v>
      </c>
      <c r="E21" s="377" t="s">
        <v>0</v>
      </c>
      <c r="F21" s="377" t="s">
        <v>0</v>
      </c>
      <c r="G21" s="153" t="s">
        <v>47</v>
      </c>
      <c r="H21" s="153" t="s">
        <v>46</v>
      </c>
      <c r="I21" s="153" t="s">
        <v>47</v>
      </c>
      <c r="J21" s="153" t="s">
        <v>46</v>
      </c>
      <c r="K21" s="153" t="s">
        <v>47</v>
      </c>
      <c r="L21" s="153" t="s">
        <v>46</v>
      </c>
      <c r="M21" s="153" t="s">
        <v>47</v>
      </c>
      <c r="N21" s="153" t="s">
        <v>46</v>
      </c>
      <c r="O21" s="378" t="s">
        <v>0</v>
      </c>
    </row>
    <row r="22" spans="2:18" s="168" customFormat="1" ht="20.100000000000001" customHeight="1">
      <c r="B22" s="169">
        <v>1</v>
      </c>
      <c r="C22" s="170" t="s">
        <v>841</v>
      </c>
      <c r="D22" s="171">
        <v>1000</v>
      </c>
      <c r="E22" s="172">
        <v>1</v>
      </c>
      <c r="F22" s="173" t="s">
        <v>842</v>
      </c>
      <c r="G22" s="174"/>
      <c r="H22" s="174"/>
      <c r="I22" s="174"/>
      <c r="J22" s="174"/>
      <c r="K22" s="174"/>
      <c r="L22" s="174"/>
      <c r="M22" s="174"/>
      <c r="N22" s="174"/>
      <c r="O22" s="175" t="s">
        <v>0</v>
      </c>
      <c r="R22" s="168">
        <v>1.875</v>
      </c>
    </row>
    <row r="23" spans="2:18" s="152" customFormat="1" ht="20.100000000000001" customHeight="1">
      <c r="B23" s="154"/>
      <c r="C23" s="155" t="s">
        <v>843</v>
      </c>
      <c r="D23" s="176"/>
      <c r="E23" s="157">
        <v>1</v>
      </c>
      <c r="F23" s="158" t="s">
        <v>829</v>
      </c>
      <c r="G23" s="159">
        <f>H29</f>
        <v>0</v>
      </c>
      <c r="H23" s="160">
        <f>TRUNC(G23*$E23,0)</f>
        <v>0</v>
      </c>
      <c r="I23" s="159">
        <f>J29</f>
        <v>207771</v>
      </c>
      <c r="J23" s="160">
        <f>TRUNC(I23*$E23,0)</f>
        <v>207771</v>
      </c>
      <c r="K23" s="159">
        <f>L29</f>
        <v>0</v>
      </c>
      <c r="L23" s="160">
        <f>TRUNC(K23*$E23,0)</f>
        <v>0</v>
      </c>
      <c r="M23" s="161">
        <f>G23+I23+K23</f>
        <v>207771</v>
      </c>
      <c r="N23" s="161">
        <f>H23+J23+L23</f>
        <v>207771</v>
      </c>
      <c r="O23" s="162">
        <f>B27</f>
        <v>2</v>
      </c>
      <c r="Q23" s="152">
        <v>110811</v>
      </c>
      <c r="R23" s="152">
        <f>INT(Q23*$R$22)</f>
        <v>207770</v>
      </c>
    </row>
    <row r="24" spans="2:18" s="152" customFormat="1" ht="20.100000000000001" customHeight="1">
      <c r="B24" s="154"/>
      <c r="C24" s="155" t="s">
        <v>844</v>
      </c>
      <c r="D24" s="177" t="s">
        <v>845</v>
      </c>
      <c r="E24" s="157">
        <v>1</v>
      </c>
      <c r="F24" s="158" t="s">
        <v>829</v>
      </c>
      <c r="G24" s="159">
        <f>H35</f>
        <v>515</v>
      </c>
      <c r="H24" s="160">
        <f>TRUNC(G24*$E24,0)</f>
        <v>515</v>
      </c>
      <c r="I24" s="159">
        <f>J35</f>
        <v>47836</v>
      </c>
      <c r="J24" s="160">
        <f>TRUNC(I24*$E24,0)</f>
        <v>47836</v>
      </c>
      <c r="K24" s="159">
        <f>L35</f>
        <v>765</v>
      </c>
      <c r="L24" s="160">
        <f>TRUNC(K24*$E24,0)</f>
        <v>765</v>
      </c>
      <c r="M24" s="161">
        <f>G24+I24+K24</f>
        <v>49116</v>
      </c>
      <c r="N24" s="161">
        <f>H24+J24+L24</f>
        <v>49116</v>
      </c>
      <c r="O24" s="162">
        <f>B31</f>
        <v>3</v>
      </c>
      <c r="Q24" s="152">
        <v>25512</v>
      </c>
      <c r="R24" s="152">
        <f t="shared" ref="R24:R87" si="5">INT(Q24*$R$22)</f>
        <v>47835</v>
      </c>
    </row>
    <row r="25" spans="2:18" s="152" customFormat="1" ht="20.100000000000001" customHeight="1">
      <c r="B25" s="178"/>
      <c r="C25" s="179" t="s">
        <v>846</v>
      </c>
      <c r="D25" s="180"/>
      <c r="E25" s="181"/>
      <c r="F25" s="181"/>
      <c r="G25" s="182"/>
      <c r="H25" s="183">
        <f>SUM(H23:H24)</f>
        <v>515</v>
      </c>
      <c r="I25" s="182"/>
      <c r="J25" s="183">
        <f>SUM(J23:J24)</f>
        <v>255607</v>
      </c>
      <c r="K25" s="182"/>
      <c r="L25" s="183">
        <f>SUM(L23:L24)</f>
        <v>765</v>
      </c>
      <c r="M25" s="184"/>
      <c r="N25" s="184">
        <f>H25+J25+L25</f>
        <v>256887</v>
      </c>
      <c r="O25" s="185"/>
      <c r="R25" s="152">
        <f t="shared" si="5"/>
        <v>0</v>
      </c>
    </row>
    <row r="26" spans="2:18" s="152" customFormat="1" ht="20.100000000000001" customHeight="1">
      <c r="B26" s="186"/>
      <c r="C26" s="187"/>
      <c r="D26" s="187"/>
      <c r="E26" s="188"/>
      <c r="F26" s="188"/>
      <c r="G26" s="189"/>
      <c r="H26" s="190"/>
      <c r="I26" s="189"/>
      <c r="J26" s="190"/>
      <c r="K26" s="189"/>
      <c r="L26" s="190"/>
      <c r="M26" s="191"/>
      <c r="N26" s="191"/>
      <c r="O26" s="192"/>
      <c r="R26" s="152">
        <f t="shared" si="5"/>
        <v>0</v>
      </c>
    </row>
    <row r="27" spans="2:18" s="152" customFormat="1" ht="20.100000000000001" customHeight="1">
      <c r="B27" s="169">
        <f>B22+1</f>
        <v>2</v>
      </c>
      <c r="C27" s="193" t="s">
        <v>847</v>
      </c>
      <c r="D27" s="171">
        <v>1000</v>
      </c>
      <c r="E27" s="172">
        <v>1</v>
      </c>
      <c r="F27" s="173" t="s">
        <v>842</v>
      </c>
      <c r="G27" s="174"/>
      <c r="H27" s="174"/>
      <c r="I27" s="174"/>
      <c r="J27" s="174"/>
      <c r="K27" s="174"/>
      <c r="L27" s="174"/>
      <c r="M27" s="174"/>
      <c r="N27" s="174"/>
      <c r="O27" s="175" t="s">
        <v>0</v>
      </c>
      <c r="R27" s="152">
        <f t="shared" si="5"/>
        <v>0</v>
      </c>
    </row>
    <row r="28" spans="2:18" s="152" customFormat="1" ht="20.100000000000001" customHeight="1">
      <c r="B28" s="154"/>
      <c r="C28" s="194" t="s">
        <v>111</v>
      </c>
      <c r="D28" s="176"/>
      <c r="E28" s="157">
        <v>0.64400000000000002</v>
      </c>
      <c r="F28" s="158" t="s">
        <v>848</v>
      </c>
      <c r="G28" s="159"/>
      <c r="H28" s="160">
        <f>TRUNC(G28*$E28,0)</f>
        <v>0</v>
      </c>
      <c r="I28" s="159">
        <f>노임!$D$17</f>
        <v>322627</v>
      </c>
      <c r="J28" s="160">
        <f>TRUNC(I28*$E28,0)</f>
        <v>207771</v>
      </c>
      <c r="K28" s="159"/>
      <c r="L28" s="160">
        <f>TRUNC(K28*$E28,0)</f>
        <v>0</v>
      </c>
      <c r="M28" s="161">
        <f>G28+I28+K28</f>
        <v>322627</v>
      </c>
      <c r="N28" s="161">
        <f>H28+J28+L28</f>
        <v>207771</v>
      </c>
      <c r="O28" s="195"/>
      <c r="Q28" s="152">
        <v>172068</v>
      </c>
      <c r="R28" s="152">
        <f t="shared" si="5"/>
        <v>322627</v>
      </c>
    </row>
    <row r="29" spans="2:18" s="152" customFormat="1" ht="20.100000000000001" customHeight="1">
      <c r="B29" s="178"/>
      <c r="C29" s="179" t="s">
        <v>849</v>
      </c>
      <c r="D29" s="180"/>
      <c r="E29" s="181"/>
      <c r="F29" s="181"/>
      <c r="G29" s="182"/>
      <c r="H29" s="183">
        <f>SUM(H28:H28)</f>
        <v>0</v>
      </c>
      <c r="I29" s="182"/>
      <c r="J29" s="183">
        <f>SUM(J28:J28)</f>
        <v>207771</v>
      </c>
      <c r="K29" s="182"/>
      <c r="L29" s="183">
        <f>SUM(L28:L28)</f>
        <v>0</v>
      </c>
      <c r="M29" s="184"/>
      <c r="N29" s="184">
        <f>H29+J29+L29</f>
        <v>207771</v>
      </c>
      <c r="O29" s="185"/>
      <c r="R29" s="152">
        <f t="shared" si="5"/>
        <v>0</v>
      </c>
    </row>
    <row r="30" spans="2:18" s="152" customFormat="1" ht="20.100000000000001" customHeight="1">
      <c r="B30" s="186"/>
      <c r="C30" s="187"/>
      <c r="D30" s="187"/>
      <c r="E30" s="188"/>
      <c r="F30" s="188"/>
      <c r="G30" s="189"/>
      <c r="H30" s="190"/>
      <c r="I30" s="189"/>
      <c r="J30" s="190"/>
      <c r="K30" s="189"/>
      <c r="L30" s="190"/>
      <c r="M30" s="191"/>
      <c r="N30" s="191"/>
      <c r="O30" s="192"/>
      <c r="R30" s="152">
        <f t="shared" si="5"/>
        <v>0</v>
      </c>
    </row>
    <row r="31" spans="2:18" s="168" customFormat="1" ht="20.100000000000001" customHeight="1">
      <c r="B31" s="169">
        <f>B27+1</f>
        <v>3</v>
      </c>
      <c r="C31" s="193" t="s">
        <v>850</v>
      </c>
      <c r="D31" s="171">
        <v>1000</v>
      </c>
      <c r="E31" s="172">
        <v>1</v>
      </c>
      <c r="F31" s="173" t="s">
        <v>842</v>
      </c>
      <c r="G31" s="174"/>
      <c r="H31" s="174"/>
      <c r="I31" s="174"/>
      <c r="J31" s="174"/>
      <c r="K31" s="174"/>
      <c r="L31" s="174"/>
      <c r="M31" s="174"/>
      <c r="N31" s="174"/>
      <c r="O31" s="175" t="s">
        <v>0</v>
      </c>
      <c r="R31" s="152">
        <f t="shared" si="5"/>
        <v>0</v>
      </c>
    </row>
    <row r="32" spans="2:18" s="152" customFormat="1" ht="20.100000000000001" customHeight="1">
      <c r="B32" s="154"/>
      <c r="C32" s="194" t="s">
        <v>851</v>
      </c>
      <c r="D32" s="176"/>
      <c r="E32" s="157">
        <v>9.7000000000000003E-2</v>
      </c>
      <c r="F32" s="158" t="s">
        <v>852</v>
      </c>
      <c r="G32" s="159"/>
      <c r="H32" s="160">
        <f>TRUNC(G32*$E32,0)</f>
        <v>0</v>
      </c>
      <c r="I32" s="159">
        <f>노임!$D$23</f>
        <v>493156</v>
      </c>
      <c r="J32" s="160">
        <f>TRUNC(I32*$E32,0)</f>
        <v>47836</v>
      </c>
      <c r="K32" s="159"/>
      <c r="L32" s="160">
        <f>TRUNC(K32*$E32,0)</f>
        <v>0</v>
      </c>
      <c r="M32" s="161">
        <f t="shared" ref="M32:N34" si="6">G32+I32+K32</f>
        <v>493156</v>
      </c>
      <c r="N32" s="161">
        <f t="shared" si="6"/>
        <v>47836</v>
      </c>
      <c r="O32" s="195"/>
      <c r="Q32" s="152">
        <v>263017</v>
      </c>
      <c r="R32" s="152">
        <f>INT(Q32*$R$22)</f>
        <v>493156</v>
      </c>
    </row>
    <row r="33" spans="2:18" s="152" customFormat="1" ht="20.100000000000001" customHeight="1">
      <c r="B33" s="154"/>
      <c r="C33" s="194" t="s">
        <v>853</v>
      </c>
      <c r="D33" s="177" t="s">
        <v>854</v>
      </c>
      <c r="E33" s="157">
        <v>1.61</v>
      </c>
      <c r="F33" s="158" t="s">
        <v>855</v>
      </c>
      <c r="G33" s="159">
        <v>320</v>
      </c>
      <c r="H33" s="160">
        <f t="shared" ref="H33:J34" si="7">TRUNC(G33*$E33,0)</f>
        <v>515</v>
      </c>
      <c r="I33" s="159"/>
      <c r="J33" s="160">
        <f t="shared" si="7"/>
        <v>0</v>
      </c>
      <c r="K33" s="159"/>
      <c r="L33" s="160">
        <f>TRUNC(K33*$E33,0)</f>
        <v>0</v>
      </c>
      <c r="M33" s="161">
        <f t="shared" si="6"/>
        <v>320</v>
      </c>
      <c r="N33" s="161">
        <f t="shared" si="6"/>
        <v>515</v>
      </c>
      <c r="O33" s="195"/>
      <c r="R33" s="152">
        <f t="shared" si="5"/>
        <v>0</v>
      </c>
    </row>
    <row r="34" spans="2:18" s="152" customFormat="1" ht="20.100000000000001" customHeight="1">
      <c r="B34" s="154"/>
      <c r="C34" s="194" t="s">
        <v>856</v>
      </c>
      <c r="D34" s="177" t="s">
        <v>857</v>
      </c>
      <c r="E34" s="196">
        <v>0.03</v>
      </c>
      <c r="F34" s="158"/>
      <c r="G34" s="159"/>
      <c r="H34" s="160">
        <f t="shared" si="7"/>
        <v>0</v>
      </c>
      <c r="I34" s="159"/>
      <c r="J34" s="160">
        <f t="shared" si="7"/>
        <v>0</v>
      </c>
      <c r="K34" s="159">
        <v>25512</v>
      </c>
      <c r="L34" s="160">
        <f>TRUNC(K34*$E34,0)</f>
        <v>765</v>
      </c>
      <c r="M34" s="161">
        <f t="shared" si="6"/>
        <v>25512</v>
      </c>
      <c r="N34" s="161">
        <f t="shared" si="6"/>
        <v>765</v>
      </c>
      <c r="O34" s="195"/>
      <c r="R34" s="152">
        <f t="shared" si="5"/>
        <v>0</v>
      </c>
    </row>
    <row r="35" spans="2:18" s="152" customFormat="1" ht="20.100000000000001" customHeight="1">
      <c r="B35" s="178"/>
      <c r="C35" s="179" t="s">
        <v>849</v>
      </c>
      <c r="D35" s="180"/>
      <c r="E35" s="181"/>
      <c r="F35" s="181"/>
      <c r="G35" s="182"/>
      <c r="H35" s="183">
        <f>SUM(H32:H34)</f>
        <v>515</v>
      </c>
      <c r="I35" s="182"/>
      <c r="J35" s="183">
        <f>SUM(J32:J34)</f>
        <v>47836</v>
      </c>
      <c r="K35" s="182"/>
      <c r="L35" s="183">
        <f>SUM(L32:L34)</f>
        <v>765</v>
      </c>
      <c r="M35" s="184"/>
      <c r="N35" s="184">
        <f>H35+J35+L35</f>
        <v>49116</v>
      </c>
      <c r="O35" s="185"/>
      <c r="R35" s="152">
        <f t="shared" si="5"/>
        <v>0</v>
      </c>
    </row>
    <row r="36" spans="2:18" s="152" customFormat="1" ht="20.100000000000001" customHeight="1">
      <c r="B36" s="186"/>
      <c r="C36" s="187"/>
      <c r="D36" s="187"/>
      <c r="E36" s="188"/>
      <c r="F36" s="188"/>
      <c r="G36" s="189"/>
      <c r="H36" s="190"/>
      <c r="I36" s="189"/>
      <c r="J36" s="190"/>
      <c r="K36" s="189"/>
      <c r="L36" s="190"/>
      <c r="M36" s="191"/>
      <c r="N36" s="191"/>
      <c r="O36" s="192"/>
      <c r="R36" s="152">
        <f t="shared" si="5"/>
        <v>0</v>
      </c>
    </row>
    <row r="37" spans="2:18" s="168" customFormat="1" ht="20.100000000000001" customHeight="1">
      <c r="B37" s="169">
        <f>B31+1</f>
        <v>4</v>
      </c>
      <c r="C37" s="193" t="s">
        <v>858</v>
      </c>
      <c r="D37" s="171">
        <v>1000</v>
      </c>
      <c r="E37" s="172">
        <v>1</v>
      </c>
      <c r="F37" s="173" t="s">
        <v>842</v>
      </c>
      <c r="G37" s="174"/>
      <c r="H37" s="174"/>
      <c r="I37" s="174"/>
      <c r="J37" s="174"/>
      <c r="K37" s="174"/>
      <c r="L37" s="174"/>
      <c r="M37" s="174"/>
      <c r="N37" s="174"/>
      <c r="O37" s="175" t="s">
        <v>0</v>
      </c>
      <c r="R37" s="152">
        <f t="shared" si="5"/>
        <v>0</v>
      </c>
    </row>
    <row r="38" spans="2:18" s="152" customFormat="1" ht="19.5" customHeight="1">
      <c r="B38" s="154"/>
      <c r="C38" s="155" t="s">
        <v>859</v>
      </c>
      <c r="D38" s="197">
        <v>1000</v>
      </c>
      <c r="E38" s="157">
        <v>1</v>
      </c>
      <c r="F38" s="158" t="s">
        <v>860</v>
      </c>
      <c r="G38" s="159">
        <f>H48</f>
        <v>0</v>
      </c>
      <c r="H38" s="160">
        <f>TRUNC(G38*$E38,0)</f>
        <v>0</v>
      </c>
      <c r="I38" s="159">
        <f>J48</f>
        <v>1158423</v>
      </c>
      <c r="J38" s="160">
        <f>TRUNC(I38*$E38,0)</f>
        <v>1158423</v>
      </c>
      <c r="K38" s="159">
        <f>L48</f>
        <v>116097</v>
      </c>
      <c r="L38" s="160">
        <f>TRUNC(K38*$E38,0)</f>
        <v>116097</v>
      </c>
      <c r="M38" s="161">
        <f t="shared" ref="M38:N41" si="8">G38+I38+K38</f>
        <v>1274520</v>
      </c>
      <c r="N38" s="161">
        <f t="shared" si="8"/>
        <v>1274520</v>
      </c>
      <c r="O38" s="162">
        <f>B44</f>
        <v>5</v>
      </c>
      <c r="Q38" s="152">
        <v>617826</v>
      </c>
      <c r="R38" s="152">
        <f>INT(Q38*$R$22)</f>
        <v>1158423</v>
      </c>
    </row>
    <row r="39" spans="2:18" s="152" customFormat="1" ht="20.100000000000001" customHeight="1">
      <c r="B39" s="154"/>
      <c r="C39" s="155" t="s">
        <v>861</v>
      </c>
      <c r="D39" s="197">
        <v>1000</v>
      </c>
      <c r="E39" s="157">
        <v>1</v>
      </c>
      <c r="F39" s="158" t="s">
        <v>862</v>
      </c>
      <c r="G39" s="159">
        <f>H55</f>
        <v>50127</v>
      </c>
      <c r="H39" s="160">
        <f>TRUNC(G39*$E39,0)</f>
        <v>50127</v>
      </c>
      <c r="I39" s="159">
        <f>J55</f>
        <v>3687094</v>
      </c>
      <c r="J39" s="160">
        <f>TRUNC(I39*$E39,0)</f>
        <v>3687094</v>
      </c>
      <c r="K39" s="159">
        <f>L55</f>
        <v>634359</v>
      </c>
      <c r="L39" s="160">
        <f>TRUNC(K39*$E39,0)</f>
        <v>634359</v>
      </c>
      <c r="M39" s="161">
        <f t="shared" si="8"/>
        <v>4371580</v>
      </c>
      <c r="N39" s="161">
        <f t="shared" si="8"/>
        <v>4371580</v>
      </c>
      <c r="O39" s="162">
        <f>B50</f>
        <v>6</v>
      </c>
      <c r="Q39" s="152">
        <v>1966450</v>
      </c>
      <c r="R39" s="152">
        <f t="shared" si="5"/>
        <v>3687093</v>
      </c>
    </row>
    <row r="40" spans="2:18" s="152" customFormat="1" ht="20.100000000000001" customHeight="1">
      <c r="B40" s="154"/>
      <c r="C40" s="198" t="s">
        <v>863</v>
      </c>
      <c r="D40" s="197">
        <v>1000</v>
      </c>
      <c r="E40" s="157">
        <v>1</v>
      </c>
      <c r="F40" s="158" t="s">
        <v>832</v>
      </c>
      <c r="G40" s="159">
        <f>H64</f>
        <v>0</v>
      </c>
      <c r="H40" s="160">
        <f>TRUNC(G40*$E40,0)</f>
        <v>0</v>
      </c>
      <c r="I40" s="159">
        <f>J64</f>
        <v>478407</v>
      </c>
      <c r="J40" s="160">
        <f>TRUNC(I40*$E40,0)</f>
        <v>478407</v>
      </c>
      <c r="K40" s="159">
        <f>L64</f>
        <v>0</v>
      </c>
      <c r="L40" s="160">
        <f>TRUNC(K40*$E40,0)</f>
        <v>0</v>
      </c>
      <c r="M40" s="161">
        <f t="shared" si="8"/>
        <v>478407</v>
      </c>
      <c r="N40" s="161">
        <f t="shared" si="8"/>
        <v>478407</v>
      </c>
      <c r="O40" s="162">
        <f>B57</f>
        <v>7</v>
      </c>
      <c r="Q40" s="152">
        <v>255150</v>
      </c>
      <c r="R40" s="152">
        <f t="shared" si="5"/>
        <v>478406</v>
      </c>
    </row>
    <row r="41" spans="2:18" s="152" customFormat="1" ht="20.100000000000001" customHeight="1">
      <c r="B41" s="154"/>
      <c r="C41" s="194" t="s">
        <v>864</v>
      </c>
      <c r="D41" s="197">
        <v>1000</v>
      </c>
      <c r="E41" s="157">
        <v>1</v>
      </c>
      <c r="F41" s="158" t="s">
        <v>865</v>
      </c>
      <c r="G41" s="159">
        <v>9100000</v>
      </c>
      <c r="H41" s="160">
        <f>TRUNC(G41*$E41,0)</f>
        <v>9100000</v>
      </c>
      <c r="I41" s="159"/>
      <c r="J41" s="160">
        <f>TRUNC(I41*$E41,0)</f>
        <v>0</v>
      </c>
      <c r="K41" s="159"/>
      <c r="L41" s="160">
        <f>TRUNC(K41*$E41,0)</f>
        <v>0</v>
      </c>
      <c r="M41" s="161">
        <f t="shared" si="8"/>
        <v>9100000</v>
      </c>
      <c r="N41" s="161">
        <f t="shared" si="8"/>
        <v>9100000</v>
      </c>
      <c r="O41" s="195"/>
      <c r="R41" s="152">
        <f t="shared" si="5"/>
        <v>0</v>
      </c>
    </row>
    <row r="42" spans="2:18" s="152" customFormat="1" ht="20.100000000000001" customHeight="1">
      <c r="B42" s="178"/>
      <c r="C42" s="179" t="s">
        <v>866</v>
      </c>
      <c r="D42" s="180"/>
      <c r="E42" s="181"/>
      <c r="F42" s="181"/>
      <c r="G42" s="182"/>
      <c r="H42" s="183">
        <f>SUM(H38:H41)</f>
        <v>9150127</v>
      </c>
      <c r="I42" s="182"/>
      <c r="J42" s="183">
        <f>SUM(J38:J41)</f>
        <v>5323924</v>
      </c>
      <c r="K42" s="182"/>
      <c r="L42" s="183">
        <f>SUM(L38:L41)</f>
        <v>750456</v>
      </c>
      <c r="M42" s="184"/>
      <c r="N42" s="184">
        <f>H42+J42+L42</f>
        <v>15224507</v>
      </c>
      <c r="O42" s="185"/>
      <c r="R42" s="152">
        <f t="shared" si="5"/>
        <v>0</v>
      </c>
    </row>
    <row r="43" spans="2:18" s="152" customFormat="1" ht="20.100000000000001" customHeight="1">
      <c r="B43" s="186"/>
      <c r="C43" s="187"/>
      <c r="D43" s="187"/>
      <c r="E43" s="188"/>
      <c r="F43" s="188"/>
      <c r="G43" s="189"/>
      <c r="H43" s="190"/>
      <c r="I43" s="189"/>
      <c r="J43" s="190"/>
      <c r="K43" s="189"/>
      <c r="L43" s="190"/>
      <c r="M43" s="191"/>
      <c r="N43" s="191"/>
      <c r="O43" s="192"/>
      <c r="R43" s="152">
        <f t="shared" si="5"/>
        <v>0</v>
      </c>
    </row>
    <row r="44" spans="2:18" s="168" customFormat="1" ht="20.100000000000001" customHeight="1">
      <c r="B44" s="169">
        <f>B37+1</f>
        <v>5</v>
      </c>
      <c r="C44" s="193" t="s">
        <v>867</v>
      </c>
      <c r="D44" s="171">
        <v>1000</v>
      </c>
      <c r="E44" s="172">
        <v>1</v>
      </c>
      <c r="F44" s="173" t="s">
        <v>842</v>
      </c>
      <c r="G44" s="174"/>
      <c r="H44" s="174"/>
      <c r="I44" s="174"/>
      <c r="J44" s="174"/>
      <c r="K44" s="174"/>
      <c r="L44" s="174"/>
      <c r="M44" s="174"/>
      <c r="N44" s="174"/>
      <c r="O44" s="175" t="s">
        <v>0</v>
      </c>
      <c r="R44" s="152">
        <f t="shared" si="5"/>
        <v>0</v>
      </c>
    </row>
    <row r="45" spans="2:18" s="152" customFormat="1" ht="20.100000000000001" customHeight="1">
      <c r="B45" s="154"/>
      <c r="C45" s="194" t="s">
        <v>868</v>
      </c>
      <c r="D45" s="177"/>
      <c r="E45" s="157">
        <v>1.56</v>
      </c>
      <c r="F45" s="158" t="s">
        <v>869</v>
      </c>
      <c r="G45" s="159"/>
      <c r="H45" s="160">
        <f>TRUNC(G45*$E45,0)</f>
        <v>0</v>
      </c>
      <c r="I45" s="159">
        <f>노임!$D$24</f>
        <v>492337</v>
      </c>
      <c r="J45" s="160">
        <f>TRUNC(I45*$E45,0)</f>
        <v>768045</v>
      </c>
      <c r="K45" s="159"/>
      <c r="L45" s="160">
        <f>TRUNC(K45*$E45,0)</f>
        <v>0</v>
      </c>
      <c r="M45" s="161">
        <f t="shared" ref="M45:N47" si="9">G45+I45+K45</f>
        <v>492337</v>
      </c>
      <c r="N45" s="161">
        <f t="shared" si="9"/>
        <v>768045</v>
      </c>
      <c r="O45" s="195"/>
      <c r="Q45" s="152">
        <v>262580</v>
      </c>
      <c r="R45" s="152">
        <f t="shared" si="5"/>
        <v>492337</v>
      </c>
    </row>
    <row r="46" spans="2:18" s="152" customFormat="1" ht="20.100000000000001" customHeight="1">
      <c r="B46" s="154"/>
      <c r="C46" s="194" t="s">
        <v>111</v>
      </c>
      <c r="D46" s="177"/>
      <c r="E46" s="157">
        <v>1.21</v>
      </c>
      <c r="F46" s="158" t="s">
        <v>870</v>
      </c>
      <c r="G46" s="159"/>
      <c r="H46" s="160">
        <f>TRUNC(G46*$E46,0)</f>
        <v>0</v>
      </c>
      <c r="I46" s="159">
        <f>노임!$D$17</f>
        <v>322627</v>
      </c>
      <c r="J46" s="160">
        <f>TRUNC(I46*$E46,0)</f>
        <v>390378</v>
      </c>
      <c r="K46" s="159"/>
      <c r="L46" s="160">
        <f>TRUNC(K46*$E46,0)</f>
        <v>0</v>
      </c>
      <c r="M46" s="161">
        <f t="shared" si="9"/>
        <v>322627</v>
      </c>
      <c r="N46" s="161">
        <f t="shared" si="9"/>
        <v>390378</v>
      </c>
      <c r="O46" s="195"/>
      <c r="Q46" s="152">
        <v>172068</v>
      </c>
      <c r="R46" s="152">
        <f t="shared" si="5"/>
        <v>322627</v>
      </c>
    </row>
    <row r="47" spans="2:18" s="152" customFormat="1" ht="20.100000000000001" customHeight="1">
      <c r="B47" s="154"/>
      <c r="C47" s="194" t="s">
        <v>871</v>
      </c>
      <c r="D47" s="199">
        <v>15</v>
      </c>
      <c r="E47" s="157">
        <v>1.17</v>
      </c>
      <c r="F47" s="158" t="s">
        <v>872</v>
      </c>
      <c r="G47" s="159"/>
      <c r="H47" s="160">
        <f>TRUNC(G47*$E47,0)</f>
        <v>0</v>
      </c>
      <c r="I47" s="159"/>
      <c r="J47" s="160">
        <f>TRUNC(I47*$E47,0)</f>
        <v>0</v>
      </c>
      <c r="K47" s="159">
        <v>99229</v>
      </c>
      <c r="L47" s="160">
        <f>TRUNC(K47*$E47,0)</f>
        <v>116097</v>
      </c>
      <c r="M47" s="161">
        <f t="shared" si="9"/>
        <v>99229</v>
      </c>
      <c r="N47" s="161">
        <f t="shared" si="9"/>
        <v>116097</v>
      </c>
      <c r="O47" s="195"/>
      <c r="R47" s="152">
        <f t="shared" si="5"/>
        <v>0</v>
      </c>
    </row>
    <row r="48" spans="2:18" s="152" customFormat="1" ht="20.100000000000001" customHeight="1">
      <c r="B48" s="178"/>
      <c r="C48" s="179" t="s">
        <v>846</v>
      </c>
      <c r="D48" s="180"/>
      <c r="E48" s="181"/>
      <c r="F48" s="181"/>
      <c r="G48" s="182"/>
      <c r="H48" s="183">
        <f>SUM(H45:H47)</f>
        <v>0</v>
      </c>
      <c r="I48" s="182"/>
      <c r="J48" s="183">
        <f>SUM(J45:J47)</f>
        <v>1158423</v>
      </c>
      <c r="K48" s="182"/>
      <c r="L48" s="183">
        <f>SUM(L45:L47)</f>
        <v>116097</v>
      </c>
      <c r="M48" s="184"/>
      <c r="N48" s="184">
        <f>H48+J48+L48</f>
        <v>1274520</v>
      </c>
      <c r="O48" s="185"/>
      <c r="R48" s="152">
        <f t="shared" si="5"/>
        <v>0</v>
      </c>
    </row>
    <row r="49" spans="2:18" s="152" customFormat="1" ht="20.100000000000001" customHeight="1">
      <c r="B49" s="186"/>
      <c r="C49" s="187"/>
      <c r="D49" s="187"/>
      <c r="E49" s="188"/>
      <c r="F49" s="188"/>
      <c r="G49" s="189"/>
      <c r="H49" s="190"/>
      <c r="I49" s="189"/>
      <c r="J49" s="190"/>
      <c r="K49" s="189"/>
      <c r="L49" s="190"/>
      <c r="M49" s="191"/>
      <c r="N49" s="191"/>
      <c r="O49" s="192"/>
      <c r="R49" s="152">
        <f t="shared" si="5"/>
        <v>0</v>
      </c>
    </row>
    <row r="50" spans="2:18" s="152" customFormat="1" ht="20.100000000000001" customHeight="1">
      <c r="B50" s="169">
        <f>B44+1</f>
        <v>6</v>
      </c>
      <c r="C50" s="193" t="s">
        <v>873</v>
      </c>
      <c r="D50" s="171">
        <v>1000</v>
      </c>
      <c r="E50" s="172">
        <v>1</v>
      </c>
      <c r="F50" s="173" t="s">
        <v>842</v>
      </c>
      <c r="G50" s="174"/>
      <c r="H50" s="174"/>
      <c r="I50" s="174"/>
      <c r="J50" s="174"/>
      <c r="K50" s="174"/>
      <c r="L50" s="174"/>
      <c r="M50" s="174"/>
      <c r="N50" s="174"/>
      <c r="O50" s="175" t="s">
        <v>0</v>
      </c>
      <c r="R50" s="152">
        <f t="shared" si="5"/>
        <v>0</v>
      </c>
    </row>
    <row r="51" spans="2:18" s="152" customFormat="1" ht="19.5" customHeight="1">
      <c r="B51" s="154"/>
      <c r="C51" s="194" t="s">
        <v>874</v>
      </c>
      <c r="D51" s="177"/>
      <c r="E51" s="157">
        <v>6.96</v>
      </c>
      <c r="F51" s="158" t="s">
        <v>870</v>
      </c>
      <c r="G51" s="159"/>
      <c r="H51" s="160">
        <f>TRUNC(G51*$E51,0)</f>
        <v>0</v>
      </c>
      <c r="I51" s="159">
        <f>노임!$D$21</f>
        <v>529755</v>
      </c>
      <c r="J51" s="160">
        <f>TRUNC(I51*$E51,0)</f>
        <v>3687094</v>
      </c>
      <c r="K51" s="159"/>
      <c r="L51" s="160">
        <f>TRUNC(K51*$E51,0)</f>
        <v>0</v>
      </c>
      <c r="M51" s="161">
        <f t="shared" ref="M51:N54" si="10">G51+I51+K51</f>
        <v>529755</v>
      </c>
      <c r="N51" s="161">
        <f t="shared" si="10"/>
        <v>3687094</v>
      </c>
      <c r="O51" s="195"/>
      <c r="Q51" s="152">
        <v>282536</v>
      </c>
      <c r="R51" s="152">
        <f t="shared" si="5"/>
        <v>529755</v>
      </c>
    </row>
    <row r="52" spans="2:18" s="152" customFormat="1" ht="20.100000000000001" customHeight="1">
      <c r="B52" s="154"/>
      <c r="C52" s="194" t="s">
        <v>875</v>
      </c>
      <c r="D52" s="177"/>
      <c r="E52" s="157">
        <v>11.34</v>
      </c>
      <c r="F52" s="158" t="s">
        <v>876</v>
      </c>
      <c r="G52" s="159"/>
      <c r="H52" s="160">
        <f>TRUNC(G52*$E52,0)</f>
        <v>0</v>
      </c>
      <c r="I52" s="159"/>
      <c r="J52" s="160">
        <f>TRUNC(I52*$E52,0)</f>
        <v>0</v>
      </c>
      <c r="K52" s="159">
        <v>55756</v>
      </c>
      <c r="L52" s="160">
        <f>TRUNC(K52*$E52,0)</f>
        <v>632273</v>
      </c>
      <c r="M52" s="161">
        <f t="shared" si="10"/>
        <v>55756</v>
      </c>
      <c r="N52" s="161">
        <f t="shared" si="10"/>
        <v>632273</v>
      </c>
      <c r="O52" s="195"/>
      <c r="R52" s="152">
        <f t="shared" si="5"/>
        <v>0</v>
      </c>
    </row>
    <row r="53" spans="2:18" s="152" customFormat="1" ht="20.100000000000001" customHeight="1">
      <c r="B53" s="154"/>
      <c r="C53" s="194" t="s">
        <v>877</v>
      </c>
      <c r="D53" s="199"/>
      <c r="E53" s="157">
        <v>22.68</v>
      </c>
      <c r="F53" s="158" t="s">
        <v>878</v>
      </c>
      <c r="G53" s="159"/>
      <c r="H53" s="160">
        <f>TRUNC(G53*$E53,0)</f>
        <v>0</v>
      </c>
      <c r="I53" s="159"/>
      <c r="J53" s="160">
        <f>TRUNC(I53*$E53,0)</f>
        <v>0</v>
      </c>
      <c r="K53" s="159">
        <v>92</v>
      </c>
      <c r="L53" s="160">
        <f>TRUNC(K53*$E53,0)</f>
        <v>2086</v>
      </c>
      <c r="M53" s="161">
        <f t="shared" si="10"/>
        <v>92</v>
      </c>
      <c r="N53" s="161">
        <f t="shared" si="10"/>
        <v>2086</v>
      </c>
      <c r="O53" s="195"/>
      <c r="R53" s="152">
        <f t="shared" si="5"/>
        <v>0</v>
      </c>
    </row>
    <row r="54" spans="2:18" s="152" customFormat="1" ht="20.100000000000001" customHeight="1">
      <c r="B54" s="154"/>
      <c r="C54" s="194" t="s">
        <v>879</v>
      </c>
      <c r="D54" s="199"/>
      <c r="E54" s="157">
        <v>10.23</v>
      </c>
      <c r="F54" s="158" t="s">
        <v>880</v>
      </c>
      <c r="G54" s="159">
        <v>4900</v>
      </c>
      <c r="H54" s="160">
        <f>TRUNC(G54*$E54,0)</f>
        <v>50127</v>
      </c>
      <c r="I54" s="159"/>
      <c r="J54" s="160">
        <f>TRUNC(I54*$E54,0)</f>
        <v>0</v>
      </c>
      <c r="K54" s="159"/>
      <c r="L54" s="160">
        <f>TRUNC(K54*$E54,0)</f>
        <v>0</v>
      </c>
      <c r="M54" s="161">
        <f t="shared" si="10"/>
        <v>4900</v>
      </c>
      <c r="N54" s="161">
        <f t="shared" si="10"/>
        <v>50127</v>
      </c>
      <c r="O54" s="195"/>
      <c r="R54" s="152">
        <f t="shared" si="5"/>
        <v>0</v>
      </c>
    </row>
    <row r="55" spans="2:18" s="152" customFormat="1" ht="20.100000000000001" customHeight="1">
      <c r="B55" s="178"/>
      <c r="C55" s="179" t="s">
        <v>849</v>
      </c>
      <c r="D55" s="180"/>
      <c r="E55" s="181"/>
      <c r="F55" s="181"/>
      <c r="G55" s="182"/>
      <c r="H55" s="183">
        <f>SUM(H51:H54)</f>
        <v>50127</v>
      </c>
      <c r="I55" s="182"/>
      <c r="J55" s="183">
        <f>SUM(J51:J54)</f>
        <v>3687094</v>
      </c>
      <c r="K55" s="182"/>
      <c r="L55" s="183">
        <f>SUM(L51:L54)</f>
        <v>634359</v>
      </c>
      <c r="M55" s="184"/>
      <c r="N55" s="184">
        <f>H55+J55+L55</f>
        <v>4371580</v>
      </c>
      <c r="O55" s="185"/>
      <c r="R55" s="152">
        <f t="shared" si="5"/>
        <v>0</v>
      </c>
    </row>
    <row r="56" spans="2:18" s="152" customFormat="1" ht="20.100000000000001" customHeight="1">
      <c r="B56" s="186"/>
      <c r="C56" s="187"/>
      <c r="D56" s="187"/>
      <c r="E56" s="188"/>
      <c r="F56" s="188"/>
      <c r="G56" s="189"/>
      <c r="H56" s="190"/>
      <c r="I56" s="189"/>
      <c r="J56" s="190"/>
      <c r="K56" s="189"/>
      <c r="L56" s="190"/>
      <c r="M56" s="191"/>
      <c r="N56" s="191"/>
      <c r="O56" s="192"/>
      <c r="R56" s="152">
        <f t="shared" si="5"/>
        <v>0</v>
      </c>
    </row>
    <row r="57" spans="2:18" s="152" customFormat="1" ht="20.100000000000001" customHeight="1">
      <c r="B57" s="169">
        <f>B50+1</f>
        <v>7</v>
      </c>
      <c r="C57" s="193" t="s">
        <v>881</v>
      </c>
      <c r="D57" s="171">
        <v>1000</v>
      </c>
      <c r="E57" s="172">
        <v>1</v>
      </c>
      <c r="F57" s="173" t="s">
        <v>842</v>
      </c>
      <c r="G57" s="174"/>
      <c r="H57" s="174"/>
      <c r="I57" s="174"/>
      <c r="J57" s="174"/>
      <c r="K57" s="174"/>
      <c r="L57" s="174"/>
      <c r="M57" s="174"/>
      <c r="N57" s="174"/>
      <c r="O57" s="175" t="s">
        <v>0</v>
      </c>
      <c r="R57" s="152">
        <f t="shared" si="5"/>
        <v>0</v>
      </c>
    </row>
    <row r="58" spans="2:18" s="152" customFormat="1" ht="19.5" customHeight="1">
      <c r="B58" s="154"/>
      <c r="C58" s="194" t="s">
        <v>851</v>
      </c>
      <c r="D58" s="177"/>
      <c r="E58" s="157">
        <v>0.8</v>
      </c>
      <c r="F58" s="158" t="s">
        <v>848</v>
      </c>
      <c r="G58" s="159"/>
      <c r="H58" s="160">
        <f t="shared" ref="H58:H63" si="11">TRUNC(G58*$E58,0)</f>
        <v>0</v>
      </c>
      <c r="I58" s="159">
        <f>노임!$D$23</f>
        <v>493156</v>
      </c>
      <c r="J58" s="160">
        <f t="shared" ref="J58:J63" si="12">TRUNC(I58*$E58,0)</f>
        <v>394524</v>
      </c>
      <c r="K58" s="159"/>
      <c r="L58" s="160">
        <f t="shared" ref="L58:L63" si="13">TRUNC(K58*$E58,0)</f>
        <v>0</v>
      </c>
      <c r="M58" s="161">
        <f>G58+I58+K58</f>
        <v>493156</v>
      </c>
      <c r="N58" s="161">
        <f>H58+J58+L58</f>
        <v>394524</v>
      </c>
      <c r="O58" s="195"/>
      <c r="Q58" s="152">
        <v>263017</v>
      </c>
      <c r="R58" s="152">
        <f t="shared" si="5"/>
        <v>493156</v>
      </c>
    </row>
    <row r="59" spans="2:18" s="152" customFormat="1" ht="20.100000000000001" customHeight="1">
      <c r="B59" s="154"/>
      <c r="C59" s="194" t="s">
        <v>111</v>
      </c>
      <c r="D59" s="177"/>
      <c r="E59" s="157">
        <v>0.26</v>
      </c>
      <c r="F59" s="158" t="s">
        <v>870</v>
      </c>
      <c r="G59" s="159"/>
      <c r="H59" s="160">
        <f t="shared" si="11"/>
        <v>0</v>
      </c>
      <c r="I59" s="159">
        <f>노임!$D$17</f>
        <v>322627</v>
      </c>
      <c r="J59" s="160">
        <f t="shared" si="12"/>
        <v>83883</v>
      </c>
      <c r="K59" s="159"/>
      <c r="L59" s="160">
        <f t="shared" si="13"/>
        <v>0</v>
      </c>
      <c r="M59" s="161">
        <f>G59+I59+K59</f>
        <v>322627</v>
      </c>
      <c r="N59" s="161">
        <f>H59+J59+L59</f>
        <v>83883</v>
      </c>
      <c r="O59" s="195"/>
      <c r="Q59" s="152">
        <v>172068</v>
      </c>
      <c r="R59" s="152">
        <f t="shared" si="5"/>
        <v>322627</v>
      </c>
    </row>
    <row r="60" spans="2:18" s="152" customFormat="1" ht="20.100000000000001" customHeight="1">
      <c r="B60" s="154"/>
      <c r="C60" s="194" t="s">
        <v>882</v>
      </c>
      <c r="D60" s="199" t="s">
        <v>883</v>
      </c>
      <c r="E60" s="157">
        <v>0.64</v>
      </c>
      <c r="F60" s="158" t="s">
        <v>880</v>
      </c>
      <c r="G60" s="159">
        <v>20747</v>
      </c>
      <c r="H60" s="160">
        <f t="shared" si="11"/>
        <v>13278</v>
      </c>
      <c r="I60" s="159"/>
      <c r="J60" s="160">
        <f t="shared" si="12"/>
        <v>0</v>
      </c>
      <c r="K60" s="159"/>
      <c r="L60" s="160">
        <f t="shared" si="13"/>
        <v>0</v>
      </c>
      <c r="M60" s="161">
        <f t="shared" ref="M60:N63" si="14">G60+I60+K60</f>
        <v>20747</v>
      </c>
      <c r="N60" s="161">
        <f t="shared" si="14"/>
        <v>13278</v>
      </c>
      <c r="O60" s="195"/>
      <c r="R60" s="152">
        <f t="shared" si="5"/>
        <v>0</v>
      </c>
    </row>
    <row r="61" spans="2:18" s="152" customFormat="1" ht="20.100000000000001" customHeight="1">
      <c r="B61" s="154"/>
      <c r="C61" s="194" t="s">
        <v>94</v>
      </c>
      <c r="D61" s="199" t="s">
        <v>884</v>
      </c>
      <c r="E61" s="157">
        <v>7.02</v>
      </c>
      <c r="F61" s="158" t="s">
        <v>885</v>
      </c>
      <c r="G61" s="159">
        <v>2800</v>
      </c>
      <c r="H61" s="160">
        <f t="shared" si="11"/>
        <v>19656</v>
      </c>
      <c r="I61" s="159"/>
      <c r="J61" s="160">
        <f t="shared" si="12"/>
        <v>0</v>
      </c>
      <c r="K61" s="159"/>
      <c r="L61" s="160">
        <f t="shared" si="13"/>
        <v>0</v>
      </c>
      <c r="M61" s="161">
        <f t="shared" si="14"/>
        <v>2800</v>
      </c>
      <c r="N61" s="161">
        <f t="shared" si="14"/>
        <v>19656</v>
      </c>
      <c r="O61" s="195"/>
      <c r="R61" s="152">
        <f t="shared" si="5"/>
        <v>0</v>
      </c>
    </row>
    <row r="62" spans="2:18" s="152" customFormat="1" ht="20.100000000000001" customHeight="1">
      <c r="B62" s="154"/>
      <c r="C62" s="194" t="s">
        <v>93</v>
      </c>
      <c r="D62" s="199" t="s">
        <v>886</v>
      </c>
      <c r="E62" s="157">
        <v>5.94</v>
      </c>
      <c r="F62" s="158" t="s">
        <v>887</v>
      </c>
      <c r="G62" s="159">
        <v>773</v>
      </c>
      <c r="H62" s="160">
        <f t="shared" si="11"/>
        <v>4591</v>
      </c>
      <c r="I62" s="159"/>
      <c r="J62" s="160">
        <f t="shared" si="12"/>
        <v>0</v>
      </c>
      <c r="K62" s="159"/>
      <c r="L62" s="160">
        <f t="shared" si="13"/>
        <v>0</v>
      </c>
      <c r="M62" s="161">
        <f t="shared" si="14"/>
        <v>773</v>
      </c>
      <c r="N62" s="161">
        <f t="shared" si="14"/>
        <v>4591</v>
      </c>
      <c r="O62" s="195"/>
      <c r="R62" s="152">
        <f t="shared" si="5"/>
        <v>0</v>
      </c>
    </row>
    <row r="63" spans="2:18" s="152" customFormat="1" ht="20.100000000000001" customHeight="1">
      <c r="B63" s="154"/>
      <c r="C63" s="194" t="s">
        <v>92</v>
      </c>
      <c r="D63" s="200" t="s">
        <v>888</v>
      </c>
      <c r="E63" s="157">
        <v>5.94</v>
      </c>
      <c r="F63" s="158" t="s">
        <v>889</v>
      </c>
      <c r="G63" s="159">
        <v>740</v>
      </c>
      <c r="H63" s="160">
        <f t="shared" si="11"/>
        <v>4395</v>
      </c>
      <c r="I63" s="159"/>
      <c r="J63" s="160">
        <f t="shared" si="12"/>
        <v>0</v>
      </c>
      <c r="K63" s="159"/>
      <c r="L63" s="160">
        <f t="shared" si="13"/>
        <v>0</v>
      </c>
      <c r="M63" s="161">
        <f t="shared" si="14"/>
        <v>740</v>
      </c>
      <c r="N63" s="161">
        <f t="shared" si="14"/>
        <v>4395</v>
      </c>
      <c r="O63" s="195"/>
      <c r="R63" s="152">
        <f t="shared" si="5"/>
        <v>0</v>
      </c>
    </row>
    <row r="64" spans="2:18" s="152" customFormat="1" ht="20.100000000000001" customHeight="1">
      <c r="B64" s="178"/>
      <c r="C64" s="179" t="s">
        <v>890</v>
      </c>
      <c r="D64" s="180"/>
      <c r="E64" s="181"/>
      <c r="F64" s="181"/>
      <c r="G64" s="182"/>
      <c r="H64" s="183">
        <f>SUM(H58:H59)</f>
        <v>0</v>
      </c>
      <c r="I64" s="182"/>
      <c r="J64" s="183">
        <f>SUM(J58:J59)</f>
        <v>478407</v>
      </c>
      <c r="K64" s="182"/>
      <c r="L64" s="183">
        <f>SUM(L58:L59)</f>
        <v>0</v>
      </c>
      <c r="M64" s="184"/>
      <c r="N64" s="184">
        <f>H64+J64+L64</f>
        <v>478407</v>
      </c>
      <c r="O64" s="185"/>
      <c r="R64" s="152">
        <f t="shared" si="5"/>
        <v>0</v>
      </c>
    </row>
    <row r="65" spans="2:18" s="152" customFormat="1" ht="20.100000000000001" customHeight="1">
      <c r="B65" s="186"/>
      <c r="C65" s="187"/>
      <c r="D65" s="187"/>
      <c r="E65" s="188"/>
      <c r="F65" s="188"/>
      <c r="G65" s="189"/>
      <c r="H65" s="190"/>
      <c r="I65" s="189"/>
      <c r="J65" s="190"/>
      <c r="K65" s="189"/>
      <c r="L65" s="190"/>
      <c r="M65" s="191"/>
      <c r="N65" s="191"/>
      <c r="O65" s="192"/>
      <c r="R65" s="152">
        <f t="shared" si="5"/>
        <v>0</v>
      </c>
    </row>
    <row r="66" spans="2:18" s="168" customFormat="1" ht="20.100000000000001" customHeight="1">
      <c r="B66" s="169">
        <f>B57+1</f>
        <v>8</v>
      </c>
      <c r="C66" s="193" t="s">
        <v>891</v>
      </c>
      <c r="D66" s="201">
        <v>900</v>
      </c>
      <c r="E66" s="172">
        <v>1</v>
      </c>
      <c r="F66" s="173" t="s">
        <v>842</v>
      </c>
      <c r="G66" s="174"/>
      <c r="H66" s="174"/>
      <c r="I66" s="174"/>
      <c r="J66" s="174"/>
      <c r="K66" s="174"/>
      <c r="L66" s="174"/>
      <c r="M66" s="174"/>
      <c r="N66" s="174"/>
      <c r="O66" s="175" t="s">
        <v>0</v>
      </c>
      <c r="R66" s="152">
        <f t="shared" si="5"/>
        <v>0</v>
      </c>
    </row>
    <row r="67" spans="2:18" s="152" customFormat="1" ht="19.5" customHeight="1">
      <c r="B67" s="154"/>
      <c r="C67" s="155" t="s">
        <v>892</v>
      </c>
      <c r="D67" s="164">
        <v>900</v>
      </c>
      <c r="E67" s="157">
        <v>1</v>
      </c>
      <c r="F67" s="158" t="s">
        <v>893</v>
      </c>
      <c r="G67" s="159">
        <f>H76</f>
        <v>0</v>
      </c>
      <c r="H67" s="160">
        <f>TRUNC(G67*$E67,0)</f>
        <v>0</v>
      </c>
      <c r="I67" s="159">
        <f>J76</f>
        <v>933963</v>
      </c>
      <c r="J67" s="160">
        <f>TRUNC(I67*$E67,0)</f>
        <v>933963</v>
      </c>
      <c r="K67" s="159">
        <f>L76</f>
        <v>172658</v>
      </c>
      <c r="L67" s="160">
        <f>TRUNC(K67*$E67,0)</f>
        <v>172658</v>
      </c>
      <c r="M67" s="161">
        <f t="shared" ref="M67:N69" si="15">G67+I67+K67</f>
        <v>1106621</v>
      </c>
      <c r="N67" s="161">
        <f t="shared" si="15"/>
        <v>1106621</v>
      </c>
      <c r="O67" s="162">
        <f>B72</f>
        <v>9</v>
      </c>
      <c r="Q67" s="152">
        <v>498114</v>
      </c>
      <c r="R67" s="152">
        <f t="shared" si="5"/>
        <v>933963</v>
      </c>
    </row>
    <row r="68" spans="2:18" s="152" customFormat="1" ht="20.100000000000001" customHeight="1">
      <c r="B68" s="154"/>
      <c r="C68" s="155" t="s">
        <v>894</v>
      </c>
      <c r="D68" s="156">
        <v>1000</v>
      </c>
      <c r="E68" s="157">
        <v>59.41</v>
      </c>
      <c r="F68" s="158" t="s">
        <v>895</v>
      </c>
      <c r="G68" s="159"/>
      <c r="H68" s="160">
        <f>TRUNC(G68*$E68,0)</f>
        <v>0</v>
      </c>
      <c r="I68" s="159"/>
      <c r="J68" s="160">
        <f>TRUNC(I68*$E68,0)</f>
        <v>0</v>
      </c>
      <c r="K68" s="159">
        <v>16780</v>
      </c>
      <c r="L68" s="160">
        <f>TRUNC(K68*$E68,0)</f>
        <v>996899</v>
      </c>
      <c r="M68" s="161">
        <f t="shared" si="15"/>
        <v>16780</v>
      </c>
      <c r="N68" s="161">
        <f t="shared" si="15"/>
        <v>996899</v>
      </c>
      <c r="O68" s="162"/>
      <c r="R68" s="152">
        <f t="shared" si="5"/>
        <v>0</v>
      </c>
    </row>
    <row r="69" spans="2:18" s="152" customFormat="1" ht="20.100000000000001" customHeight="1">
      <c r="B69" s="154"/>
      <c r="C69" s="194" t="s">
        <v>896</v>
      </c>
      <c r="D69" s="164">
        <v>900</v>
      </c>
      <c r="E69" s="157">
        <v>1</v>
      </c>
      <c r="F69" s="158" t="s">
        <v>893</v>
      </c>
      <c r="G69" s="159">
        <v>136480</v>
      </c>
      <c r="H69" s="160">
        <f>TRUNC(G69*$E69,0)</f>
        <v>136480</v>
      </c>
      <c r="I69" s="159"/>
      <c r="J69" s="160">
        <f>TRUNC(I69*$E69,0)</f>
        <v>0</v>
      </c>
      <c r="K69" s="159"/>
      <c r="L69" s="160">
        <f>TRUNC(K69*$E69,0)</f>
        <v>0</v>
      </c>
      <c r="M69" s="161">
        <f t="shared" si="15"/>
        <v>136480</v>
      </c>
      <c r="N69" s="161">
        <f t="shared" si="15"/>
        <v>136480</v>
      </c>
      <c r="O69" s="195"/>
      <c r="R69" s="152">
        <f t="shared" si="5"/>
        <v>0</v>
      </c>
    </row>
    <row r="70" spans="2:18" s="152" customFormat="1" ht="20.100000000000001" customHeight="1">
      <c r="B70" s="178"/>
      <c r="C70" s="179" t="s">
        <v>849</v>
      </c>
      <c r="D70" s="180"/>
      <c r="E70" s="181"/>
      <c r="F70" s="181"/>
      <c r="G70" s="182"/>
      <c r="H70" s="183">
        <f>SUM(H67:H69)</f>
        <v>136480</v>
      </c>
      <c r="I70" s="182"/>
      <c r="J70" s="183">
        <f>SUM(J67:J69)</f>
        <v>933963</v>
      </c>
      <c r="K70" s="182"/>
      <c r="L70" s="183">
        <f>SUM(L67:L69)</f>
        <v>1169557</v>
      </c>
      <c r="M70" s="184"/>
      <c r="N70" s="184">
        <f>H70+J70+L70</f>
        <v>2240000</v>
      </c>
      <c r="O70" s="185"/>
      <c r="R70" s="152">
        <f t="shared" si="5"/>
        <v>0</v>
      </c>
    </row>
    <row r="71" spans="2:18" s="152" customFormat="1" ht="20.100000000000001" customHeight="1">
      <c r="B71" s="186"/>
      <c r="C71" s="187"/>
      <c r="D71" s="187"/>
      <c r="E71" s="188"/>
      <c r="F71" s="188"/>
      <c r="G71" s="189"/>
      <c r="H71" s="190"/>
      <c r="I71" s="189"/>
      <c r="J71" s="190"/>
      <c r="K71" s="189"/>
      <c r="L71" s="190"/>
      <c r="M71" s="191"/>
      <c r="N71" s="191"/>
      <c r="O71" s="192"/>
      <c r="R71" s="152">
        <f t="shared" si="5"/>
        <v>0</v>
      </c>
    </row>
    <row r="72" spans="2:18" s="168" customFormat="1" ht="20.100000000000001" customHeight="1">
      <c r="B72" s="169">
        <f>B66+1</f>
        <v>9</v>
      </c>
      <c r="C72" s="193" t="s">
        <v>897</v>
      </c>
      <c r="D72" s="201">
        <v>900</v>
      </c>
      <c r="E72" s="172">
        <v>1</v>
      </c>
      <c r="F72" s="173" t="s">
        <v>842</v>
      </c>
      <c r="G72" s="174"/>
      <c r="H72" s="174"/>
      <c r="I72" s="174"/>
      <c r="J72" s="174"/>
      <c r="K72" s="174"/>
      <c r="L72" s="174"/>
      <c r="M72" s="174"/>
      <c r="N72" s="174"/>
      <c r="O72" s="175" t="s">
        <v>0</v>
      </c>
      <c r="R72" s="152">
        <f t="shared" si="5"/>
        <v>0</v>
      </c>
    </row>
    <row r="73" spans="2:18" s="152" customFormat="1" ht="20.100000000000001" customHeight="1">
      <c r="B73" s="154"/>
      <c r="C73" s="194" t="s">
        <v>868</v>
      </c>
      <c r="D73" s="177"/>
      <c r="E73" s="157">
        <v>1.34</v>
      </c>
      <c r="F73" s="158" t="s">
        <v>869</v>
      </c>
      <c r="G73" s="159"/>
      <c r="H73" s="160">
        <f>TRUNC(G73*$E73,0)</f>
        <v>0</v>
      </c>
      <c r="I73" s="159">
        <f>노임!$D$24</f>
        <v>492337</v>
      </c>
      <c r="J73" s="160">
        <f>TRUNC(I73*$E73,0)</f>
        <v>659731</v>
      </c>
      <c r="K73" s="159"/>
      <c r="L73" s="160">
        <f>TRUNC(K73*$E73,0)</f>
        <v>0</v>
      </c>
      <c r="M73" s="161">
        <f t="shared" ref="M73:N75" si="16">G73+I73+K73</f>
        <v>492337</v>
      </c>
      <c r="N73" s="161">
        <f t="shared" si="16"/>
        <v>659731</v>
      </c>
      <c r="O73" s="195"/>
      <c r="Q73" s="152">
        <v>262580</v>
      </c>
      <c r="R73" s="152">
        <f t="shared" si="5"/>
        <v>492337</v>
      </c>
    </row>
    <row r="74" spans="2:18" s="152" customFormat="1" ht="20.100000000000001" customHeight="1">
      <c r="B74" s="154"/>
      <c r="C74" s="194" t="s">
        <v>111</v>
      </c>
      <c r="D74" s="177"/>
      <c r="E74" s="157">
        <v>0.85</v>
      </c>
      <c r="F74" s="158" t="s">
        <v>848</v>
      </c>
      <c r="G74" s="159"/>
      <c r="H74" s="160">
        <f>TRUNC(G74*$E74,0)</f>
        <v>0</v>
      </c>
      <c r="I74" s="159">
        <f>노임!$D$17</f>
        <v>322627</v>
      </c>
      <c r="J74" s="160">
        <f>TRUNC(I74*$E74,0)</f>
        <v>274232</v>
      </c>
      <c r="K74" s="159"/>
      <c r="L74" s="160">
        <f>TRUNC(K74*$E74,0)</f>
        <v>0</v>
      </c>
      <c r="M74" s="161">
        <f t="shared" si="16"/>
        <v>322627</v>
      </c>
      <c r="N74" s="161">
        <f t="shared" si="16"/>
        <v>274232</v>
      </c>
      <c r="O74" s="195"/>
      <c r="Q74" s="152">
        <v>172068</v>
      </c>
      <c r="R74" s="152">
        <f t="shared" si="5"/>
        <v>322627</v>
      </c>
    </row>
    <row r="75" spans="2:18" s="152" customFormat="1" ht="20.100000000000001" customHeight="1">
      <c r="B75" s="154"/>
      <c r="C75" s="194" t="s">
        <v>898</v>
      </c>
      <c r="D75" s="199">
        <v>15</v>
      </c>
      <c r="E75" s="157">
        <v>1.74</v>
      </c>
      <c r="F75" s="158" t="s">
        <v>899</v>
      </c>
      <c r="G75" s="159"/>
      <c r="H75" s="160">
        <f>TRUNC(G75*$E75,0)</f>
        <v>0</v>
      </c>
      <c r="I75" s="159"/>
      <c r="J75" s="160">
        <f>TRUNC(I75*$E75,0)</f>
        <v>0</v>
      </c>
      <c r="K75" s="159">
        <v>99229</v>
      </c>
      <c r="L75" s="160">
        <f>TRUNC(K75*$E75,0)</f>
        <v>172658</v>
      </c>
      <c r="M75" s="161">
        <f t="shared" si="16"/>
        <v>99229</v>
      </c>
      <c r="N75" s="161">
        <f t="shared" si="16"/>
        <v>172658</v>
      </c>
      <c r="O75" s="195"/>
      <c r="R75" s="152">
        <f t="shared" si="5"/>
        <v>0</v>
      </c>
    </row>
    <row r="76" spans="2:18" s="152" customFormat="1" ht="20.100000000000001" customHeight="1">
      <c r="B76" s="178"/>
      <c r="C76" s="179" t="s">
        <v>846</v>
      </c>
      <c r="D76" s="180"/>
      <c r="E76" s="181"/>
      <c r="F76" s="181"/>
      <c r="G76" s="182"/>
      <c r="H76" s="183">
        <f>SUM(H73:H75)</f>
        <v>0</v>
      </c>
      <c r="I76" s="182"/>
      <c r="J76" s="183">
        <f>SUM(J73:J75)</f>
        <v>933963</v>
      </c>
      <c r="K76" s="182"/>
      <c r="L76" s="183">
        <f>SUM(L73:L75)</f>
        <v>172658</v>
      </c>
      <c r="M76" s="184"/>
      <c r="N76" s="184">
        <f>H76+J76+L76</f>
        <v>1106621</v>
      </c>
      <c r="O76" s="185"/>
      <c r="R76" s="152">
        <f t="shared" si="5"/>
        <v>0</v>
      </c>
    </row>
    <row r="77" spans="2:18" s="152" customFormat="1" ht="20.100000000000001" customHeight="1">
      <c r="B77" s="186"/>
      <c r="C77" s="187"/>
      <c r="D77" s="187"/>
      <c r="E77" s="188"/>
      <c r="F77" s="188"/>
      <c r="G77" s="189"/>
      <c r="H77" s="190"/>
      <c r="I77" s="189"/>
      <c r="J77" s="190"/>
      <c r="K77" s="189"/>
      <c r="L77" s="190"/>
      <c r="M77" s="191"/>
      <c r="N77" s="191"/>
      <c r="O77" s="192"/>
      <c r="R77" s="152">
        <f t="shared" si="5"/>
        <v>0</v>
      </c>
    </row>
    <row r="78" spans="2:18" s="202" customFormat="1" ht="20.100000000000001" customHeight="1">
      <c r="B78" s="169">
        <f>B72+1</f>
        <v>10</v>
      </c>
      <c r="C78" s="193" t="s">
        <v>900</v>
      </c>
      <c r="D78" s="201">
        <v>900</v>
      </c>
      <c r="E78" s="172">
        <v>1</v>
      </c>
      <c r="F78" s="173" t="s">
        <v>842</v>
      </c>
      <c r="G78" s="174"/>
      <c r="H78" s="174"/>
      <c r="I78" s="174"/>
      <c r="J78" s="174"/>
      <c r="K78" s="174"/>
      <c r="L78" s="174"/>
      <c r="M78" s="174"/>
      <c r="N78" s="174"/>
      <c r="O78" s="175" t="s">
        <v>0</v>
      </c>
      <c r="P78" s="168"/>
      <c r="R78" s="152">
        <f t="shared" si="5"/>
        <v>0</v>
      </c>
    </row>
    <row r="79" spans="2:18" s="203" customFormat="1" ht="19.5" customHeight="1">
      <c r="B79" s="154"/>
      <c r="C79" s="155" t="s">
        <v>901</v>
      </c>
      <c r="D79" s="164">
        <v>900</v>
      </c>
      <c r="E79" s="157">
        <v>1</v>
      </c>
      <c r="F79" s="158" t="s">
        <v>825</v>
      </c>
      <c r="G79" s="159">
        <f>H98</f>
        <v>0</v>
      </c>
      <c r="H79" s="160">
        <f t="shared" ref="H79:H90" si="17">TRUNC(G79*$E79,0)</f>
        <v>0</v>
      </c>
      <c r="I79" s="159">
        <f>J98</f>
        <v>2319695</v>
      </c>
      <c r="J79" s="160">
        <f t="shared" ref="J79:J90" si="18">TRUNC(I79*$E79,0)</f>
        <v>2319695</v>
      </c>
      <c r="K79" s="159">
        <f>L98</f>
        <v>592118</v>
      </c>
      <c r="L79" s="160">
        <f t="shared" ref="L79:L87" si="19">TRUNC(K79*$E79,0)</f>
        <v>592118</v>
      </c>
      <c r="M79" s="161">
        <f>G79+I79+K79</f>
        <v>2911813</v>
      </c>
      <c r="N79" s="161">
        <f>H79+J79+L79</f>
        <v>2911813</v>
      </c>
      <c r="O79" s="162">
        <f>B93</f>
        <v>11</v>
      </c>
      <c r="P79" s="152"/>
      <c r="Q79" s="203">
        <v>1237172</v>
      </c>
      <c r="R79" s="152">
        <f t="shared" si="5"/>
        <v>2319697</v>
      </c>
    </row>
    <row r="80" spans="2:18" s="203" customFormat="1" ht="20.100000000000001" customHeight="1">
      <c r="B80" s="154"/>
      <c r="C80" s="155" t="s">
        <v>902</v>
      </c>
      <c r="D80" s="156">
        <v>1000</v>
      </c>
      <c r="E80" s="157">
        <v>59.41</v>
      </c>
      <c r="F80" s="158" t="s">
        <v>876</v>
      </c>
      <c r="G80" s="159"/>
      <c r="H80" s="160">
        <f t="shared" si="17"/>
        <v>0</v>
      </c>
      <c r="I80" s="159"/>
      <c r="J80" s="160">
        <f t="shared" si="18"/>
        <v>0</v>
      </c>
      <c r="K80" s="159">
        <v>75054</v>
      </c>
      <c r="L80" s="160">
        <f t="shared" si="19"/>
        <v>4458958</v>
      </c>
      <c r="M80" s="161">
        <f t="shared" ref="M80:N91" si="20">G80+I80+K80</f>
        <v>75054</v>
      </c>
      <c r="N80" s="161">
        <f t="shared" si="20"/>
        <v>4458958</v>
      </c>
      <c r="O80" s="162"/>
      <c r="P80" s="152"/>
      <c r="R80" s="152">
        <f t="shared" si="5"/>
        <v>0</v>
      </c>
    </row>
    <row r="81" spans="2:18" s="203" customFormat="1" ht="20.100000000000001" customHeight="1">
      <c r="B81" s="154"/>
      <c r="C81" s="155" t="s">
        <v>903</v>
      </c>
      <c r="D81" s="164">
        <v>900</v>
      </c>
      <c r="E81" s="157">
        <v>2.9</v>
      </c>
      <c r="F81" s="158" t="s">
        <v>878</v>
      </c>
      <c r="G81" s="159">
        <f>H103</f>
        <v>19725</v>
      </c>
      <c r="H81" s="160">
        <f t="shared" si="17"/>
        <v>57202</v>
      </c>
      <c r="I81" s="159">
        <f>J103</f>
        <v>0</v>
      </c>
      <c r="J81" s="160">
        <f t="shared" si="18"/>
        <v>0</v>
      </c>
      <c r="K81" s="159">
        <f>L103</f>
        <v>0</v>
      </c>
      <c r="L81" s="160">
        <f t="shared" si="19"/>
        <v>0</v>
      </c>
      <c r="M81" s="161">
        <f t="shared" si="20"/>
        <v>19725</v>
      </c>
      <c r="N81" s="161">
        <f t="shared" si="20"/>
        <v>57202</v>
      </c>
      <c r="O81" s="162">
        <f>B100</f>
        <v>12</v>
      </c>
      <c r="P81" s="152"/>
      <c r="Q81" s="203">
        <v>0</v>
      </c>
      <c r="R81" s="152">
        <f t="shared" si="5"/>
        <v>0</v>
      </c>
    </row>
    <row r="82" spans="2:18" s="203" customFormat="1" ht="20.100000000000001" customHeight="1">
      <c r="B82" s="154"/>
      <c r="C82" s="155" t="s">
        <v>904</v>
      </c>
      <c r="D82" s="156">
        <v>1000</v>
      </c>
      <c r="E82" s="157">
        <v>1</v>
      </c>
      <c r="F82" s="158" t="s">
        <v>825</v>
      </c>
      <c r="G82" s="159">
        <f>H109</f>
        <v>2773</v>
      </c>
      <c r="H82" s="160">
        <f t="shared" si="17"/>
        <v>2773</v>
      </c>
      <c r="I82" s="159">
        <f>J109</f>
        <v>173369</v>
      </c>
      <c r="J82" s="160">
        <f t="shared" si="18"/>
        <v>173369</v>
      </c>
      <c r="K82" s="159">
        <f>L109</f>
        <v>0</v>
      </c>
      <c r="L82" s="160">
        <f>TRUNC(K82*$E82,0)</f>
        <v>0</v>
      </c>
      <c r="M82" s="161">
        <f>G82+I82+K82</f>
        <v>176142</v>
      </c>
      <c r="N82" s="161">
        <f t="shared" si="20"/>
        <v>176142</v>
      </c>
      <c r="O82" s="162">
        <f>B105</f>
        <v>13</v>
      </c>
      <c r="P82" s="152"/>
      <c r="Q82" s="203">
        <v>92464</v>
      </c>
      <c r="R82" s="152">
        <f t="shared" si="5"/>
        <v>173370</v>
      </c>
    </row>
    <row r="83" spans="2:18" s="203" customFormat="1" ht="20.100000000000001" customHeight="1">
      <c r="B83" s="154"/>
      <c r="C83" s="155" t="s">
        <v>905</v>
      </c>
      <c r="D83" s="164">
        <v>900</v>
      </c>
      <c r="E83" s="157">
        <v>1</v>
      </c>
      <c r="F83" s="158" t="s">
        <v>825</v>
      </c>
      <c r="G83" s="159">
        <f>H116</f>
        <v>0</v>
      </c>
      <c r="H83" s="160">
        <f t="shared" si="17"/>
        <v>0</v>
      </c>
      <c r="I83" s="159">
        <f>J116</f>
        <v>698207</v>
      </c>
      <c r="J83" s="160">
        <f t="shared" si="18"/>
        <v>698207</v>
      </c>
      <c r="K83" s="159">
        <f>L116</f>
        <v>177454</v>
      </c>
      <c r="L83" s="160">
        <f t="shared" si="19"/>
        <v>177454</v>
      </c>
      <c r="M83" s="161">
        <f t="shared" si="20"/>
        <v>875661</v>
      </c>
      <c r="N83" s="161">
        <f t="shared" si="20"/>
        <v>875661</v>
      </c>
      <c r="O83" s="162">
        <f>B111</f>
        <v>14</v>
      </c>
      <c r="P83" s="152"/>
      <c r="Q83" s="203">
        <v>372377</v>
      </c>
      <c r="R83" s="152">
        <f t="shared" si="5"/>
        <v>698206</v>
      </c>
    </row>
    <row r="84" spans="2:18" s="203" customFormat="1" ht="20.100000000000001" customHeight="1">
      <c r="B84" s="154"/>
      <c r="C84" s="155" t="s">
        <v>906</v>
      </c>
      <c r="D84" s="156">
        <v>1000</v>
      </c>
      <c r="E84" s="157">
        <v>59.41</v>
      </c>
      <c r="F84" s="158" t="s">
        <v>872</v>
      </c>
      <c r="G84" s="159"/>
      <c r="H84" s="160">
        <f t="shared" si="17"/>
        <v>0</v>
      </c>
      <c r="I84" s="159"/>
      <c r="J84" s="160">
        <f t="shared" si="18"/>
        <v>0</v>
      </c>
      <c r="K84" s="159">
        <v>3844</v>
      </c>
      <c r="L84" s="160">
        <f t="shared" si="19"/>
        <v>228372</v>
      </c>
      <c r="M84" s="161">
        <f t="shared" si="20"/>
        <v>3844</v>
      </c>
      <c r="N84" s="161">
        <f t="shared" si="20"/>
        <v>228372</v>
      </c>
      <c r="O84" s="162"/>
      <c r="P84" s="152"/>
      <c r="R84" s="152">
        <f t="shared" si="5"/>
        <v>0</v>
      </c>
    </row>
    <row r="85" spans="2:18" s="203" customFormat="1" ht="20.100000000000001" customHeight="1">
      <c r="B85" s="154"/>
      <c r="C85" s="155" t="s">
        <v>907</v>
      </c>
      <c r="D85" s="164">
        <v>900</v>
      </c>
      <c r="E85" s="157">
        <v>0.87</v>
      </c>
      <c r="F85" s="158" t="s">
        <v>872</v>
      </c>
      <c r="G85" s="159">
        <f>H121</f>
        <v>19725</v>
      </c>
      <c r="H85" s="160">
        <f t="shared" si="17"/>
        <v>17160</v>
      </c>
      <c r="I85" s="159">
        <f>J121</f>
        <v>0</v>
      </c>
      <c r="J85" s="160">
        <f t="shared" si="18"/>
        <v>0</v>
      </c>
      <c r="K85" s="159">
        <f>L121</f>
        <v>0</v>
      </c>
      <c r="L85" s="160">
        <f t="shared" si="19"/>
        <v>0</v>
      </c>
      <c r="M85" s="161">
        <f t="shared" si="20"/>
        <v>19725</v>
      </c>
      <c r="N85" s="161">
        <f t="shared" si="20"/>
        <v>17160</v>
      </c>
      <c r="O85" s="162">
        <f>B118</f>
        <v>15</v>
      </c>
      <c r="P85" s="152"/>
      <c r="Q85" s="203">
        <v>0</v>
      </c>
      <c r="R85" s="152">
        <f t="shared" si="5"/>
        <v>0</v>
      </c>
    </row>
    <row r="86" spans="2:18" s="203" customFormat="1" ht="20.100000000000001" customHeight="1">
      <c r="B86" s="154"/>
      <c r="C86" s="155" t="s">
        <v>908</v>
      </c>
      <c r="D86" s="164">
        <v>900</v>
      </c>
      <c r="E86" s="157">
        <v>1</v>
      </c>
      <c r="F86" s="158" t="s">
        <v>862</v>
      </c>
      <c r="G86" s="159">
        <f>H128</f>
        <v>0</v>
      </c>
      <c r="H86" s="160">
        <f t="shared" si="17"/>
        <v>0</v>
      </c>
      <c r="I86" s="159">
        <f>J128</f>
        <v>928202</v>
      </c>
      <c r="J86" s="160">
        <f t="shared" si="18"/>
        <v>928202</v>
      </c>
      <c r="K86" s="159">
        <f>L128</f>
        <v>237209</v>
      </c>
      <c r="L86" s="160">
        <f t="shared" si="19"/>
        <v>237209</v>
      </c>
      <c r="M86" s="161">
        <f t="shared" si="20"/>
        <v>1165411</v>
      </c>
      <c r="N86" s="161">
        <f t="shared" si="20"/>
        <v>1165411</v>
      </c>
      <c r="O86" s="162">
        <f>B123</f>
        <v>16</v>
      </c>
      <c r="P86" s="152"/>
      <c r="Q86" s="203">
        <v>495041</v>
      </c>
      <c r="R86" s="152">
        <f t="shared" si="5"/>
        <v>928201</v>
      </c>
    </row>
    <row r="87" spans="2:18" s="203" customFormat="1" ht="20.100000000000001" customHeight="1">
      <c r="B87" s="154"/>
      <c r="C87" s="155" t="s">
        <v>909</v>
      </c>
      <c r="D87" s="164">
        <v>900</v>
      </c>
      <c r="E87" s="157">
        <v>1</v>
      </c>
      <c r="F87" s="158" t="s">
        <v>832</v>
      </c>
      <c r="G87" s="159">
        <f>H135</f>
        <v>0</v>
      </c>
      <c r="H87" s="160">
        <f t="shared" si="17"/>
        <v>0</v>
      </c>
      <c r="I87" s="159">
        <f>J135</f>
        <v>275701</v>
      </c>
      <c r="J87" s="160">
        <f t="shared" si="18"/>
        <v>275701</v>
      </c>
      <c r="K87" s="159">
        <f>L135</f>
        <v>70619</v>
      </c>
      <c r="L87" s="160">
        <f t="shared" si="19"/>
        <v>70619</v>
      </c>
      <c r="M87" s="161">
        <f t="shared" si="20"/>
        <v>346320</v>
      </c>
      <c r="N87" s="161">
        <f t="shared" si="20"/>
        <v>346320</v>
      </c>
      <c r="O87" s="162">
        <f>B130</f>
        <v>17</v>
      </c>
      <c r="P87" s="152"/>
      <c r="Q87" s="203">
        <v>147041</v>
      </c>
      <c r="R87" s="152">
        <f t="shared" si="5"/>
        <v>275701</v>
      </c>
    </row>
    <row r="88" spans="2:18" s="203" customFormat="1" ht="20.100000000000001" customHeight="1">
      <c r="B88" s="154"/>
      <c r="C88" s="194" t="s">
        <v>910</v>
      </c>
      <c r="D88" s="164">
        <v>900</v>
      </c>
      <c r="E88" s="157">
        <v>1</v>
      </c>
      <c r="F88" s="158" t="s">
        <v>825</v>
      </c>
      <c r="G88" s="159">
        <v>3600000</v>
      </c>
      <c r="H88" s="160">
        <f t="shared" si="17"/>
        <v>3600000</v>
      </c>
      <c r="I88" s="159"/>
      <c r="J88" s="160">
        <f t="shared" si="18"/>
        <v>0</v>
      </c>
      <c r="K88" s="159"/>
      <c r="L88" s="160">
        <f>TRUNC(K88*$E88,0)</f>
        <v>0</v>
      </c>
      <c r="M88" s="161">
        <f>G88+I88+K88</f>
        <v>3600000</v>
      </c>
      <c r="N88" s="161">
        <f t="shared" si="20"/>
        <v>3600000</v>
      </c>
      <c r="O88" s="195"/>
      <c r="P88" s="152"/>
      <c r="R88" s="152">
        <f t="shared" ref="R88:R151" si="21">INT(Q88*$R$22)</f>
        <v>0</v>
      </c>
    </row>
    <row r="89" spans="2:18" s="203" customFormat="1" ht="20.100000000000001" customHeight="1">
      <c r="B89" s="154"/>
      <c r="C89" s="194" t="s">
        <v>911</v>
      </c>
      <c r="D89" s="164">
        <v>900</v>
      </c>
      <c r="E89" s="157">
        <v>1</v>
      </c>
      <c r="F89" s="158" t="s">
        <v>825</v>
      </c>
      <c r="G89" s="159">
        <v>624000</v>
      </c>
      <c r="H89" s="160">
        <f t="shared" si="17"/>
        <v>624000</v>
      </c>
      <c r="I89" s="159"/>
      <c r="J89" s="160">
        <f t="shared" si="18"/>
        <v>0</v>
      </c>
      <c r="K89" s="159"/>
      <c r="L89" s="160">
        <f>TRUNC(K89*$E89,0)</f>
        <v>0</v>
      </c>
      <c r="M89" s="161">
        <f>G89+I89+K89</f>
        <v>624000</v>
      </c>
      <c r="N89" s="161">
        <f t="shared" si="20"/>
        <v>624000</v>
      </c>
      <c r="O89" s="195"/>
      <c r="P89" s="152"/>
      <c r="R89" s="152">
        <f t="shared" si="21"/>
        <v>0</v>
      </c>
    </row>
    <row r="90" spans="2:18" s="203" customFormat="1" ht="20.100000000000001" customHeight="1">
      <c r="B90" s="154"/>
      <c r="C90" s="194" t="s">
        <v>738</v>
      </c>
      <c r="D90" s="164">
        <v>900</v>
      </c>
      <c r="E90" s="157">
        <v>2</v>
      </c>
      <c r="F90" s="158" t="s">
        <v>860</v>
      </c>
      <c r="G90" s="159">
        <v>136480</v>
      </c>
      <c r="H90" s="160">
        <f t="shared" si="17"/>
        <v>272960</v>
      </c>
      <c r="I90" s="159"/>
      <c r="J90" s="160">
        <f t="shared" si="18"/>
        <v>0</v>
      </c>
      <c r="K90" s="159"/>
      <c r="L90" s="160">
        <f>TRUNC(K90*$E90,0)</f>
        <v>0</v>
      </c>
      <c r="M90" s="161">
        <f>G90+I90+K90</f>
        <v>136480</v>
      </c>
      <c r="N90" s="161">
        <f t="shared" si="20"/>
        <v>272960</v>
      </c>
      <c r="O90" s="195"/>
      <c r="P90" s="152"/>
      <c r="R90" s="152">
        <f t="shared" si="21"/>
        <v>0</v>
      </c>
    </row>
    <row r="91" spans="2:18" s="203" customFormat="1" ht="20.100000000000001" customHeight="1">
      <c r="B91" s="178"/>
      <c r="C91" s="179" t="s">
        <v>846</v>
      </c>
      <c r="D91" s="180"/>
      <c r="E91" s="181"/>
      <c r="F91" s="181"/>
      <c r="G91" s="182"/>
      <c r="H91" s="183">
        <f>SUM(H79:H90)</f>
        <v>4574095</v>
      </c>
      <c r="I91" s="182"/>
      <c r="J91" s="183">
        <f>SUM(J79:J88)</f>
        <v>4395174</v>
      </c>
      <c r="K91" s="182"/>
      <c r="L91" s="183">
        <f>SUM(L79:L88)</f>
        <v>5764730</v>
      </c>
      <c r="M91" s="184"/>
      <c r="N91" s="184">
        <f t="shared" si="20"/>
        <v>14733999</v>
      </c>
      <c r="O91" s="185"/>
      <c r="P91" s="152"/>
      <c r="R91" s="152">
        <f t="shared" si="21"/>
        <v>0</v>
      </c>
    </row>
    <row r="92" spans="2:18" s="203" customFormat="1" ht="20.100000000000001" customHeight="1">
      <c r="B92" s="186"/>
      <c r="C92" s="187"/>
      <c r="D92" s="187"/>
      <c r="E92" s="188"/>
      <c r="F92" s="188"/>
      <c r="G92" s="189"/>
      <c r="H92" s="190"/>
      <c r="I92" s="189"/>
      <c r="J92" s="190"/>
      <c r="K92" s="189"/>
      <c r="L92" s="190"/>
      <c r="M92" s="191"/>
      <c r="N92" s="191"/>
      <c r="O92" s="192"/>
      <c r="P92" s="152"/>
      <c r="R92" s="152">
        <f t="shared" si="21"/>
        <v>0</v>
      </c>
    </row>
    <row r="93" spans="2:18" s="202" customFormat="1" ht="20.100000000000001" customHeight="1">
      <c r="B93" s="169">
        <f>B78+1</f>
        <v>11</v>
      </c>
      <c r="C93" s="193" t="s">
        <v>912</v>
      </c>
      <c r="D93" s="201">
        <v>900</v>
      </c>
      <c r="E93" s="172">
        <v>1</v>
      </c>
      <c r="F93" s="173" t="s">
        <v>842</v>
      </c>
      <c r="G93" s="174"/>
      <c r="H93" s="174"/>
      <c r="I93" s="174"/>
      <c r="J93" s="174"/>
      <c r="K93" s="174"/>
      <c r="L93" s="174"/>
      <c r="M93" s="174"/>
      <c r="N93" s="174"/>
      <c r="O93" s="175" t="s">
        <v>0</v>
      </c>
      <c r="P93" s="168"/>
      <c r="R93" s="152">
        <f t="shared" si="21"/>
        <v>0</v>
      </c>
    </row>
    <row r="94" spans="2:18" s="203" customFormat="1" ht="20.100000000000001" customHeight="1">
      <c r="B94" s="154"/>
      <c r="C94" s="194" t="s">
        <v>70</v>
      </c>
      <c r="D94" s="177"/>
      <c r="E94" s="157">
        <v>0.36</v>
      </c>
      <c r="F94" s="158" t="s">
        <v>848</v>
      </c>
      <c r="G94" s="159"/>
      <c r="H94" s="160">
        <f>TRUNC(G94*$E94,0)</f>
        <v>0</v>
      </c>
      <c r="I94" s="159">
        <f>노임!$D$28</f>
        <v>326240</v>
      </c>
      <c r="J94" s="160">
        <f>TRUNC(I94*$E94,0)</f>
        <v>117446</v>
      </c>
      <c r="K94" s="159"/>
      <c r="L94" s="160">
        <f>TRUNC(K94*$E94,0)</f>
        <v>0</v>
      </c>
      <c r="M94" s="161">
        <f t="shared" ref="M94:N97" si="22">G94+I94+K94</f>
        <v>326240</v>
      </c>
      <c r="N94" s="161">
        <f t="shared" si="22"/>
        <v>117446</v>
      </c>
      <c r="O94" s="195"/>
      <c r="P94" s="152"/>
      <c r="Q94" s="203">
        <v>173995</v>
      </c>
      <c r="R94" s="152">
        <f t="shared" si="21"/>
        <v>326240</v>
      </c>
    </row>
    <row r="95" spans="2:18" s="203" customFormat="1" ht="20.100000000000001" customHeight="1">
      <c r="B95" s="154"/>
      <c r="C95" s="194" t="s">
        <v>868</v>
      </c>
      <c r="D95" s="177"/>
      <c r="E95" s="157">
        <v>2.92</v>
      </c>
      <c r="F95" s="158" t="s">
        <v>848</v>
      </c>
      <c r="G95" s="159"/>
      <c r="H95" s="160">
        <f>TRUNC(G95*$E95,0)</f>
        <v>0</v>
      </c>
      <c r="I95" s="159">
        <f>노임!$D$24</f>
        <v>492337</v>
      </c>
      <c r="J95" s="160">
        <f>TRUNC(I95*$E95,0)</f>
        <v>1437624</v>
      </c>
      <c r="K95" s="159"/>
      <c r="L95" s="160">
        <f>TRUNC(K95*$E95,0)</f>
        <v>0</v>
      </c>
      <c r="M95" s="161">
        <f t="shared" si="22"/>
        <v>492337</v>
      </c>
      <c r="N95" s="161">
        <f t="shared" si="22"/>
        <v>1437624</v>
      </c>
      <c r="O95" s="195"/>
      <c r="P95" s="152"/>
      <c r="Q95" s="203">
        <v>262580</v>
      </c>
      <c r="R95" s="152">
        <f t="shared" si="21"/>
        <v>492337</v>
      </c>
    </row>
    <row r="96" spans="2:18" s="203" customFormat="1" ht="20.100000000000001" customHeight="1">
      <c r="B96" s="154"/>
      <c r="C96" s="194" t="s">
        <v>111</v>
      </c>
      <c r="D96" s="177"/>
      <c r="E96" s="157">
        <v>2.37</v>
      </c>
      <c r="F96" s="158" t="s">
        <v>848</v>
      </c>
      <c r="G96" s="159"/>
      <c r="H96" s="160">
        <f>TRUNC(G96*$E96,0)</f>
        <v>0</v>
      </c>
      <c r="I96" s="159">
        <f>노임!$D$17</f>
        <v>322627</v>
      </c>
      <c r="J96" s="160">
        <f>TRUNC(I96*$E96,0)</f>
        <v>764625</v>
      </c>
      <c r="K96" s="159"/>
      <c r="L96" s="160">
        <f>TRUNC(K96*$E96,0)</f>
        <v>0</v>
      </c>
      <c r="M96" s="161">
        <f t="shared" si="22"/>
        <v>322627</v>
      </c>
      <c r="N96" s="161">
        <f t="shared" si="22"/>
        <v>764625</v>
      </c>
      <c r="O96" s="195"/>
      <c r="P96" s="152"/>
      <c r="Q96" s="203">
        <v>172068</v>
      </c>
      <c r="R96" s="152">
        <f t="shared" si="21"/>
        <v>322627</v>
      </c>
    </row>
    <row r="97" spans="2:18" s="203" customFormat="1" ht="20.100000000000001" customHeight="1">
      <c r="B97" s="154"/>
      <c r="C97" s="194" t="s">
        <v>898</v>
      </c>
      <c r="D97" s="199">
        <v>10</v>
      </c>
      <c r="E97" s="157">
        <v>6.54</v>
      </c>
      <c r="F97" s="158" t="s">
        <v>899</v>
      </c>
      <c r="G97" s="159"/>
      <c r="H97" s="160">
        <f>TRUNC(G97*$E97,0)</f>
        <v>0</v>
      </c>
      <c r="I97" s="159"/>
      <c r="J97" s="160">
        <f>TRUNC(I97*$E97,0)</f>
        <v>0</v>
      </c>
      <c r="K97" s="159">
        <v>90538</v>
      </c>
      <c r="L97" s="160">
        <f>TRUNC(K97*$E97,0)</f>
        <v>592118</v>
      </c>
      <c r="M97" s="161">
        <f t="shared" si="22"/>
        <v>90538</v>
      </c>
      <c r="N97" s="161">
        <f t="shared" si="22"/>
        <v>592118</v>
      </c>
      <c r="O97" s="195"/>
      <c r="P97" s="152"/>
      <c r="R97" s="152">
        <f t="shared" si="21"/>
        <v>0</v>
      </c>
    </row>
    <row r="98" spans="2:18" s="203" customFormat="1" ht="20.100000000000001" customHeight="1">
      <c r="B98" s="178"/>
      <c r="C98" s="179" t="s">
        <v>846</v>
      </c>
      <c r="D98" s="180"/>
      <c r="E98" s="181"/>
      <c r="F98" s="181"/>
      <c r="G98" s="182"/>
      <c r="H98" s="183">
        <f>SUM(H94:H97)</f>
        <v>0</v>
      </c>
      <c r="I98" s="182"/>
      <c r="J98" s="183">
        <f>SUM(J94:J97)</f>
        <v>2319695</v>
      </c>
      <c r="K98" s="182"/>
      <c r="L98" s="183">
        <f>SUM(L94:L97)</f>
        <v>592118</v>
      </c>
      <c r="M98" s="184"/>
      <c r="N98" s="184">
        <f>H98+J98+L98</f>
        <v>2911813</v>
      </c>
      <c r="O98" s="185"/>
      <c r="P98" s="152"/>
      <c r="R98" s="152">
        <f t="shared" si="21"/>
        <v>0</v>
      </c>
    </row>
    <row r="99" spans="2:18" ht="20.100000000000001" customHeight="1">
      <c r="B99" s="186"/>
      <c r="C99" s="187"/>
      <c r="D99" s="187"/>
      <c r="E99" s="188"/>
      <c r="F99" s="188"/>
      <c r="G99" s="189"/>
      <c r="H99" s="190"/>
      <c r="I99" s="189"/>
      <c r="J99" s="190"/>
      <c r="K99" s="189"/>
      <c r="L99" s="190"/>
      <c r="M99" s="191"/>
      <c r="N99" s="191"/>
      <c r="O99" s="192"/>
      <c r="R99" s="152">
        <f t="shared" si="21"/>
        <v>0</v>
      </c>
    </row>
    <row r="100" spans="2:18" s="202" customFormat="1" ht="20.100000000000001" customHeight="1">
      <c r="B100" s="169">
        <f>B93+1</f>
        <v>12</v>
      </c>
      <c r="C100" s="193" t="s">
        <v>913</v>
      </c>
      <c r="D100" s="201">
        <v>900</v>
      </c>
      <c r="E100" s="172">
        <v>1</v>
      </c>
      <c r="F100" s="173" t="s">
        <v>914</v>
      </c>
      <c r="G100" s="174"/>
      <c r="H100" s="174"/>
      <c r="I100" s="174"/>
      <c r="J100" s="174"/>
      <c r="K100" s="174"/>
      <c r="L100" s="174"/>
      <c r="M100" s="174"/>
      <c r="N100" s="174"/>
      <c r="O100" s="175" t="s">
        <v>0</v>
      </c>
      <c r="P100" s="168"/>
      <c r="R100" s="152">
        <f t="shared" si="21"/>
        <v>0</v>
      </c>
    </row>
    <row r="101" spans="2:18" s="203" customFormat="1" ht="20.100000000000001" customHeight="1">
      <c r="B101" s="154"/>
      <c r="C101" s="194" t="s">
        <v>915</v>
      </c>
      <c r="D101" s="164" t="s">
        <v>916</v>
      </c>
      <c r="E101" s="157">
        <v>10.3</v>
      </c>
      <c r="F101" s="158" t="s">
        <v>917</v>
      </c>
      <c r="G101" s="159">
        <v>1596</v>
      </c>
      <c r="H101" s="160">
        <f>TRUNC(G101*$E101,0)</f>
        <v>16438</v>
      </c>
      <c r="I101" s="159"/>
      <c r="J101" s="160">
        <f>TRUNC(I101*$E101,0)</f>
        <v>0</v>
      </c>
      <c r="K101" s="159"/>
      <c r="L101" s="160">
        <f>TRUNC(K101*$E101,0)</f>
        <v>0</v>
      </c>
      <c r="M101" s="161">
        <f>G101+I101+K101</f>
        <v>1596</v>
      </c>
      <c r="N101" s="161">
        <f>H101+J101+L101</f>
        <v>16438</v>
      </c>
      <c r="O101" s="195"/>
      <c r="P101" s="152"/>
      <c r="R101" s="152">
        <f t="shared" si="21"/>
        <v>0</v>
      </c>
    </row>
    <row r="102" spans="2:18" s="203" customFormat="1" ht="20.100000000000001" customHeight="1">
      <c r="B102" s="154"/>
      <c r="C102" s="194" t="s">
        <v>918</v>
      </c>
      <c r="D102" s="177" t="s">
        <v>919</v>
      </c>
      <c r="E102" s="196">
        <v>0.2</v>
      </c>
      <c r="F102" s="158"/>
      <c r="G102" s="159">
        <v>16438</v>
      </c>
      <c r="H102" s="160">
        <f>TRUNC(G102*$E102,0)</f>
        <v>3287</v>
      </c>
      <c r="I102" s="159"/>
      <c r="J102" s="160">
        <f>TRUNC(I102*$E102,0)</f>
        <v>0</v>
      </c>
      <c r="K102" s="159"/>
      <c r="L102" s="160">
        <f>TRUNC(K102*$E102,0)</f>
        <v>0</v>
      </c>
      <c r="M102" s="161">
        <f>G102+I102+K102</f>
        <v>16438</v>
      </c>
      <c r="N102" s="161">
        <f>H102+J102+L102</f>
        <v>3287</v>
      </c>
      <c r="O102" s="195"/>
      <c r="P102" s="152"/>
      <c r="R102" s="152">
        <f t="shared" si="21"/>
        <v>0</v>
      </c>
    </row>
    <row r="103" spans="2:18" s="203" customFormat="1" ht="20.100000000000001" customHeight="1">
      <c r="B103" s="178"/>
      <c r="C103" s="179" t="s">
        <v>846</v>
      </c>
      <c r="D103" s="180"/>
      <c r="E103" s="181"/>
      <c r="F103" s="181"/>
      <c r="G103" s="182"/>
      <c r="H103" s="183">
        <f>SUM(H101:H102)</f>
        <v>19725</v>
      </c>
      <c r="I103" s="182"/>
      <c r="J103" s="183">
        <f>SUM(J101:J102)</f>
        <v>0</v>
      </c>
      <c r="K103" s="182"/>
      <c r="L103" s="183">
        <f>SUM(L101:L102)</f>
        <v>0</v>
      </c>
      <c r="M103" s="184"/>
      <c r="N103" s="184">
        <f>H103+J103+L103</f>
        <v>19725</v>
      </c>
      <c r="O103" s="185"/>
      <c r="P103" s="152"/>
      <c r="R103" s="152">
        <f t="shared" si="21"/>
        <v>0</v>
      </c>
    </row>
    <row r="104" spans="2:18" s="203" customFormat="1" ht="20.100000000000001" customHeight="1">
      <c r="B104" s="186"/>
      <c r="C104" s="187"/>
      <c r="D104" s="187"/>
      <c r="E104" s="188"/>
      <c r="F104" s="188"/>
      <c r="G104" s="189"/>
      <c r="H104" s="190"/>
      <c r="I104" s="189"/>
      <c r="J104" s="190"/>
      <c r="K104" s="189"/>
      <c r="L104" s="190"/>
      <c r="M104" s="191"/>
      <c r="N104" s="191"/>
      <c r="O104" s="192"/>
      <c r="P104" s="152"/>
      <c r="R104" s="152">
        <f t="shared" si="21"/>
        <v>0</v>
      </c>
    </row>
    <row r="105" spans="2:18" s="203" customFormat="1" ht="20.100000000000001" customHeight="1">
      <c r="B105" s="169">
        <f>B100+1</f>
        <v>13</v>
      </c>
      <c r="C105" s="193" t="s">
        <v>920</v>
      </c>
      <c r="D105" s="171">
        <v>1000</v>
      </c>
      <c r="E105" s="172">
        <v>1</v>
      </c>
      <c r="F105" s="173" t="s">
        <v>872</v>
      </c>
      <c r="G105" s="174"/>
      <c r="H105" s="174"/>
      <c r="I105" s="174"/>
      <c r="J105" s="174"/>
      <c r="K105" s="174"/>
      <c r="L105" s="174"/>
      <c r="M105" s="174"/>
      <c r="N105" s="174"/>
      <c r="O105" s="175" t="s">
        <v>0</v>
      </c>
      <c r="P105" s="152"/>
      <c r="R105" s="152">
        <f t="shared" si="21"/>
        <v>0</v>
      </c>
    </row>
    <row r="106" spans="2:18" s="203" customFormat="1" ht="20.100000000000001" customHeight="1">
      <c r="B106" s="154"/>
      <c r="C106" s="194" t="s">
        <v>110</v>
      </c>
      <c r="D106" s="164"/>
      <c r="E106" s="157">
        <v>0.25</v>
      </c>
      <c r="F106" s="158" t="s">
        <v>921</v>
      </c>
      <c r="G106" s="159"/>
      <c r="H106" s="160">
        <f>TRUNC(G106*$E106,0)</f>
        <v>0</v>
      </c>
      <c r="I106" s="159">
        <f>노임!D29</f>
        <v>370852</v>
      </c>
      <c r="J106" s="160">
        <f>TRUNC(I106*$E106,0)</f>
        <v>92713</v>
      </c>
      <c r="K106" s="159"/>
      <c r="L106" s="160">
        <f>TRUNC(K106*$E106,0)</f>
        <v>0</v>
      </c>
      <c r="M106" s="161">
        <f t="shared" ref="M106:N108" si="23">G106+I106+K106</f>
        <v>370852</v>
      </c>
      <c r="N106" s="161">
        <f t="shared" si="23"/>
        <v>92713</v>
      </c>
      <c r="O106" s="195"/>
      <c r="P106" s="152"/>
      <c r="Q106" s="203">
        <v>197788</v>
      </c>
      <c r="R106" s="152">
        <f t="shared" si="21"/>
        <v>370852</v>
      </c>
    </row>
    <row r="107" spans="2:18" s="203" customFormat="1" ht="20.100000000000001" customHeight="1">
      <c r="B107" s="154"/>
      <c r="C107" s="194" t="s">
        <v>111</v>
      </c>
      <c r="D107" s="177"/>
      <c r="E107" s="157">
        <v>0.25</v>
      </c>
      <c r="F107" s="158" t="s">
        <v>921</v>
      </c>
      <c r="G107" s="159"/>
      <c r="H107" s="160">
        <f>TRUNC(G107*$E107,0)</f>
        <v>0</v>
      </c>
      <c r="I107" s="159">
        <f>노임!$D$17</f>
        <v>322627</v>
      </c>
      <c r="J107" s="160">
        <f>TRUNC(I107*$E107,0)</f>
        <v>80656</v>
      </c>
      <c r="K107" s="159"/>
      <c r="L107" s="160">
        <f>TRUNC(K107*$E107,0)</f>
        <v>0</v>
      </c>
      <c r="M107" s="161">
        <f t="shared" si="23"/>
        <v>322627</v>
      </c>
      <c r="N107" s="161">
        <f t="shared" si="23"/>
        <v>80656</v>
      </c>
      <c r="O107" s="195"/>
      <c r="P107" s="152"/>
      <c r="Q107" s="203">
        <v>172068</v>
      </c>
      <c r="R107" s="152">
        <f t="shared" si="21"/>
        <v>322627</v>
      </c>
    </row>
    <row r="108" spans="2:18" s="203" customFormat="1" ht="20.100000000000001" customHeight="1">
      <c r="B108" s="154"/>
      <c r="C108" s="194" t="s">
        <v>922</v>
      </c>
      <c r="D108" s="177" t="s">
        <v>923</v>
      </c>
      <c r="E108" s="196">
        <v>0.03</v>
      </c>
      <c r="F108" s="158"/>
      <c r="G108" s="159">
        <v>92464</v>
      </c>
      <c r="H108" s="160">
        <f>TRUNC(G108*$E108,0)</f>
        <v>2773</v>
      </c>
      <c r="I108" s="159"/>
      <c r="J108" s="160">
        <f>TRUNC(I108*$E108,0)</f>
        <v>0</v>
      </c>
      <c r="K108" s="159"/>
      <c r="L108" s="160">
        <f>TRUNC(K108*$E108,0)</f>
        <v>0</v>
      </c>
      <c r="M108" s="161">
        <f t="shared" si="23"/>
        <v>92464</v>
      </c>
      <c r="N108" s="161">
        <f t="shared" si="23"/>
        <v>2773</v>
      </c>
      <c r="O108" s="195"/>
      <c r="P108" s="152"/>
      <c r="R108" s="152">
        <f t="shared" si="21"/>
        <v>0</v>
      </c>
    </row>
    <row r="109" spans="2:18" s="203" customFormat="1" ht="20.100000000000001" customHeight="1">
      <c r="B109" s="178"/>
      <c r="C109" s="179" t="s">
        <v>924</v>
      </c>
      <c r="D109" s="180"/>
      <c r="E109" s="181"/>
      <c r="F109" s="181"/>
      <c r="G109" s="182"/>
      <c r="H109" s="183">
        <f>SUM(H106:H108)</f>
        <v>2773</v>
      </c>
      <c r="I109" s="182"/>
      <c r="J109" s="183">
        <f>SUM(J106:J108)</f>
        <v>173369</v>
      </c>
      <c r="K109" s="182"/>
      <c r="L109" s="183">
        <f>SUM(L106:L108)</f>
        <v>0</v>
      </c>
      <c r="M109" s="184"/>
      <c r="N109" s="184">
        <f>H109+J109+L109</f>
        <v>176142</v>
      </c>
      <c r="O109" s="185"/>
      <c r="P109" s="152"/>
      <c r="R109" s="152">
        <f t="shared" si="21"/>
        <v>0</v>
      </c>
    </row>
    <row r="110" spans="2:18" s="203" customFormat="1" ht="20.100000000000001" customHeight="1">
      <c r="B110" s="186"/>
      <c r="C110" s="187"/>
      <c r="D110" s="187"/>
      <c r="E110" s="188"/>
      <c r="F110" s="188"/>
      <c r="G110" s="189"/>
      <c r="H110" s="190"/>
      <c r="I110" s="189"/>
      <c r="J110" s="190"/>
      <c r="K110" s="189"/>
      <c r="L110" s="190"/>
      <c r="M110" s="191"/>
      <c r="N110" s="191"/>
      <c r="O110" s="192"/>
      <c r="P110" s="152"/>
      <c r="R110" s="152">
        <f t="shared" si="21"/>
        <v>0</v>
      </c>
    </row>
    <row r="111" spans="2:18" s="202" customFormat="1" ht="20.100000000000001" customHeight="1">
      <c r="B111" s="169">
        <f>B105+1</f>
        <v>14</v>
      </c>
      <c r="C111" s="193" t="s">
        <v>925</v>
      </c>
      <c r="D111" s="201">
        <v>900</v>
      </c>
      <c r="E111" s="172">
        <v>1</v>
      </c>
      <c r="F111" s="173" t="s">
        <v>842</v>
      </c>
      <c r="G111" s="174"/>
      <c r="H111" s="174"/>
      <c r="I111" s="174"/>
      <c r="J111" s="174"/>
      <c r="K111" s="174"/>
      <c r="L111" s="174"/>
      <c r="M111" s="174"/>
      <c r="N111" s="174"/>
      <c r="O111" s="175" t="s">
        <v>0</v>
      </c>
      <c r="P111" s="168"/>
      <c r="R111" s="152">
        <f t="shared" si="21"/>
        <v>0</v>
      </c>
    </row>
    <row r="112" spans="2:18" s="203" customFormat="1" ht="20.100000000000001" customHeight="1">
      <c r="B112" s="154"/>
      <c r="C112" s="194" t="s">
        <v>70</v>
      </c>
      <c r="D112" s="177"/>
      <c r="E112" s="157">
        <v>0.11</v>
      </c>
      <c r="F112" s="158" t="s">
        <v>870</v>
      </c>
      <c r="G112" s="159"/>
      <c r="H112" s="160">
        <f>TRUNC(G112*$E112,0)</f>
        <v>0</v>
      </c>
      <c r="I112" s="159">
        <f>노임!$D$28</f>
        <v>326240</v>
      </c>
      <c r="J112" s="160">
        <f>TRUNC(I112*$E112,0)</f>
        <v>35886</v>
      </c>
      <c r="K112" s="159"/>
      <c r="L112" s="160">
        <f>TRUNC(K112*$E112,0)</f>
        <v>0</v>
      </c>
      <c r="M112" s="161">
        <f t="shared" ref="M112:N115" si="24">G112+I112+K112</f>
        <v>326240</v>
      </c>
      <c r="N112" s="161">
        <f t="shared" si="24"/>
        <v>35886</v>
      </c>
      <c r="O112" s="195"/>
      <c r="P112" s="152"/>
      <c r="Q112" s="203">
        <v>173995</v>
      </c>
      <c r="R112" s="152">
        <f t="shared" si="21"/>
        <v>326240</v>
      </c>
    </row>
    <row r="113" spans="2:18" s="203" customFormat="1" ht="20.100000000000001" customHeight="1">
      <c r="B113" s="154"/>
      <c r="C113" s="194" t="s">
        <v>868</v>
      </c>
      <c r="D113" s="177"/>
      <c r="E113" s="157">
        <v>0.88</v>
      </c>
      <c r="F113" s="158" t="s">
        <v>848</v>
      </c>
      <c r="G113" s="159"/>
      <c r="H113" s="160">
        <f>TRUNC(G113*$E113,0)</f>
        <v>0</v>
      </c>
      <c r="I113" s="159">
        <f>노임!$D$24</f>
        <v>492337</v>
      </c>
      <c r="J113" s="160">
        <f>TRUNC(I113*$E113,0)</f>
        <v>433256</v>
      </c>
      <c r="K113" s="159"/>
      <c r="L113" s="160">
        <f>TRUNC(K113*$E113,0)</f>
        <v>0</v>
      </c>
      <c r="M113" s="161">
        <f t="shared" si="24"/>
        <v>492337</v>
      </c>
      <c r="N113" s="161">
        <f t="shared" si="24"/>
        <v>433256</v>
      </c>
      <c r="O113" s="195"/>
      <c r="P113" s="152"/>
      <c r="Q113" s="203">
        <v>262580</v>
      </c>
      <c r="R113" s="152">
        <f t="shared" si="21"/>
        <v>492337</v>
      </c>
    </row>
    <row r="114" spans="2:18" s="203" customFormat="1" ht="20.100000000000001" customHeight="1">
      <c r="B114" s="154"/>
      <c r="C114" s="194" t="s">
        <v>111</v>
      </c>
      <c r="D114" s="177"/>
      <c r="E114" s="157">
        <v>0.71</v>
      </c>
      <c r="F114" s="158" t="s">
        <v>852</v>
      </c>
      <c r="G114" s="159"/>
      <c r="H114" s="160">
        <f>TRUNC(G114*$E114,0)</f>
        <v>0</v>
      </c>
      <c r="I114" s="159">
        <f>노임!$D$17</f>
        <v>322627</v>
      </c>
      <c r="J114" s="160">
        <f>TRUNC(I114*$E114,0)</f>
        <v>229065</v>
      </c>
      <c r="K114" s="159"/>
      <c r="L114" s="160">
        <f>TRUNC(K114*$E114,0)</f>
        <v>0</v>
      </c>
      <c r="M114" s="161">
        <f t="shared" si="24"/>
        <v>322627</v>
      </c>
      <c r="N114" s="161">
        <f t="shared" si="24"/>
        <v>229065</v>
      </c>
      <c r="O114" s="195"/>
      <c r="P114" s="152"/>
      <c r="Q114" s="203">
        <v>172068</v>
      </c>
      <c r="R114" s="152">
        <f t="shared" si="21"/>
        <v>322627</v>
      </c>
    </row>
    <row r="115" spans="2:18" s="203" customFormat="1" ht="20.100000000000001" customHeight="1">
      <c r="B115" s="154"/>
      <c r="C115" s="194" t="s">
        <v>926</v>
      </c>
      <c r="D115" s="199">
        <v>10</v>
      </c>
      <c r="E115" s="157">
        <v>1.96</v>
      </c>
      <c r="F115" s="158" t="s">
        <v>872</v>
      </c>
      <c r="G115" s="159"/>
      <c r="H115" s="160">
        <f>TRUNC(G115*$E115,0)</f>
        <v>0</v>
      </c>
      <c r="I115" s="159"/>
      <c r="J115" s="160">
        <f>TRUNC(I115*$E115,0)</f>
        <v>0</v>
      </c>
      <c r="K115" s="159">
        <v>90538</v>
      </c>
      <c r="L115" s="160">
        <f>TRUNC(K115*$E115,0)</f>
        <v>177454</v>
      </c>
      <c r="M115" s="161">
        <f t="shared" si="24"/>
        <v>90538</v>
      </c>
      <c r="N115" s="161">
        <f t="shared" si="24"/>
        <v>177454</v>
      </c>
      <c r="O115" s="195"/>
      <c r="P115" s="152"/>
      <c r="R115" s="152">
        <f t="shared" si="21"/>
        <v>0</v>
      </c>
    </row>
    <row r="116" spans="2:18" s="203" customFormat="1" ht="20.100000000000001" customHeight="1">
      <c r="B116" s="178"/>
      <c r="C116" s="179" t="s">
        <v>846</v>
      </c>
      <c r="D116" s="180"/>
      <c r="E116" s="181"/>
      <c r="F116" s="181"/>
      <c r="G116" s="182"/>
      <c r="H116" s="183">
        <f>SUM(H112:H115)</f>
        <v>0</v>
      </c>
      <c r="I116" s="182"/>
      <c r="J116" s="183">
        <f>SUM(J112:J115)</f>
        <v>698207</v>
      </c>
      <c r="K116" s="182"/>
      <c r="L116" s="183">
        <f>SUM(L112:L115)</f>
        <v>177454</v>
      </c>
      <c r="M116" s="184"/>
      <c r="N116" s="184">
        <f>H116+J116+L116</f>
        <v>875661</v>
      </c>
      <c r="O116" s="185"/>
      <c r="P116" s="152"/>
      <c r="R116" s="152">
        <f t="shared" si="21"/>
        <v>0</v>
      </c>
    </row>
    <row r="117" spans="2:18" s="203" customFormat="1" ht="20.100000000000001" customHeight="1">
      <c r="B117" s="186"/>
      <c r="C117" s="187"/>
      <c r="D117" s="187"/>
      <c r="E117" s="188"/>
      <c r="F117" s="188"/>
      <c r="G117" s="189"/>
      <c r="H117" s="190"/>
      <c r="I117" s="189"/>
      <c r="J117" s="190"/>
      <c r="K117" s="189"/>
      <c r="L117" s="190"/>
      <c r="M117" s="191"/>
      <c r="N117" s="191"/>
      <c r="O117" s="192"/>
      <c r="P117" s="152"/>
      <c r="R117" s="152">
        <f t="shared" si="21"/>
        <v>0</v>
      </c>
    </row>
    <row r="118" spans="2:18" s="202" customFormat="1" ht="20.100000000000001" customHeight="1">
      <c r="B118" s="169">
        <f>B111+1</f>
        <v>15</v>
      </c>
      <c r="C118" s="193" t="s">
        <v>927</v>
      </c>
      <c r="D118" s="201">
        <v>900</v>
      </c>
      <c r="E118" s="172">
        <v>1</v>
      </c>
      <c r="F118" s="173" t="s">
        <v>872</v>
      </c>
      <c r="G118" s="174"/>
      <c r="H118" s="174"/>
      <c r="I118" s="174"/>
      <c r="J118" s="174"/>
      <c r="K118" s="174"/>
      <c r="L118" s="174"/>
      <c r="M118" s="174"/>
      <c r="N118" s="174"/>
      <c r="O118" s="175" t="s">
        <v>0</v>
      </c>
      <c r="P118" s="168"/>
      <c r="R118" s="152">
        <f t="shared" si="21"/>
        <v>0</v>
      </c>
    </row>
    <row r="119" spans="2:18" s="203" customFormat="1" ht="20.100000000000001" customHeight="1">
      <c r="B119" s="154"/>
      <c r="C119" s="194" t="s">
        <v>915</v>
      </c>
      <c r="D119" s="164" t="s">
        <v>928</v>
      </c>
      <c r="E119" s="157">
        <v>10.3</v>
      </c>
      <c r="F119" s="158" t="s">
        <v>929</v>
      </c>
      <c r="G119" s="159">
        <v>1596</v>
      </c>
      <c r="H119" s="160">
        <f>TRUNC(G119*$E119,0)</f>
        <v>16438</v>
      </c>
      <c r="I119" s="159"/>
      <c r="J119" s="160">
        <f>TRUNC(I119*$E119,0)</f>
        <v>0</v>
      </c>
      <c r="K119" s="159"/>
      <c r="L119" s="160">
        <f>TRUNC(K119*$E119,0)</f>
        <v>0</v>
      </c>
      <c r="M119" s="161">
        <f>G119+I119+K119</f>
        <v>1596</v>
      </c>
      <c r="N119" s="161">
        <f>H119+J119+L119</f>
        <v>16438</v>
      </c>
      <c r="O119" s="195"/>
      <c r="P119" s="152"/>
      <c r="R119" s="152">
        <f t="shared" si="21"/>
        <v>0</v>
      </c>
    </row>
    <row r="120" spans="2:18" s="203" customFormat="1" ht="20.100000000000001" customHeight="1">
      <c r="B120" s="154"/>
      <c r="C120" s="194" t="s">
        <v>918</v>
      </c>
      <c r="D120" s="177" t="s">
        <v>930</v>
      </c>
      <c r="E120" s="196">
        <v>0.2</v>
      </c>
      <c r="F120" s="158"/>
      <c r="G120" s="159">
        <v>16438</v>
      </c>
      <c r="H120" s="160">
        <f>TRUNC(G120*$E120,0)</f>
        <v>3287</v>
      </c>
      <c r="I120" s="159"/>
      <c r="J120" s="160">
        <f>TRUNC(I120*$E120,0)</f>
        <v>0</v>
      </c>
      <c r="K120" s="159"/>
      <c r="L120" s="160">
        <f>TRUNC(K120*$E120,0)</f>
        <v>0</v>
      </c>
      <c r="M120" s="161">
        <f>G120+I120+K120</f>
        <v>16438</v>
      </c>
      <c r="N120" s="161">
        <f>H120+J120+L120</f>
        <v>3287</v>
      </c>
      <c r="O120" s="195"/>
      <c r="P120" s="152"/>
      <c r="R120" s="152">
        <f t="shared" si="21"/>
        <v>0</v>
      </c>
    </row>
    <row r="121" spans="2:18" s="203" customFormat="1" ht="20.100000000000001" customHeight="1">
      <c r="B121" s="178"/>
      <c r="C121" s="179" t="s">
        <v>849</v>
      </c>
      <c r="D121" s="180"/>
      <c r="E121" s="181"/>
      <c r="F121" s="181"/>
      <c r="G121" s="182"/>
      <c r="H121" s="183">
        <f>SUM(H119:H120)</f>
        <v>19725</v>
      </c>
      <c r="I121" s="182"/>
      <c r="J121" s="183">
        <f>SUM(J119:J120)</f>
        <v>0</v>
      </c>
      <c r="K121" s="182"/>
      <c r="L121" s="183">
        <f>SUM(L119:L120)</f>
        <v>0</v>
      </c>
      <c r="M121" s="184"/>
      <c r="N121" s="184">
        <f>H121+J121+L121</f>
        <v>19725</v>
      </c>
      <c r="O121" s="185"/>
      <c r="P121" s="152"/>
      <c r="R121" s="152">
        <f t="shared" si="21"/>
        <v>0</v>
      </c>
    </row>
    <row r="122" spans="2:18" s="203" customFormat="1" ht="20.100000000000001" customHeight="1">
      <c r="B122" s="186"/>
      <c r="C122" s="187"/>
      <c r="D122" s="187"/>
      <c r="E122" s="188"/>
      <c r="F122" s="188"/>
      <c r="G122" s="189"/>
      <c r="H122" s="190"/>
      <c r="I122" s="189"/>
      <c r="J122" s="190"/>
      <c r="K122" s="189"/>
      <c r="L122" s="190"/>
      <c r="M122" s="191"/>
      <c r="N122" s="191"/>
      <c r="O122" s="192"/>
      <c r="P122" s="152"/>
      <c r="R122" s="152">
        <f t="shared" si="21"/>
        <v>0</v>
      </c>
    </row>
    <row r="123" spans="2:18" s="202" customFormat="1" ht="20.100000000000001" customHeight="1">
      <c r="B123" s="169">
        <f>B118+1</f>
        <v>16</v>
      </c>
      <c r="C123" s="193" t="s">
        <v>931</v>
      </c>
      <c r="D123" s="201">
        <v>900</v>
      </c>
      <c r="E123" s="172">
        <v>1</v>
      </c>
      <c r="F123" s="173" t="s">
        <v>842</v>
      </c>
      <c r="G123" s="174"/>
      <c r="H123" s="174"/>
      <c r="I123" s="174"/>
      <c r="J123" s="174"/>
      <c r="K123" s="174"/>
      <c r="L123" s="174"/>
      <c r="M123" s="174"/>
      <c r="N123" s="174"/>
      <c r="O123" s="175" t="s">
        <v>0</v>
      </c>
      <c r="P123" s="168"/>
      <c r="R123" s="152">
        <f t="shared" si="21"/>
        <v>0</v>
      </c>
    </row>
    <row r="124" spans="2:18" s="203" customFormat="1" ht="20.100000000000001" customHeight="1">
      <c r="B124" s="154"/>
      <c r="C124" s="194" t="s">
        <v>70</v>
      </c>
      <c r="D124" s="177"/>
      <c r="E124" s="157">
        <v>0.14000000000000001</v>
      </c>
      <c r="F124" s="158" t="s">
        <v>932</v>
      </c>
      <c r="G124" s="159"/>
      <c r="H124" s="160">
        <f>TRUNC(G124*$E124,0)</f>
        <v>0</v>
      </c>
      <c r="I124" s="159">
        <f>노임!$D$28</f>
        <v>326240</v>
      </c>
      <c r="J124" s="160">
        <f>TRUNC(I124*$E124,0)</f>
        <v>45673</v>
      </c>
      <c r="K124" s="159"/>
      <c r="L124" s="160">
        <f>TRUNC(K124*$E124,0)</f>
        <v>0</v>
      </c>
      <c r="M124" s="161">
        <f t="shared" ref="M124:N127" si="25">G124+I124+K124</f>
        <v>326240</v>
      </c>
      <c r="N124" s="161">
        <f t="shared" si="25"/>
        <v>45673</v>
      </c>
      <c r="O124" s="195"/>
      <c r="P124" s="152"/>
      <c r="Q124" s="203">
        <v>173995</v>
      </c>
      <c r="R124" s="152">
        <f t="shared" si="21"/>
        <v>326240</v>
      </c>
    </row>
    <row r="125" spans="2:18" s="203" customFormat="1" ht="20.100000000000001" customHeight="1">
      <c r="B125" s="154"/>
      <c r="C125" s="194" t="s">
        <v>868</v>
      </c>
      <c r="D125" s="177"/>
      <c r="E125" s="157">
        <v>1.17</v>
      </c>
      <c r="F125" s="158" t="s">
        <v>932</v>
      </c>
      <c r="G125" s="159"/>
      <c r="H125" s="160">
        <f>TRUNC(G125*$E125,0)</f>
        <v>0</v>
      </c>
      <c r="I125" s="159">
        <f>노임!$D$24</f>
        <v>492337</v>
      </c>
      <c r="J125" s="160">
        <f>TRUNC(I125*$E125,0)</f>
        <v>576034</v>
      </c>
      <c r="K125" s="159"/>
      <c r="L125" s="160">
        <f>TRUNC(K125*$E125,0)</f>
        <v>0</v>
      </c>
      <c r="M125" s="161">
        <f t="shared" si="25"/>
        <v>492337</v>
      </c>
      <c r="N125" s="161">
        <f t="shared" si="25"/>
        <v>576034</v>
      </c>
      <c r="O125" s="195"/>
      <c r="P125" s="152"/>
      <c r="Q125" s="203">
        <v>262580</v>
      </c>
      <c r="R125" s="152">
        <f t="shared" si="21"/>
        <v>492337</v>
      </c>
    </row>
    <row r="126" spans="2:18" s="203" customFormat="1" ht="20.100000000000001" customHeight="1">
      <c r="B126" s="154"/>
      <c r="C126" s="194" t="s">
        <v>111</v>
      </c>
      <c r="D126" s="177"/>
      <c r="E126" s="157">
        <v>0.95</v>
      </c>
      <c r="F126" s="158" t="s">
        <v>848</v>
      </c>
      <c r="G126" s="159"/>
      <c r="H126" s="160">
        <f>TRUNC(G126*$E126,0)</f>
        <v>0</v>
      </c>
      <c r="I126" s="159">
        <f>노임!$D$17</f>
        <v>322627</v>
      </c>
      <c r="J126" s="160">
        <f>TRUNC(I126*$E126,0)</f>
        <v>306495</v>
      </c>
      <c r="K126" s="159"/>
      <c r="L126" s="160">
        <f>TRUNC(K126*$E126,0)</f>
        <v>0</v>
      </c>
      <c r="M126" s="161">
        <f t="shared" si="25"/>
        <v>322627</v>
      </c>
      <c r="N126" s="161">
        <f t="shared" si="25"/>
        <v>306495</v>
      </c>
      <c r="O126" s="195"/>
      <c r="P126" s="152"/>
      <c r="Q126" s="203">
        <v>172068</v>
      </c>
      <c r="R126" s="152">
        <f t="shared" si="21"/>
        <v>322627</v>
      </c>
    </row>
    <row r="127" spans="2:18" s="203" customFormat="1" ht="20.100000000000001" customHeight="1">
      <c r="B127" s="154"/>
      <c r="C127" s="194" t="s">
        <v>933</v>
      </c>
      <c r="D127" s="199">
        <v>10</v>
      </c>
      <c r="E127" s="157">
        <v>2.62</v>
      </c>
      <c r="F127" s="158" t="s">
        <v>934</v>
      </c>
      <c r="G127" s="159"/>
      <c r="H127" s="160">
        <f>TRUNC(G127*$E127,0)</f>
        <v>0</v>
      </c>
      <c r="I127" s="159"/>
      <c r="J127" s="160">
        <f>TRUNC(I127*$E127,0)</f>
        <v>0</v>
      </c>
      <c r="K127" s="159">
        <v>90538</v>
      </c>
      <c r="L127" s="160">
        <f>TRUNC(K127*$E127,0)</f>
        <v>237209</v>
      </c>
      <c r="M127" s="161">
        <f t="shared" si="25"/>
        <v>90538</v>
      </c>
      <c r="N127" s="161">
        <f t="shared" si="25"/>
        <v>237209</v>
      </c>
      <c r="O127" s="195"/>
      <c r="P127" s="152"/>
      <c r="R127" s="152">
        <f t="shared" si="21"/>
        <v>0</v>
      </c>
    </row>
    <row r="128" spans="2:18" s="203" customFormat="1" ht="20.100000000000001" customHeight="1">
      <c r="B128" s="178"/>
      <c r="C128" s="179" t="s">
        <v>846</v>
      </c>
      <c r="D128" s="180"/>
      <c r="E128" s="181"/>
      <c r="F128" s="181"/>
      <c r="G128" s="182"/>
      <c r="H128" s="183">
        <f>SUM(H124:H127)</f>
        <v>0</v>
      </c>
      <c r="I128" s="182"/>
      <c r="J128" s="183">
        <f>SUM(J124:J127)</f>
        <v>928202</v>
      </c>
      <c r="K128" s="182"/>
      <c r="L128" s="183">
        <f>SUM(L124:L127)</f>
        <v>237209</v>
      </c>
      <c r="M128" s="184"/>
      <c r="N128" s="184">
        <f>H128+J128+L128</f>
        <v>1165411</v>
      </c>
      <c r="O128" s="185"/>
      <c r="P128" s="152"/>
      <c r="R128" s="152">
        <f t="shared" si="21"/>
        <v>0</v>
      </c>
    </row>
    <row r="129" spans="2:18" ht="20.100000000000001" customHeight="1">
      <c r="B129" s="186"/>
      <c r="C129" s="187"/>
      <c r="D129" s="187"/>
      <c r="E129" s="188"/>
      <c r="F129" s="188"/>
      <c r="G129" s="189"/>
      <c r="H129" s="190"/>
      <c r="I129" s="189"/>
      <c r="J129" s="190"/>
      <c r="K129" s="189"/>
      <c r="L129" s="190"/>
      <c r="M129" s="191"/>
      <c r="N129" s="191"/>
      <c r="O129" s="192"/>
      <c r="R129" s="152">
        <f t="shared" si="21"/>
        <v>0</v>
      </c>
    </row>
    <row r="130" spans="2:18" s="202" customFormat="1" ht="20.100000000000001" customHeight="1">
      <c r="B130" s="169">
        <f>B123+1</f>
        <v>17</v>
      </c>
      <c r="C130" s="193" t="s">
        <v>935</v>
      </c>
      <c r="D130" s="201">
        <v>900</v>
      </c>
      <c r="E130" s="172">
        <v>1</v>
      </c>
      <c r="F130" s="173" t="s">
        <v>842</v>
      </c>
      <c r="G130" s="174"/>
      <c r="H130" s="174"/>
      <c r="I130" s="174"/>
      <c r="J130" s="174"/>
      <c r="K130" s="174"/>
      <c r="L130" s="174"/>
      <c r="M130" s="174"/>
      <c r="N130" s="174"/>
      <c r="O130" s="175" t="s">
        <v>0</v>
      </c>
      <c r="P130" s="168"/>
      <c r="R130" s="152">
        <f t="shared" si="21"/>
        <v>0</v>
      </c>
    </row>
    <row r="131" spans="2:18" s="203" customFormat="1" ht="20.100000000000001" customHeight="1">
      <c r="B131" s="154"/>
      <c r="C131" s="194" t="s">
        <v>70</v>
      </c>
      <c r="D131" s="177"/>
      <c r="E131" s="157">
        <v>0.04</v>
      </c>
      <c r="F131" s="158" t="s">
        <v>848</v>
      </c>
      <c r="G131" s="159"/>
      <c r="H131" s="160">
        <f>TRUNC(G131*$E131,0)</f>
        <v>0</v>
      </c>
      <c r="I131" s="159">
        <f>노임!$D$28</f>
        <v>326240</v>
      </c>
      <c r="J131" s="160">
        <f>TRUNC(I131*$E131,0)</f>
        <v>13049</v>
      </c>
      <c r="K131" s="159"/>
      <c r="L131" s="160">
        <f>TRUNC(K131*$E131,0)</f>
        <v>0</v>
      </c>
      <c r="M131" s="161">
        <f t="shared" ref="M131:N134" si="26">G131+I131+K131</f>
        <v>326240</v>
      </c>
      <c r="N131" s="161">
        <f t="shared" si="26"/>
        <v>13049</v>
      </c>
      <c r="O131" s="195"/>
      <c r="P131" s="152"/>
      <c r="Q131" s="203">
        <v>173995</v>
      </c>
      <c r="R131" s="152">
        <f t="shared" si="21"/>
        <v>326240</v>
      </c>
    </row>
    <row r="132" spans="2:18" s="203" customFormat="1" ht="20.100000000000001" customHeight="1">
      <c r="B132" s="154"/>
      <c r="C132" s="194" t="s">
        <v>868</v>
      </c>
      <c r="D132" s="177"/>
      <c r="E132" s="157">
        <v>0.35</v>
      </c>
      <c r="F132" s="158" t="s">
        <v>852</v>
      </c>
      <c r="G132" s="159"/>
      <c r="H132" s="160">
        <f>TRUNC(G132*$E132,0)</f>
        <v>0</v>
      </c>
      <c r="I132" s="159">
        <f>노임!$D$24</f>
        <v>492337</v>
      </c>
      <c r="J132" s="160">
        <f>TRUNC(I132*$E132,0)</f>
        <v>172317</v>
      </c>
      <c r="K132" s="159"/>
      <c r="L132" s="160">
        <f>TRUNC(K132*$E132,0)</f>
        <v>0</v>
      </c>
      <c r="M132" s="161">
        <f t="shared" si="26"/>
        <v>492337</v>
      </c>
      <c r="N132" s="161">
        <f t="shared" si="26"/>
        <v>172317</v>
      </c>
      <c r="O132" s="195"/>
      <c r="P132" s="152"/>
      <c r="Q132" s="203">
        <v>262580</v>
      </c>
      <c r="R132" s="152">
        <f t="shared" si="21"/>
        <v>492337</v>
      </c>
    </row>
    <row r="133" spans="2:18" s="203" customFormat="1" ht="20.100000000000001" customHeight="1">
      <c r="B133" s="154"/>
      <c r="C133" s="194" t="s">
        <v>111</v>
      </c>
      <c r="D133" s="177"/>
      <c r="E133" s="157">
        <v>0.28000000000000003</v>
      </c>
      <c r="F133" s="158" t="s">
        <v>936</v>
      </c>
      <c r="G133" s="159"/>
      <c r="H133" s="160">
        <f>TRUNC(G133*$E133,0)</f>
        <v>0</v>
      </c>
      <c r="I133" s="159">
        <f>노임!$D$17</f>
        <v>322627</v>
      </c>
      <c r="J133" s="160">
        <f>TRUNC(I133*$E133,0)</f>
        <v>90335</v>
      </c>
      <c r="K133" s="159"/>
      <c r="L133" s="160">
        <f>TRUNC(K133*$E133,0)</f>
        <v>0</v>
      </c>
      <c r="M133" s="161">
        <f t="shared" si="26"/>
        <v>322627</v>
      </c>
      <c r="N133" s="161">
        <f t="shared" si="26"/>
        <v>90335</v>
      </c>
      <c r="O133" s="195"/>
      <c r="P133" s="152"/>
      <c r="Q133" s="203">
        <v>172068</v>
      </c>
      <c r="R133" s="152">
        <f t="shared" si="21"/>
        <v>322627</v>
      </c>
    </row>
    <row r="134" spans="2:18" s="203" customFormat="1" ht="20.100000000000001" customHeight="1">
      <c r="B134" s="154"/>
      <c r="C134" s="194" t="s">
        <v>926</v>
      </c>
      <c r="D134" s="199">
        <v>10</v>
      </c>
      <c r="E134" s="157">
        <v>0.78</v>
      </c>
      <c r="F134" s="158" t="s">
        <v>899</v>
      </c>
      <c r="G134" s="159"/>
      <c r="H134" s="160">
        <f>TRUNC(G134*$E134,0)</f>
        <v>0</v>
      </c>
      <c r="I134" s="159"/>
      <c r="J134" s="160">
        <f>TRUNC(I134*$E134,0)</f>
        <v>0</v>
      </c>
      <c r="K134" s="159">
        <v>90538</v>
      </c>
      <c r="L134" s="160">
        <f>TRUNC(K134*$E134,0)</f>
        <v>70619</v>
      </c>
      <c r="M134" s="161">
        <f t="shared" si="26"/>
        <v>90538</v>
      </c>
      <c r="N134" s="161">
        <f t="shared" si="26"/>
        <v>70619</v>
      </c>
      <c r="O134" s="195"/>
      <c r="P134" s="152"/>
      <c r="R134" s="152">
        <f t="shared" si="21"/>
        <v>0</v>
      </c>
    </row>
    <row r="135" spans="2:18" s="203" customFormat="1" ht="20.100000000000001" customHeight="1">
      <c r="B135" s="178"/>
      <c r="C135" s="179" t="s">
        <v>849</v>
      </c>
      <c r="D135" s="180"/>
      <c r="E135" s="181"/>
      <c r="F135" s="181"/>
      <c r="G135" s="182"/>
      <c r="H135" s="183">
        <f>SUM(H131:H134)</f>
        <v>0</v>
      </c>
      <c r="I135" s="182"/>
      <c r="J135" s="183">
        <f>SUM(J131:J134)</f>
        <v>275701</v>
      </c>
      <c r="K135" s="182"/>
      <c r="L135" s="183">
        <f>SUM(L131:L134)</f>
        <v>70619</v>
      </c>
      <c r="M135" s="184"/>
      <c r="N135" s="184">
        <f>H135+J135+L135</f>
        <v>346320</v>
      </c>
      <c r="O135" s="185"/>
      <c r="P135" s="152"/>
      <c r="R135" s="152">
        <f t="shared" si="21"/>
        <v>0</v>
      </c>
    </row>
    <row r="136" spans="2:18" ht="20.100000000000001" customHeight="1">
      <c r="B136" s="186"/>
      <c r="C136" s="187"/>
      <c r="D136" s="187"/>
      <c r="E136" s="188"/>
      <c r="F136" s="188"/>
      <c r="G136" s="189"/>
      <c r="H136" s="190"/>
      <c r="I136" s="189"/>
      <c r="J136" s="190"/>
      <c r="K136" s="189"/>
      <c r="L136" s="190"/>
      <c r="M136" s="191"/>
      <c r="N136" s="191"/>
      <c r="O136" s="192"/>
      <c r="R136" s="152">
        <f t="shared" si="21"/>
        <v>0</v>
      </c>
    </row>
    <row r="137" spans="2:18" s="202" customFormat="1" ht="20.100000000000001" customHeight="1">
      <c r="B137" s="169">
        <f>B130+1</f>
        <v>18</v>
      </c>
      <c r="C137" s="193" t="s">
        <v>937</v>
      </c>
      <c r="D137" s="205">
        <v>100</v>
      </c>
      <c r="E137" s="172">
        <v>1</v>
      </c>
      <c r="F137" s="173" t="s">
        <v>842</v>
      </c>
      <c r="G137" s="174"/>
      <c r="H137" s="174"/>
      <c r="I137" s="174"/>
      <c r="J137" s="174"/>
      <c r="K137" s="174"/>
      <c r="L137" s="174"/>
      <c r="M137" s="174"/>
      <c r="N137" s="174"/>
      <c r="O137" s="175" t="s">
        <v>0</v>
      </c>
      <c r="P137" s="168"/>
      <c r="R137" s="152">
        <f t="shared" si="21"/>
        <v>0</v>
      </c>
    </row>
    <row r="138" spans="2:18" s="203" customFormat="1" ht="19.5" customHeight="1">
      <c r="B138" s="154"/>
      <c r="C138" s="155" t="s">
        <v>938</v>
      </c>
      <c r="D138" s="165">
        <v>100</v>
      </c>
      <c r="E138" s="157">
        <v>1</v>
      </c>
      <c r="F138" s="158" t="s">
        <v>939</v>
      </c>
      <c r="G138" s="159">
        <f>H153</f>
        <v>0</v>
      </c>
      <c r="H138" s="160">
        <f t="shared" ref="H138:H144" si="27">TRUNC(G138*$E138,0)</f>
        <v>0</v>
      </c>
      <c r="I138" s="159">
        <f>J153</f>
        <v>253652</v>
      </c>
      <c r="J138" s="160">
        <f t="shared" ref="J138:J144" si="28">TRUNC(I138*$E138,0)</f>
        <v>253652</v>
      </c>
      <c r="K138" s="159">
        <f>L153</f>
        <v>75242</v>
      </c>
      <c r="L138" s="160">
        <f t="shared" ref="L138:L144" si="29">TRUNC(K138*$E138,0)</f>
        <v>75242</v>
      </c>
      <c r="M138" s="161">
        <f>G138+I138+K138</f>
        <v>328894</v>
      </c>
      <c r="N138" s="161">
        <f>H138+J138+L138</f>
        <v>328894</v>
      </c>
      <c r="O138" s="162">
        <f>B147</f>
        <v>19</v>
      </c>
      <c r="P138" s="152"/>
      <c r="Q138" s="203">
        <v>135281</v>
      </c>
      <c r="R138" s="152">
        <f t="shared" si="21"/>
        <v>253651</v>
      </c>
    </row>
    <row r="139" spans="2:18" s="203" customFormat="1" ht="20.100000000000001" customHeight="1">
      <c r="B139" s="154"/>
      <c r="C139" s="155" t="s">
        <v>940</v>
      </c>
      <c r="D139" s="165">
        <v>100</v>
      </c>
      <c r="E139" s="157">
        <v>1</v>
      </c>
      <c r="F139" s="158" t="s">
        <v>939</v>
      </c>
      <c r="G139" s="159">
        <f>H160</f>
        <v>686</v>
      </c>
      <c r="H139" s="160">
        <f t="shared" si="27"/>
        <v>686</v>
      </c>
      <c r="I139" s="159">
        <f>J160</f>
        <v>58273</v>
      </c>
      <c r="J139" s="160">
        <f t="shared" si="28"/>
        <v>58273</v>
      </c>
      <c r="K139" s="159">
        <f>L160</f>
        <v>3914</v>
      </c>
      <c r="L139" s="160">
        <f t="shared" si="29"/>
        <v>3914</v>
      </c>
      <c r="M139" s="161">
        <f t="shared" ref="M139:N145" si="30">G139+I139+K139</f>
        <v>62873</v>
      </c>
      <c r="N139" s="161">
        <f t="shared" si="30"/>
        <v>62873</v>
      </c>
      <c r="O139" s="162">
        <f>B155</f>
        <v>20</v>
      </c>
      <c r="P139" s="152"/>
      <c r="Q139" s="203">
        <v>31078</v>
      </c>
      <c r="R139" s="152">
        <f t="shared" si="21"/>
        <v>58271</v>
      </c>
    </row>
    <row r="140" spans="2:18" s="203" customFormat="1" ht="20.100000000000001" customHeight="1">
      <c r="B140" s="154"/>
      <c r="C140" s="155" t="s">
        <v>941</v>
      </c>
      <c r="D140" s="165">
        <v>100</v>
      </c>
      <c r="E140" s="157">
        <v>1</v>
      </c>
      <c r="F140" s="158" t="s">
        <v>829</v>
      </c>
      <c r="G140" s="159">
        <f>H167</f>
        <v>0</v>
      </c>
      <c r="H140" s="160">
        <f t="shared" si="27"/>
        <v>0</v>
      </c>
      <c r="I140" s="159">
        <f>J167</f>
        <v>130070</v>
      </c>
      <c r="J140" s="160">
        <f t="shared" si="28"/>
        <v>130070</v>
      </c>
      <c r="K140" s="159">
        <f>L167</f>
        <v>5331</v>
      </c>
      <c r="L140" s="160">
        <f t="shared" si="29"/>
        <v>5331</v>
      </c>
      <c r="M140" s="161">
        <f t="shared" si="30"/>
        <v>135401</v>
      </c>
      <c r="N140" s="161">
        <f t="shared" si="30"/>
        <v>135401</v>
      </c>
      <c r="O140" s="162">
        <f>B162</f>
        <v>21</v>
      </c>
      <c r="P140" s="152"/>
      <c r="Q140" s="203">
        <v>69370</v>
      </c>
      <c r="R140" s="152">
        <f t="shared" si="21"/>
        <v>130068</v>
      </c>
    </row>
    <row r="141" spans="2:18" s="203" customFormat="1" ht="20.100000000000001" customHeight="1">
      <c r="B141" s="154"/>
      <c r="C141" s="194" t="s">
        <v>942</v>
      </c>
      <c r="D141" s="165">
        <v>100</v>
      </c>
      <c r="E141" s="157">
        <v>1</v>
      </c>
      <c r="F141" s="158" t="s">
        <v>939</v>
      </c>
      <c r="G141" s="159">
        <v>150000</v>
      </c>
      <c r="H141" s="160">
        <f t="shared" si="27"/>
        <v>150000</v>
      </c>
      <c r="I141" s="159"/>
      <c r="J141" s="160">
        <f t="shared" si="28"/>
        <v>0</v>
      </c>
      <c r="K141" s="159"/>
      <c r="L141" s="160">
        <f t="shared" si="29"/>
        <v>0</v>
      </c>
      <c r="M141" s="161">
        <f t="shared" si="30"/>
        <v>150000</v>
      </c>
      <c r="N141" s="161">
        <f t="shared" si="30"/>
        <v>150000</v>
      </c>
      <c r="O141" s="162"/>
      <c r="P141" s="152"/>
      <c r="R141" s="152">
        <f t="shared" si="21"/>
        <v>0</v>
      </c>
    </row>
    <row r="142" spans="2:18" s="203" customFormat="1" ht="20.100000000000001" customHeight="1">
      <c r="B142" s="154"/>
      <c r="C142" s="194" t="s">
        <v>943</v>
      </c>
      <c r="D142" s="165">
        <v>100</v>
      </c>
      <c r="E142" s="157">
        <v>1</v>
      </c>
      <c r="F142" s="158" t="s">
        <v>944</v>
      </c>
      <c r="G142" s="159">
        <v>211000</v>
      </c>
      <c r="H142" s="160">
        <f t="shared" si="27"/>
        <v>211000</v>
      </c>
      <c r="I142" s="159"/>
      <c r="J142" s="160">
        <f t="shared" si="28"/>
        <v>0</v>
      </c>
      <c r="K142" s="159"/>
      <c r="L142" s="160">
        <f t="shared" si="29"/>
        <v>0</v>
      </c>
      <c r="M142" s="161">
        <f t="shared" si="30"/>
        <v>211000</v>
      </c>
      <c r="N142" s="161">
        <f t="shared" si="30"/>
        <v>211000</v>
      </c>
      <c r="O142" s="162"/>
      <c r="P142" s="152"/>
      <c r="R142" s="152">
        <f t="shared" si="21"/>
        <v>0</v>
      </c>
    </row>
    <row r="143" spans="2:18" s="203" customFormat="1" ht="20.100000000000001" customHeight="1">
      <c r="B143" s="154"/>
      <c r="C143" s="194" t="s">
        <v>945</v>
      </c>
      <c r="D143" s="165">
        <v>100</v>
      </c>
      <c r="E143" s="157">
        <v>1</v>
      </c>
      <c r="F143" s="158" t="s">
        <v>825</v>
      </c>
      <c r="G143" s="159">
        <v>50000</v>
      </c>
      <c r="H143" s="160">
        <f t="shared" si="27"/>
        <v>50000</v>
      </c>
      <c r="I143" s="159"/>
      <c r="J143" s="160">
        <f t="shared" si="28"/>
        <v>0</v>
      </c>
      <c r="K143" s="159"/>
      <c r="L143" s="160">
        <f t="shared" si="29"/>
        <v>0</v>
      </c>
      <c r="M143" s="161">
        <f t="shared" si="30"/>
        <v>50000</v>
      </c>
      <c r="N143" s="161">
        <f t="shared" si="30"/>
        <v>50000</v>
      </c>
      <c r="O143" s="162"/>
      <c r="P143" s="152"/>
      <c r="R143" s="152">
        <f t="shared" si="21"/>
        <v>0</v>
      </c>
    </row>
    <row r="144" spans="2:18" s="203" customFormat="1" ht="20.100000000000001" customHeight="1">
      <c r="B144" s="154"/>
      <c r="C144" s="194" t="s">
        <v>946</v>
      </c>
      <c r="D144" s="165">
        <v>100</v>
      </c>
      <c r="E144" s="157">
        <v>1</v>
      </c>
      <c r="F144" s="158" t="s">
        <v>939</v>
      </c>
      <c r="G144" s="159">
        <v>30000</v>
      </c>
      <c r="H144" s="160">
        <f t="shared" si="27"/>
        <v>30000</v>
      </c>
      <c r="I144" s="159"/>
      <c r="J144" s="160">
        <f t="shared" si="28"/>
        <v>0</v>
      </c>
      <c r="K144" s="159"/>
      <c r="L144" s="160">
        <f t="shared" si="29"/>
        <v>0</v>
      </c>
      <c r="M144" s="161">
        <f t="shared" si="30"/>
        <v>30000</v>
      </c>
      <c r="N144" s="161">
        <f t="shared" si="30"/>
        <v>30000</v>
      </c>
      <c r="O144" s="162"/>
      <c r="P144" s="152"/>
      <c r="R144" s="152">
        <f t="shared" si="21"/>
        <v>0</v>
      </c>
    </row>
    <row r="145" spans="2:18" s="203" customFormat="1" ht="20.100000000000001" customHeight="1">
      <c r="B145" s="178"/>
      <c r="C145" s="179" t="s">
        <v>849</v>
      </c>
      <c r="D145" s="180"/>
      <c r="E145" s="181"/>
      <c r="F145" s="181"/>
      <c r="G145" s="182"/>
      <c r="H145" s="183">
        <f>SUM(H138:H144)</f>
        <v>441686</v>
      </c>
      <c r="I145" s="182"/>
      <c r="J145" s="183">
        <f>SUM(J138:J144)</f>
        <v>441995</v>
      </c>
      <c r="K145" s="182"/>
      <c r="L145" s="183">
        <f>SUM(L138:L144)</f>
        <v>84487</v>
      </c>
      <c r="M145" s="184"/>
      <c r="N145" s="184">
        <f t="shared" si="30"/>
        <v>968168</v>
      </c>
      <c r="O145" s="185"/>
      <c r="P145" s="152"/>
      <c r="R145" s="152">
        <f t="shared" si="21"/>
        <v>0</v>
      </c>
    </row>
    <row r="146" spans="2:18" s="203" customFormat="1" ht="20.100000000000001" customHeight="1">
      <c r="B146" s="186"/>
      <c r="C146" s="187"/>
      <c r="D146" s="187"/>
      <c r="E146" s="188"/>
      <c r="F146" s="188"/>
      <c r="G146" s="189"/>
      <c r="H146" s="190"/>
      <c r="I146" s="189"/>
      <c r="J146" s="190"/>
      <c r="K146" s="189"/>
      <c r="L146" s="190"/>
      <c r="M146" s="191"/>
      <c r="N146" s="191"/>
      <c r="O146" s="192"/>
      <c r="P146" s="152"/>
      <c r="R146" s="152">
        <f t="shared" si="21"/>
        <v>0</v>
      </c>
    </row>
    <row r="147" spans="2:18" s="202" customFormat="1" ht="20.100000000000001" customHeight="1">
      <c r="B147" s="169">
        <f>B137+1</f>
        <v>19</v>
      </c>
      <c r="C147" s="193" t="s">
        <v>947</v>
      </c>
      <c r="D147" s="205">
        <v>100</v>
      </c>
      <c r="E147" s="172">
        <v>1</v>
      </c>
      <c r="F147" s="173" t="s">
        <v>842</v>
      </c>
      <c r="G147" s="174"/>
      <c r="H147" s="174"/>
      <c r="I147" s="174"/>
      <c r="J147" s="174"/>
      <c r="K147" s="174"/>
      <c r="L147" s="174"/>
      <c r="M147" s="174"/>
      <c r="N147" s="174"/>
      <c r="O147" s="175" t="s">
        <v>0</v>
      </c>
      <c r="P147" s="168"/>
      <c r="R147" s="152">
        <f t="shared" si="21"/>
        <v>0</v>
      </c>
    </row>
    <row r="148" spans="2:18" s="203" customFormat="1" ht="20.100000000000001" customHeight="1">
      <c r="B148" s="154"/>
      <c r="C148" s="194" t="s">
        <v>70</v>
      </c>
      <c r="D148" s="177"/>
      <c r="E148" s="157">
        <v>0.09</v>
      </c>
      <c r="F148" s="158" t="s">
        <v>948</v>
      </c>
      <c r="G148" s="159"/>
      <c r="H148" s="160">
        <f>TRUNC(G148*$E148,0)</f>
        <v>0</v>
      </c>
      <c r="I148" s="159">
        <f>노임!$D$28</f>
        <v>326240</v>
      </c>
      <c r="J148" s="160">
        <f>TRUNC(I148*$E148,0)</f>
        <v>29361</v>
      </c>
      <c r="K148" s="159"/>
      <c r="L148" s="160">
        <f>TRUNC(K148*$E148,0)</f>
        <v>0</v>
      </c>
      <c r="M148" s="161">
        <f t="shared" ref="M148:N152" si="31">G148+I148+K148</f>
        <v>326240</v>
      </c>
      <c r="N148" s="161">
        <f t="shared" si="31"/>
        <v>29361</v>
      </c>
      <c r="O148" s="195"/>
      <c r="P148" s="152"/>
      <c r="Q148" s="203">
        <v>173995</v>
      </c>
      <c r="R148" s="152">
        <f t="shared" si="21"/>
        <v>326240</v>
      </c>
    </row>
    <row r="149" spans="2:18" s="203" customFormat="1" ht="20.100000000000001" customHeight="1">
      <c r="B149" s="154"/>
      <c r="C149" s="194" t="s">
        <v>868</v>
      </c>
      <c r="D149" s="177"/>
      <c r="E149" s="157">
        <v>0.2</v>
      </c>
      <c r="F149" s="158" t="s">
        <v>848</v>
      </c>
      <c r="G149" s="159"/>
      <c r="H149" s="160">
        <f>TRUNC(G149*$E149,0)</f>
        <v>0</v>
      </c>
      <c r="I149" s="159">
        <f>노임!$D$24</f>
        <v>492337</v>
      </c>
      <c r="J149" s="160">
        <f>TRUNC(I149*$E149,0)</f>
        <v>98467</v>
      </c>
      <c r="K149" s="159"/>
      <c r="L149" s="160">
        <f>TRUNC(K149*$E149,0)</f>
        <v>0</v>
      </c>
      <c r="M149" s="161">
        <f t="shared" si="31"/>
        <v>492337</v>
      </c>
      <c r="N149" s="161">
        <f t="shared" si="31"/>
        <v>98467</v>
      </c>
      <c r="O149" s="195"/>
      <c r="P149" s="152"/>
      <c r="Q149" s="203">
        <v>262580</v>
      </c>
      <c r="R149" s="152">
        <f t="shared" si="21"/>
        <v>492337</v>
      </c>
    </row>
    <row r="150" spans="2:18" s="203" customFormat="1" ht="20.100000000000001" customHeight="1">
      <c r="B150" s="154"/>
      <c r="C150" s="194" t="s">
        <v>111</v>
      </c>
      <c r="D150" s="177"/>
      <c r="E150" s="157">
        <v>0.39</v>
      </c>
      <c r="F150" s="158" t="s">
        <v>948</v>
      </c>
      <c r="G150" s="159"/>
      <c r="H150" s="160">
        <f>TRUNC(G150*$E150,0)</f>
        <v>0</v>
      </c>
      <c r="I150" s="159">
        <f>노임!$D$17</f>
        <v>322627</v>
      </c>
      <c r="J150" s="160">
        <f>TRUNC(I150*$E150,0)</f>
        <v>125824</v>
      </c>
      <c r="K150" s="159"/>
      <c r="L150" s="160">
        <f>TRUNC(K150*$E150,0)</f>
        <v>0</v>
      </c>
      <c r="M150" s="161">
        <f t="shared" si="31"/>
        <v>322627</v>
      </c>
      <c r="N150" s="161">
        <f t="shared" si="31"/>
        <v>125824</v>
      </c>
      <c r="O150" s="195"/>
      <c r="P150" s="152"/>
      <c r="Q150" s="203">
        <v>172068</v>
      </c>
      <c r="R150" s="152">
        <f t="shared" si="21"/>
        <v>322627</v>
      </c>
    </row>
    <row r="151" spans="2:18" s="203" customFormat="1" ht="20.100000000000001" customHeight="1">
      <c r="B151" s="154"/>
      <c r="C151" s="194" t="s">
        <v>949</v>
      </c>
      <c r="D151" s="199"/>
      <c r="E151" s="157">
        <v>0.75</v>
      </c>
      <c r="F151" s="158" t="s">
        <v>899</v>
      </c>
      <c r="G151" s="159"/>
      <c r="H151" s="160">
        <f>TRUNC(G151*$E151,0)</f>
        <v>0</v>
      </c>
      <c r="I151" s="159"/>
      <c r="J151" s="160">
        <f>TRUNC(I151*$E151,0)</f>
        <v>0</v>
      </c>
      <c r="K151" s="159">
        <v>597</v>
      </c>
      <c r="L151" s="160">
        <f>TRUNC(K151*$E151,0)</f>
        <v>447</v>
      </c>
      <c r="M151" s="161">
        <f t="shared" si="31"/>
        <v>597</v>
      </c>
      <c r="N151" s="161">
        <f t="shared" si="31"/>
        <v>447</v>
      </c>
      <c r="O151" s="195"/>
      <c r="P151" s="152"/>
      <c r="R151" s="152">
        <f t="shared" si="21"/>
        <v>0</v>
      </c>
    </row>
    <row r="152" spans="2:18" s="203" customFormat="1" ht="20.100000000000001" customHeight="1">
      <c r="B152" s="154"/>
      <c r="C152" s="194" t="s">
        <v>926</v>
      </c>
      <c r="D152" s="199">
        <v>5</v>
      </c>
      <c r="E152" s="157">
        <v>1.08</v>
      </c>
      <c r="F152" s="158" t="s">
        <v>899</v>
      </c>
      <c r="G152" s="159"/>
      <c r="H152" s="160">
        <f>TRUNC(G152*$E152,0)</f>
        <v>0</v>
      </c>
      <c r="I152" s="159"/>
      <c r="J152" s="160">
        <f>TRUNC(I152*$E152,0)</f>
        <v>0</v>
      </c>
      <c r="K152" s="159">
        <v>69255</v>
      </c>
      <c r="L152" s="160">
        <f>TRUNC(K152*$E152,0)</f>
        <v>74795</v>
      </c>
      <c r="M152" s="161">
        <f t="shared" si="31"/>
        <v>69255</v>
      </c>
      <c r="N152" s="161">
        <f t="shared" si="31"/>
        <v>74795</v>
      </c>
      <c r="O152" s="195"/>
      <c r="P152" s="152"/>
      <c r="R152" s="152">
        <f t="shared" ref="R152:R215" si="32">INT(Q152*$R$22)</f>
        <v>0</v>
      </c>
    </row>
    <row r="153" spans="2:18" s="203" customFormat="1" ht="20.100000000000001" customHeight="1">
      <c r="B153" s="178"/>
      <c r="C153" s="179" t="s">
        <v>846</v>
      </c>
      <c r="D153" s="180"/>
      <c r="E153" s="181"/>
      <c r="F153" s="181"/>
      <c r="G153" s="182"/>
      <c r="H153" s="183">
        <f>SUM(H148:H152)</f>
        <v>0</v>
      </c>
      <c r="I153" s="182"/>
      <c r="J153" s="183">
        <f>SUM(J148:J152)</f>
        <v>253652</v>
      </c>
      <c r="K153" s="182"/>
      <c r="L153" s="183">
        <f>SUM(L148:L152)</f>
        <v>75242</v>
      </c>
      <c r="M153" s="184"/>
      <c r="N153" s="184">
        <f>H153+J153+L153</f>
        <v>328894</v>
      </c>
      <c r="O153" s="185"/>
      <c r="P153" s="152"/>
      <c r="R153" s="152">
        <f t="shared" si="32"/>
        <v>0</v>
      </c>
    </row>
    <row r="154" spans="2:18" s="203" customFormat="1" ht="20.100000000000001" customHeight="1">
      <c r="B154" s="186"/>
      <c r="C154" s="187"/>
      <c r="D154" s="187"/>
      <c r="E154" s="188"/>
      <c r="F154" s="188"/>
      <c r="G154" s="189"/>
      <c r="H154" s="190"/>
      <c r="I154" s="189"/>
      <c r="J154" s="190"/>
      <c r="K154" s="189"/>
      <c r="L154" s="190"/>
      <c r="M154" s="191"/>
      <c r="N154" s="191"/>
      <c r="O154" s="192"/>
      <c r="P154" s="152"/>
      <c r="R154" s="152">
        <f t="shared" si="32"/>
        <v>0</v>
      </c>
    </row>
    <row r="155" spans="2:18" s="152" customFormat="1" ht="20.100000000000001" customHeight="1">
      <c r="B155" s="169">
        <f>B147+1</f>
        <v>20</v>
      </c>
      <c r="C155" s="193" t="s">
        <v>950</v>
      </c>
      <c r="D155" s="205">
        <v>100</v>
      </c>
      <c r="E155" s="172">
        <v>1</v>
      </c>
      <c r="F155" s="173" t="s">
        <v>842</v>
      </c>
      <c r="G155" s="174"/>
      <c r="H155" s="174"/>
      <c r="I155" s="174"/>
      <c r="J155" s="174"/>
      <c r="K155" s="174"/>
      <c r="L155" s="174"/>
      <c r="M155" s="174"/>
      <c r="N155" s="174"/>
      <c r="O155" s="175" t="s">
        <v>0</v>
      </c>
      <c r="R155" s="152">
        <f t="shared" si="32"/>
        <v>0</v>
      </c>
    </row>
    <row r="156" spans="2:18" s="152" customFormat="1" ht="19.5" customHeight="1">
      <c r="B156" s="154"/>
      <c r="C156" s="194" t="s">
        <v>874</v>
      </c>
      <c r="D156" s="177"/>
      <c r="E156" s="157">
        <v>0.11</v>
      </c>
      <c r="F156" s="158" t="s">
        <v>951</v>
      </c>
      <c r="G156" s="159"/>
      <c r="H156" s="160">
        <f>TRUNC(G156*$E156,0)</f>
        <v>0</v>
      </c>
      <c r="I156" s="159">
        <f>노임!$D$21</f>
        <v>529755</v>
      </c>
      <c r="J156" s="160">
        <f>TRUNC(I156*$E156,0)</f>
        <v>58273</v>
      </c>
      <c r="K156" s="159"/>
      <c r="L156" s="160">
        <f>TRUNC(K156*$E156,0)</f>
        <v>0</v>
      </c>
      <c r="M156" s="161">
        <f t="shared" ref="M156:N159" si="33">G156+I156+K156</f>
        <v>529755</v>
      </c>
      <c r="N156" s="161">
        <f t="shared" si="33"/>
        <v>58273</v>
      </c>
      <c r="O156" s="195"/>
      <c r="Q156" s="152">
        <v>282536</v>
      </c>
      <c r="R156" s="152">
        <f t="shared" si="32"/>
        <v>529755</v>
      </c>
    </row>
    <row r="157" spans="2:18" s="152" customFormat="1" ht="20.100000000000001" customHeight="1">
      <c r="B157" s="154"/>
      <c r="C157" s="194" t="s">
        <v>875</v>
      </c>
      <c r="D157" s="177"/>
      <c r="E157" s="157">
        <v>7.0000000000000007E-2</v>
      </c>
      <c r="F157" s="158" t="s">
        <v>872</v>
      </c>
      <c r="G157" s="159"/>
      <c r="H157" s="160">
        <f>TRUNC(G157*$E157,0)</f>
        <v>0</v>
      </c>
      <c r="I157" s="159"/>
      <c r="J157" s="160">
        <f>TRUNC(I157*$E157,0)</f>
        <v>0</v>
      </c>
      <c r="K157" s="159">
        <v>55756</v>
      </c>
      <c r="L157" s="160">
        <f>TRUNC(K157*$E157,0)</f>
        <v>3902</v>
      </c>
      <c r="M157" s="161">
        <f t="shared" si="33"/>
        <v>55756</v>
      </c>
      <c r="N157" s="161">
        <f t="shared" si="33"/>
        <v>3902</v>
      </c>
      <c r="O157" s="195"/>
      <c r="R157" s="152">
        <f t="shared" si="32"/>
        <v>0</v>
      </c>
    </row>
    <row r="158" spans="2:18" s="152" customFormat="1" ht="20.100000000000001" customHeight="1">
      <c r="B158" s="154"/>
      <c r="C158" s="194" t="s">
        <v>877</v>
      </c>
      <c r="D158" s="199"/>
      <c r="E158" s="157">
        <v>0.14000000000000001</v>
      </c>
      <c r="F158" s="158" t="s">
        <v>899</v>
      </c>
      <c r="G158" s="159"/>
      <c r="H158" s="160">
        <f>TRUNC(G158*$E158,0)</f>
        <v>0</v>
      </c>
      <c r="I158" s="159"/>
      <c r="J158" s="160">
        <f>TRUNC(I158*$E158,0)</f>
        <v>0</v>
      </c>
      <c r="K158" s="159">
        <v>92</v>
      </c>
      <c r="L158" s="160">
        <f>TRUNC(K158*$E158,0)</f>
        <v>12</v>
      </c>
      <c r="M158" s="161">
        <f t="shared" si="33"/>
        <v>92</v>
      </c>
      <c r="N158" s="161">
        <f t="shared" si="33"/>
        <v>12</v>
      </c>
      <c r="O158" s="195"/>
      <c r="R158" s="152">
        <f t="shared" si="32"/>
        <v>0</v>
      </c>
    </row>
    <row r="159" spans="2:18" s="152" customFormat="1" ht="20.100000000000001" customHeight="1">
      <c r="B159" s="154"/>
      <c r="C159" s="194" t="s">
        <v>879</v>
      </c>
      <c r="D159" s="199"/>
      <c r="E159" s="157">
        <v>0.14000000000000001</v>
      </c>
      <c r="F159" s="158" t="s">
        <v>952</v>
      </c>
      <c r="G159" s="159">
        <v>4900</v>
      </c>
      <c r="H159" s="160">
        <f>TRUNC(G159*$E159,0)</f>
        <v>686</v>
      </c>
      <c r="I159" s="159"/>
      <c r="J159" s="160">
        <f>TRUNC(I159*$E159,0)</f>
        <v>0</v>
      </c>
      <c r="K159" s="159"/>
      <c r="L159" s="160">
        <f>TRUNC(K159*$E159,0)</f>
        <v>0</v>
      </c>
      <c r="M159" s="161">
        <f t="shared" si="33"/>
        <v>4900</v>
      </c>
      <c r="N159" s="161">
        <f t="shared" si="33"/>
        <v>686</v>
      </c>
      <c r="O159" s="195"/>
      <c r="R159" s="152">
        <f t="shared" si="32"/>
        <v>0</v>
      </c>
    </row>
    <row r="160" spans="2:18" s="152" customFormat="1" ht="20.100000000000001" customHeight="1">
      <c r="B160" s="178"/>
      <c r="C160" s="179" t="s">
        <v>846</v>
      </c>
      <c r="D160" s="180"/>
      <c r="E160" s="181"/>
      <c r="F160" s="181"/>
      <c r="G160" s="182"/>
      <c r="H160" s="183">
        <f>SUM(H156:H159)</f>
        <v>686</v>
      </c>
      <c r="I160" s="182"/>
      <c r="J160" s="183">
        <f>SUM(J156:J159)</f>
        <v>58273</v>
      </c>
      <c r="K160" s="182"/>
      <c r="L160" s="183">
        <f>SUM(L156:L159)</f>
        <v>3914</v>
      </c>
      <c r="M160" s="184"/>
      <c r="N160" s="184">
        <f>H160+J160+L160</f>
        <v>62873</v>
      </c>
      <c r="O160" s="185"/>
      <c r="R160" s="152">
        <f t="shared" si="32"/>
        <v>0</v>
      </c>
    </row>
    <row r="161" spans="2:18" ht="20.100000000000001" customHeight="1">
      <c r="B161" s="186"/>
      <c r="C161" s="187"/>
      <c r="D161" s="187"/>
      <c r="E161" s="188"/>
      <c r="F161" s="188"/>
      <c r="G161" s="189"/>
      <c r="H161" s="190"/>
      <c r="I161" s="189"/>
      <c r="J161" s="190"/>
      <c r="K161" s="189"/>
      <c r="L161" s="190"/>
      <c r="M161" s="191"/>
      <c r="N161" s="191"/>
      <c r="O161" s="192"/>
      <c r="R161" s="152">
        <f t="shared" si="32"/>
        <v>0</v>
      </c>
    </row>
    <row r="162" spans="2:18" s="168" customFormat="1" ht="20.100000000000001" customHeight="1">
      <c r="B162" s="169">
        <f>B155+1</f>
        <v>21</v>
      </c>
      <c r="C162" s="193" t="s">
        <v>953</v>
      </c>
      <c r="D162" s="205">
        <v>100</v>
      </c>
      <c r="E162" s="172">
        <v>1</v>
      </c>
      <c r="F162" s="173" t="s">
        <v>842</v>
      </c>
      <c r="G162" s="174"/>
      <c r="H162" s="174"/>
      <c r="I162" s="174"/>
      <c r="J162" s="174"/>
      <c r="K162" s="174"/>
      <c r="L162" s="174"/>
      <c r="M162" s="174"/>
      <c r="N162" s="174"/>
      <c r="O162" s="175" t="s">
        <v>0</v>
      </c>
      <c r="R162" s="152">
        <f t="shared" si="32"/>
        <v>0</v>
      </c>
    </row>
    <row r="163" spans="2:18" s="152" customFormat="1" ht="20.100000000000001" customHeight="1">
      <c r="B163" s="154"/>
      <c r="C163" s="194" t="s">
        <v>70</v>
      </c>
      <c r="D163" s="177"/>
      <c r="E163" s="157">
        <v>0.05</v>
      </c>
      <c r="F163" s="158" t="s">
        <v>848</v>
      </c>
      <c r="G163" s="159"/>
      <c r="H163" s="160">
        <f>TRUNC(G163*$E163,0)</f>
        <v>0</v>
      </c>
      <c r="I163" s="159">
        <f>노임!$D$28</f>
        <v>326240</v>
      </c>
      <c r="J163" s="160">
        <f>TRUNC(I163*$E163,0)</f>
        <v>16312</v>
      </c>
      <c r="K163" s="159"/>
      <c r="L163" s="160">
        <f>TRUNC(K163*$E163,0)</f>
        <v>0</v>
      </c>
      <c r="M163" s="161">
        <f t="shared" ref="M163:N166" si="34">G163+I163+K163</f>
        <v>326240</v>
      </c>
      <c r="N163" s="161">
        <f t="shared" si="34"/>
        <v>16312</v>
      </c>
      <c r="O163" s="195"/>
      <c r="Q163" s="152">
        <v>173995</v>
      </c>
      <c r="R163" s="152">
        <f t="shared" si="32"/>
        <v>326240</v>
      </c>
    </row>
    <row r="164" spans="2:18" s="152" customFormat="1" ht="20.100000000000001" customHeight="1">
      <c r="B164" s="154"/>
      <c r="C164" s="194" t="s">
        <v>868</v>
      </c>
      <c r="D164" s="177"/>
      <c r="E164" s="157">
        <v>0.1</v>
      </c>
      <c r="F164" s="158" t="s">
        <v>948</v>
      </c>
      <c r="G164" s="159"/>
      <c r="H164" s="160">
        <f>TRUNC(G164*$E164,0)</f>
        <v>0</v>
      </c>
      <c r="I164" s="159">
        <f>노임!$D$24</f>
        <v>492337</v>
      </c>
      <c r="J164" s="160">
        <f>TRUNC(I164*$E164,0)</f>
        <v>49233</v>
      </c>
      <c r="K164" s="159"/>
      <c r="L164" s="160">
        <f>TRUNC(K164*$E164,0)</f>
        <v>0</v>
      </c>
      <c r="M164" s="161">
        <f t="shared" si="34"/>
        <v>492337</v>
      </c>
      <c r="N164" s="161">
        <f t="shared" si="34"/>
        <v>49233</v>
      </c>
      <c r="O164" s="195"/>
      <c r="Q164" s="152">
        <v>262580</v>
      </c>
      <c r="R164" s="152">
        <f t="shared" si="32"/>
        <v>492337</v>
      </c>
    </row>
    <row r="165" spans="2:18" s="152" customFormat="1" ht="20.100000000000001" customHeight="1">
      <c r="B165" s="154"/>
      <c r="C165" s="194" t="s">
        <v>111</v>
      </c>
      <c r="D165" s="177"/>
      <c r="E165" s="157">
        <v>0.2</v>
      </c>
      <c r="F165" s="158" t="s">
        <v>848</v>
      </c>
      <c r="G165" s="159"/>
      <c r="H165" s="160">
        <f>TRUNC(G165*$E165,0)</f>
        <v>0</v>
      </c>
      <c r="I165" s="159">
        <f>노임!$D$17</f>
        <v>322627</v>
      </c>
      <c r="J165" s="160">
        <f>TRUNC(I165*$E165,0)</f>
        <v>64525</v>
      </c>
      <c r="K165" s="159"/>
      <c r="L165" s="160">
        <f>TRUNC(K165*$E165,0)</f>
        <v>0</v>
      </c>
      <c r="M165" s="161">
        <f t="shared" si="34"/>
        <v>322627</v>
      </c>
      <c r="N165" s="161">
        <f t="shared" si="34"/>
        <v>64525</v>
      </c>
      <c r="O165" s="195"/>
      <c r="Q165" s="152">
        <v>172068</v>
      </c>
      <c r="R165" s="152">
        <f t="shared" si="32"/>
        <v>322627</v>
      </c>
    </row>
    <row r="166" spans="2:18" s="152" customFormat="1" ht="20.100000000000001" customHeight="1">
      <c r="B166" s="154"/>
      <c r="C166" s="194" t="s">
        <v>954</v>
      </c>
      <c r="D166" s="165">
        <v>100</v>
      </c>
      <c r="E166" s="157">
        <v>0.38</v>
      </c>
      <c r="F166" s="158" t="s">
        <v>899</v>
      </c>
      <c r="G166" s="159"/>
      <c r="H166" s="160">
        <f>TRUNC(G166*$E166,0)</f>
        <v>0</v>
      </c>
      <c r="I166" s="159"/>
      <c r="J166" s="160">
        <f>TRUNC(I166*$E166,0)</f>
        <v>0</v>
      </c>
      <c r="K166" s="159">
        <v>14030</v>
      </c>
      <c r="L166" s="160">
        <f>TRUNC(K166*$E166,0)</f>
        <v>5331</v>
      </c>
      <c r="M166" s="161">
        <f t="shared" si="34"/>
        <v>14030</v>
      </c>
      <c r="N166" s="161">
        <f t="shared" si="34"/>
        <v>5331</v>
      </c>
      <c r="O166" s="195"/>
      <c r="R166" s="152">
        <f t="shared" si="32"/>
        <v>0</v>
      </c>
    </row>
    <row r="167" spans="2:18" s="152" customFormat="1" ht="20.100000000000001" customHeight="1">
      <c r="B167" s="178"/>
      <c r="C167" s="179" t="s">
        <v>849</v>
      </c>
      <c r="D167" s="180"/>
      <c r="E167" s="181"/>
      <c r="F167" s="181"/>
      <c r="G167" s="182"/>
      <c r="H167" s="183">
        <f>SUM(H163:H166)</f>
        <v>0</v>
      </c>
      <c r="I167" s="182"/>
      <c r="J167" s="183">
        <f>SUM(J163:J166)</f>
        <v>130070</v>
      </c>
      <c r="K167" s="182"/>
      <c r="L167" s="183">
        <f>SUM(L163:L166)</f>
        <v>5331</v>
      </c>
      <c r="M167" s="184"/>
      <c r="N167" s="184">
        <f>H167+J167+L167</f>
        <v>135401</v>
      </c>
      <c r="O167" s="185"/>
      <c r="R167" s="152">
        <f t="shared" si="32"/>
        <v>0</v>
      </c>
    </row>
    <row r="168" spans="2:18" ht="20.100000000000001" customHeight="1">
      <c r="B168" s="186"/>
      <c r="C168" s="187"/>
      <c r="D168" s="187"/>
      <c r="E168" s="188"/>
      <c r="F168" s="188"/>
      <c r="G168" s="189"/>
      <c r="H168" s="190"/>
      <c r="I168" s="189"/>
      <c r="J168" s="190"/>
      <c r="K168" s="189"/>
      <c r="L168" s="190"/>
      <c r="M168" s="191"/>
      <c r="N168" s="191"/>
      <c r="O168" s="192"/>
      <c r="R168" s="152">
        <f t="shared" si="32"/>
        <v>0</v>
      </c>
    </row>
    <row r="169" spans="2:18" s="168" customFormat="1" ht="20.100000000000001" customHeight="1">
      <c r="B169" s="169">
        <f>B162+1</f>
        <v>22</v>
      </c>
      <c r="C169" s="193" t="s">
        <v>955</v>
      </c>
      <c r="D169" s="171">
        <v>1000</v>
      </c>
      <c r="E169" s="172">
        <v>1</v>
      </c>
      <c r="F169" s="173" t="s">
        <v>842</v>
      </c>
      <c r="G169" s="174"/>
      <c r="H169" s="174"/>
      <c r="I169" s="174"/>
      <c r="J169" s="174"/>
      <c r="K169" s="174"/>
      <c r="L169" s="174"/>
      <c r="M169" s="174"/>
      <c r="N169" s="174"/>
      <c r="O169" s="175" t="s">
        <v>0</v>
      </c>
      <c r="R169" s="152">
        <f t="shared" si="32"/>
        <v>0</v>
      </c>
    </row>
    <row r="170" spans="2:18" s="152" customFormat="1" ht="19.5" customHeight="1">
      <c r="B170" s="154"/>
      <c r="C170" s="155" t="s">
        <v>956</v>
      </c>
      <c r="D170" s="156">
        <v>1000</v>
      </c>
      <c r="E170" s="157">
        <v>1</v>
      </c>
      <c r="F170" s="158" t="s">
        <v>825</v>
      </c>
      <c r="G170" s="159">
        <f>H184</f>
        <v>0</v>
      </c>
      <c r="H170" s="160">
        <f t="shared" ref="H170:H176" si="35">TRUNC(G170*$E170,0)</f>
        <v>0</v>
      </c>
      <c r="I170" s="159">
        <f>J184</f>
        <v>3442297</v>
      </c>
      <c r="J170" s="160">
        <f t="shared" ref="J170:J176" si="36">TRUNC(I170*$E170,0)</f>
        <v>3442297</v>
      </c>
      <c r="K170" s="159">
        <f>L184</f>
        <v>822608</v>
      </c>
      <c r="L170" s="160">
        <f t="shared" ref="L170:L176" si="37">TRUNC(K170*$E170,0)</f>
        <v>822608</v>
      </c>
      <c r="M170" s="161">
        <f t="shared" ref="M170:N176" si="38">G170+I170+K170</f>
        <v>4264905</v>
      </c>
      <c r="N170" s="161">
        <f t="shared" si="38"/>
        <v>4264905</v>
      </c>
      <c r="O170" s="162">
        <f>B179</f>
        <v>23</v>
      </c>
      <c r="Q170" s="152">
        <v>1835893</v>
      </c>
      <c r="R170" s="152">
        <f t="shared" si="32"/>
        <v>3442299</v>
      </c>
    </row>
    <row r="171" spans="2:18" s="152" customFormat="1" ht="20.100000000000001" customHeight="1">
      <c r="B171" s="154"/>
      <c r="C171" s="155" t="s">
        <v>957</v>
      </c>
      <c r="D171" s="156">
        <v>1000</v>
      </c>
      <c r="E171" s="157">
        <v>59.41</v>
      </c>
      <c r="F171" s="158" t="s">
        <v>958</v>
      </c>
      <c r="G171" s="159"/>
      <c r="H171" s="160">
        <f t="shared" si="35"/>
        <v>0</v>
      </c>
      <c r="I171" s="159"/>
      <c r="J171" s="160">
        <f t="shared" si="36"/>
        <v>0</v>
      </c>
      <c r="K171" s="159">
        <v>35513</v>
      </c>
      <c r="L171" s="160">
        <f t="shared" si="37"/>
        <v>2109827</v>
      </c>
      <c r="M171" s="161">
        <f t="shared" si="38"/>
        <v>35513</v>
      </c>
      <c r="N171" s="161">
        <f t="shared" si="38"/>
        <v>2109827</v>
      </c>
      <c r="O171" s="162"/>
      <c r="R171" s="152">
        <f t="shared" si="32"/>
        <v>0</v>
      </c>
    </row>
    <row r="172" spans="2:18" s="152" customFormat="1" ht="20.100000000000001" customHeight="1">
      <c r="B172" s="154"/>
      <c r="C172" s="155" t="s">
        <v>959</v>
      </c>
      <c r="D172" s="156">
        <v>1000</v>
      </c>
      <c r="E172" s="157">
        <v>3.93</v>
      </c>
      <c r="F172" s="158" t="s">
        <v>958</v>
      </c>
      <c r="G172" s="159">
        <f>H189</f>
        <v>21067</v>
      </c>
      <c r="H172" s="160">
        <f t="shared" si="35"/>
        <v>82793</v>
      </c>
      <c r="I172" s="159">
        <f>J189</f>
        <v>0</v>
      </c>
      <c r="J172" s="160">
        <f t="shared" si="36"/>
        <v>0</v>
      </c>
      <c r="K172" s="159">
        <f>L189</f>
        <v>0</v>
      </c>
      <c r="L172" s="160">
        <f t="shared" si="37"/>
        <v>0</v>
      </c>
      <c r="M172" s="161">
        <f t="shared" si="38"/>
        <v>21067</v>
      </c>
      <c r="N172" s="161">
        <f t="shared" si="38"/>
        <v>82793</v>
      </c>
      <c r="O172" s="162">
        <f>B186</f>
        <v>24</v>
      </c>
      <c r="Q172" s="152">
        <v>0</v>
      </c>
      <c r="R172" s="152">
        <f t="shared" si="32"/>
        <v>0</v>
      </c>
    </row>
    <row r="173" spans="2:18" s="152" customFormat="1" ht="20.100000000000001" customHeight="1">
      <c r="B173" s="154"/>
      <c r="C173" s="155" t="s">
        <v>960</v>
      </c>
      <c r="D173" s="156">
        <v>1000</v>
      </c>
      <c r="E173" s="157">
        <v>17.72</v>
      </c>
      <c r="F173" s="158" t="s">
        <v>872</v>
      </c>
      <c r="G173" s="159">
        <f>H193</f>
        <v>0</v>
      </c>
      <c r="H173" s="160">
        <f t="shared" si="35"/>
        <v>0</v>
      </c>
      <c r="I173" s="159">
        <f>J193</f>
        <v>81560</v>
      </c>
      <c r="J173" s="160">
        <f t="shared" si="36"/>
        <v>1445243</v>
      </c>
      <c r="K173" s="159">
        <f>L193</f>
        <v>0</v>
      </c>
      <c r="L173" s="160">
        <f t="shared" si="37"/>
        <v>0</v>
      </c>
      <c r="M173" s="161">
        <f t="shared" si="38"/>
        <v>81560</v>
      </c>
      <c r="N173" s="161">
        <f t="shared" si="38"/>
        <v>1445243</v>
      </c>
      <c r="O173" s="162">
        <f>B191</f>
        <v>25</v>
      </c>
      <c r="Q173" s="152">
        <v>43498</v>
      </c>
      <c r="R173" s="152">
        <f t="shared" si="32"/>
        <v>81558</v>
      </c>
    </row>
    <row r="174" spans="2:18" s="152" customFormat="1" ht="20.100000000000001" customHeight="1">
      <c r="B174" s="154"/>
      <c r="C174" s="155" t="s">
        <v>961</v>
      </c>
      <c r="D174" s="156">
        <v>1000</v>
      </c>
      <c r="E174" s="157">
        <v>1</v>
      </c>
      <c r="F174" s="158" t="s">
        <v>825</v>
      </c>
      <c r="G174" s="159">
        <f>H200</f>
        <v>0</v>
      </c>
      <c r="H174" s="160">
        <f t="shared" si="35"/>
        <v>0</v>
      </c>
      <c r="I174" s="159">
        <f>J200</f>
        <v>1375288</v>
      </c>
      <c r="J174" s="160">
        <f t="shared" si="36"/>
        <v>1375288</v>
      </c>
      <c r="K174" s="159">
        <f>L200</f>
        <v>329440</v>
      </c>
      <c r="L174" s="160">
        <f t="shared" si="37"/>
        <v>329440</v>
      </c>
      <c r="M174" s="161">
        <f t="shared" si="38"/>
        <v>1704728</v>
      </c>
      <c r="N174" s="161">
        <f t="shared" si="38"/>
        <v>1704728</v>
      </c>
      <c r="O174" s="162">
        <f>B195</f>
        <v>26</v>
      </c>
      <c r="Q174" s="152">
        <v>733488</v>
      </c>
      <c r="R174" s="152">
        <f t="shared" si="32"/>
        <v>1375290</v>
      </c>
    </row>
    <row r="175" spans="2:18" s="152" customFormat="1" ht="20.100000000000001" customHeight="1">
      <c r="B175" s="154"/>
      <c r="C175" s="194" t="s">
        <v>962</v>
      </c>
      <c r="D175" s="156">
        <v>1000</v>
      </c>
      <c r="E175" s="157">
        <v>1</v>
      </c>
      <c r="F175" s="158" t="s">
        <v>825</v>
      </c>
      <c r="G175" s="159">
        <v>5000000</v>
      </c>
      <c r="H175" s="160">
        <f t="shared" si="35"/>
        <v>5000000</v>
      </c>
      <c r="I175" s="159"/>
      <c r="J175" s="160">
        <f t="shared" si="36"/>
        <v>0</v>
      </c>
      <c r="K175" s="159"/>
      <c r="L175" s="160">
        <f t="shared" si="37"/>
        <v>0</v>
      </c>
      <c r="M175" s="161">
        <f t="shared" si="38"/>
        <v>5000000</v>
      </c>
      <c r="N175" s="161">
        <f t="shared" si="38"/>
        <v>5000000</v>
      </c>
      <c r="O175" s="195"/>
      <c r="R175" s="152">
        <f t="shared" si="32"/>
        <v>0</v>
      </c>
    </row>
    <row r="176" spans="2:18" s="152" customFormat="1" ht="20.100000000000001" customHeight="1">
      <c r="B176" s="154"/>
      <c r="C176" s="194" t="s">
        <v>738</v>
      </c>
      <c r="D176" s="156">
        <v>1000</v>
      </c>
      <c r="E176" s="157">
        <v>1</v>
      </c>
      <c r="F176" s="158" t="s">
        <v>825</v>
      </c>
      <c r="G176" s="159">
        <v>303010</v>
      </c>
      <c r="H176" s="160">
        <f t="shared" si="35"/>
        <v>303010</v>
      </c>
      <c r="I176" s="159"/>
      <c r="J176" s="160">
        <f t="shared" si="36"/>
        <v>0</v>
      </c>
      <c r="K176" s="159"/>
      <c r="L176" s="160">
        <f t="shared" si="37"/>
        <v>0</v>
      </c>
      <c r="M176" s="161">
        <f t="shared" si="38"/>
        <v>303010</v>
      </c>
      <c r="N176" s="161">
        <f t="shared" si="38"/>
        <v>303010</v>
      </c>
      <c r="O176" s="195"/>
      <c r="R176" s="152">
        <f t="shared" si="32"/>
        <v>0</v>
      </c>
    </row>
    <row r="177" spans="2:18" s="152" customFormat="1" ht="20.100000000000001" customHeight="1">
      <c r="B177" s="178"/>
      <c r="C177" s="179" t="s">
        <v>846</v>
      </c>
      <c r="D177" s="180"/>
      <c r="E177" s="181"/>
      <c r="F177" s="181"/>
      <c r="G177" s="182"/>
      <c r="H177" s="183">
        <f>SUM(H170:H176)</f>
        <v>5385803</v>
      </c>
      <c r="I177" s="182"/>
      <c r="J177" s="183">
        <f>SUM(J170:J175)</f>
        <v>6262828</v>
      </c>
      <c r="K177" s="182"/>
      <c r="L177" s="183">
        <f>SUM(L170:L175)</f>
        <v>3261875</v>
      </c>
      <c r="M177" s="184"/>
      <c r="N177" s="184">
        <f>H177+J177+L177</f>
        <v>14910506</v>
      </c>
      <c r="O177" s="185"/>
      <c r="R177" s="152">
        <f t="shared" si="32"/>
        <v>0</v>
      </c>
    </row>
    <row r="178" spans="2:18" s="152" customFormat="1" ht="20.100000000000001" customHeight="1">
      <c r="B178" s="186"/>
      <c r="C178" s="187"/>
      <c r="D178" s="187"/>
      <c r="E178" s="188"/>
      <c r="F178" s="188"/>
      <c r="G178" s="189"/>
      <c r="H178" s="190"/>
      <c r="I178" s="189"/>
      <c r="J178" s="190"/>
      <c r="K178" s="189"/>
      <c r="L178" s="190"/>
      <c r="M178" s="191"/>
      <c r="N178" s="191"/>
      <c r="O178" s="192"/>
      <c r="R178" s="152">
        <f t="shared" si="32"/>
        <v>0</v>
      </c>
    </row>
    <row r="179" spans="2:18" s="168" customFormat="1" ht="20.100000000000001" customHeight="1">
      <c r="B179" s="169">
        <f>B169+1</f>
        <v>23</v>
      </c>
      <c r="C179" s="193" t="s">
        <v>963</v>
      </c>
      <c r="D179" s="171">
        <v>1000</v>
      </c>
      <c r="E179" s="172">
        <v>1</v>
      </c>
      <c r="F179" s="173" t="s">
        <v>842</v>
      </c>
      <c r="G179" s="174"/>
      <c r="H179" s="174"/>
      <c r="I179" s="174"/>
      <c r="J179" s="174"/>
      <c r="K179" s="174"/>
      <c r="L179" s="174"/>
      <c r="M179" s="174"/>
      <c r="N179" s="174"/>
      <c r="O179" s="175" t="s">
        <v>0</v>
      </c>
      <c r="R179" s="152">
        <f t="shared" si="32"/>
        <v>0</v>
      </c>
    </row>
    <row r="180" spans="2:18" s="152" customFormat="1" ht="20.100000000000001" customHeight="1">
      <c r="B180" s="154"/>
      <c r="C180" s="194" t="s">
        <v>70</v>
      </c>
      <c r="D180" s="177"/>
      <c r="E180" s="157">
        <v>0.5</v>
      </c>
      <c r="F180" s="158" t="s">
        <v>848</v>
      </c>
      <c r="G180" s="159"/>
      <c r="H180" s="160">
        <f>TRUNC(G180*$E180,0)</f>
        <v>0</v>
      </c>
      <c r="I180" s="159">
        <f>노임!$D$28</f>
        <v>326240</v>
      </c>
      <c r="J180" s="160">
        <f>TRUNC(I180*$E180,0)</f>
        <v>163120</v>
      </c>
      <c r="K180" s="159"/>
      <c r="L180" s="160">
        <f>TRUNC(K180*$E180,0)</f>
        <v>0</v>
      </c>
      <c r="M180" s="161">
        <f t="shared" ref="M180:N183" si="39">G180+I180+K180</f>
        <v>326240</v>
      </c>
      <c r="N180" s="161">
        <f t="shared" si="39"/>
        <v>163120</v>
      </c>
      <c r="O180" s="195"/>
      <c r="Q180" s="152">
        <v>173995</v>
      </c>
      <c r="R180" s="152">
        <f t="shared" si="32"/>
        <v>326240</v>
      </c>
    </row>
    <row r="181" spans="2:18" s="152" customFormat="1" ht="20.100000000000001" customHeight="1">
      <c r="B181" s="154"/>
      <c r="C181" s="194" t="s">
        <v>868</v>
      </c>
      <c r="D181" s="177"/>
      <c r="E181" s="157">
        <v>4.38</v>
      </c>
      <c r="F181" s="158" t="s">
        <v>848</v>
      </c>
      <c r="G181" s="159"/>
      <c r="H181" s="160">
        <f>TRUNC(G181*$E181,0)</f>
        <v>0</v>
      </c>
      <c r="I181" s="159">
        <f>노임!$D$24</f>
        <v>492337</v>
      </c>
      <c r="J181" s="160">
        <f>TRUNC(I181*$E181,0)</f>
        <v>2156436</v>
      </c>
      <c r="K181" s="159"/>
      <c r="L181" s="160">
        <f>TRUNC(K181*$E181,0)</f>
        <v>0</v>
      </c>
      <c r="M181" s="161">
        <f t="shared" si="39"/>
        <v>492337</v>
      </c>
      <c r="N181" s="161">
        <f t="shared" si="39"/>
        <v>2156436</v>
      </c>
      <c r="O181" s="195"/>
      <c r="Q181" s="152">
        <v>262580</v>
      </c>
      <c r="R181" s="152">
        <f t="shared" si="32"/>
        <v>492337</v>
      </c>
    </row>
    <row r="182" spans="2:18" s="152" customFormat="1" ht="20.100000000000001" customHeight="1">
      <c r="B182" s="154"/>
      <c r="C182" s="194" t="s">
        <v>111</v>
      </c>
      <c r="D182" s="177"/>
      <c r="E182" s="157">
        <v>3.48</v>
      </c>
      <c r="F182" s="158" t="s">
        <v>848</v>
      </c>
      <c r="G182" s="159"/>
      <c r="H182" s="160">
        <f>TRUNC(G182*$E182,0)</f>
        <v>0</v>
      </c>
      <c r="I182" s="159">
        <f>노임!$D$17</f>
        <v>322627</v>
      </c>
      <c r="J182" s="160">
        <f>TRUNC(I182*$E182,0)</f>
        <v>1122741</v>
      </c>
      <c r="K182" s="159"/>
      <c r="L182" s="160">
        <f>TRUNC(K182*$E182,0)</f>
        <v>0</v>
      </c>
      <c r="M182" s="161">
        <f t="shared" si="39"/>
        <v>322627</v>
      </c>
      <c r="N182" s="161">
        <f t="shared" si="39"/>
        <v>1122741</v>
      </c>
      <c r="O182" s="195"/>
      <c r="Q182" s="152">
        <v>172068</v>
      </c>
      <c r="R182" s="152">
        <f t="shared" si="32"/>
        <v>322627</v>
      </c>
    </row>
    <row r="183" spans="2:18" s="152" customFormat="1" ht="20.100000000000001" customHeight="1">
      <c r="B183" s="154"/>
      <c r="C183" s="194" t="s">
        <v>964</v>
      </c>
      <c r="D183" s="199">
        <v>15</v>
      </c>
      <c r="E183" s="157">
        <v>8.2899999999999991</v>
      </c>
      <c r="F183" s="158" t="s">
        <v>872</v>
      </c>
      <c r="G183" s="159"/>
      <c r="H183" s="160">
        <f>TRUNC(G183*$E183,0)</f>
        <v>0</v>
      </c>
      <c r="I183" s="159"/>
      <c r="J183" s="160">
        <f>TRUNC(I183*$E183,0)</f>
        <v>0</v>
      </c>
      <c r="K183" s="159">
        <v>99229</v>
      </c>
      <c r="L183" s="160">
        <f>TRUNC(K183*$E183,0)</f>
        <v>822608</v>
      </c>
      <c r="M183" s="161">
        <f t="shared" si="39"/>
        <v>99229</v>
      </c>
      <c r="N183" s="161">
        <f t="shared" si="39"/>
        <v>822608</v>
      </c>
      <c r="O183" s="195"/>
      <c r="R183" s="152">
        <f t="shared" si="32"/>
        <v>0</v>
      </c>
    </row>
    <row r="184" spans="2:18" s="152" customFormat="1" ht="20.100000000000001" customHeight="1">
      <c r="B184" s="178"/>
      <c r="C184" s="179" t="s">
        <v>846</v>
      </c>
      <c r="D184" s="180"/>
      <c r="E184" s="181"/>
      <c r="F184" s="181"/>
      <c r="G184" s="182"/>
      <c r="H184" s="183">
        <f>SUM(H180:H183)</f>
        <v>0</v>
      </c>
      <c r="I184" s="182"/>
      <c r="J184" s="183">
        <f>SUM(J180:J183)</f>
        <v>3442297</v>
      </c>
      <c r="K184" s="182"/>
      <c r="L184" s="183">
        <f>SUM(L180:L183)</f>
        <v>822608</v>
      </c>
      <c r="M184" s="184"/>
      <c r="N184" s="184">
        <f>H184+J184+L184</f>
        <v>4264905</v>
      </c>
      <c r="O184" s="185"/>
      <c r="R184" s="152">
        <f t="shared" si="32"/>
        <v>0</v>
      </c>
    </row>
    <row r="185" spans="2:18" ht="20.100000000000001" customHeight="1">
      <c r="B185" s="186"/>
      <c r="C185" s="187"/>
      <c r="D185" s="187"/>
      <c r="E185" s="188"/>
      <c r="F185" s="188"/>
      <c r="G185" s="189"/>
      <c r="H185" s="190"/>
      <c r="I185" s="189"/>
      <c r="J185" s="190"/>
      <c r="K185" s="189"/>
      <c r="L185" s="190"/>
      <c r="M185" s="191"/>
      <c r="N185" s="191"/>
      <c r="O185" s="192"/>
      <c r="R185" s="152">
        <f t="shared" si="32"/>
        <v>0</v>
      </c>
    </row>
    <row r="186" spans="2:18" s="168" customFormat="1" ht="20.100000000000001" customHeight="1">
      <c r="B186" s="169">
        <f>B179+1</f>
        <v>24</v>
      </c>
      <c r="C186" s="193" t="s">
        <v>965</v>
      </c>
      <c r="D186" s="171">
        <v>1000</v>
      </c>
      <c r="E186" s="172">
        <v>1</v>
      </c>
      <c r="F186" s="173" t="s">
        <v>899</v>
      </c>
      <c r="G186" s="174"/>
      <c r="H186" s="174"/>
      <c r="I186" s="174"/>
      <c r="J186" s="174"/>
      <c r="K186" s="174"/>
      <c r="L186" s="174"/>
      <c r="M186" s="174"/>
      <c r="N186" s="174"/>
      <c r="O186" s="175" t="s">
        <v>0</v>
      </c>
      <c r="R186" s="152">
        <f t="shared" si="32"/>
        <v>0</v>
      </c>
    </row>
    <row r="187" spans="2:18" s="152" customFormat="1" ht="20.100000000000001" customHeight="1">
      <c r="B187" s="154"/>
      <c r="C187" s="194" t="s">
        <v>915</v>
      </c>
      <c r="D187" s="164" t="s">
        <v>966</v>
      </c>
      <c r="E187" s="157">
        <v>11</v>
      </c>
      <c r="F187" s="158" t="s">
        <v>929</v>
      </c>
      <c r="G187" s="159">
        <v>1596</v>
      </c>
      <c r="H187" s="160">
        <f>TRUNC(G187*$E187,0)</f>
        <v>17556</v>
      </c>
      <c r="I187" s="159"/>
      <c r="J187" s="160">
        <f>TRUNC(I187*$E187,0)</f>
        <v>0</v>
      </c>
      <c r="K187" s="159"/>
      <c r="L187" s="160">
        <f>TRUNC(K187*$E187,0)</f>
        <v>0</v>
      </c>
      <c r="M187" s="161">
        <f>G187+I187+K187</f>
        <v>1596</v>
      </c>
      <c r="N187" s="161">
        <f>H187+J187+L187</f>
        <v>17556</v>
      </c>
      <c r="O187" s="195"/>
      <c r="R187" s="152">
        <f t="shared" si="32"/>
        <v>0</v>
      </c>
    </row>
    <row r="188" spans="2:18" s="152" customFormat="1" ht="20.100000000000001" customHeight="1">
      <c r="B188" s="154"/>
      <c r="C188" s="194" t="s">
        <v>918</v>
      </c>
      <c r="D188" s="177" t="s">
        <v>967</v>
      </c>
      <c r="E188" s="196">
        <v>0.2</v>
      </c>
      <c r="F188" s="158"/>
      <c r="G188" s="159">
        <v>17556</v>
      </c>
      <c r="H188" s="160">
        <f>TRUNC(G188*$E188,0)</f>
        <v>3511</v>
      </c>
      <c r="I188" s="159"/>
      <c r="J188" s="160">
        <f>TRUNC(I188*$E188,0)</f>
        <v>0</v>
      </c>
      <c r="K188" s="159"/>
      <c r="L188" s="160">
        <f>TRUNC(K188*$E188,0)</f>
        <v>0</v>
      </c>
      <c r="M188" s="161">
        <f>G188+I188+K188</f>
        <v>17556</v>
      </c>
      <c r="N188" s="161">
        <f>H188+J188+L188</f>
        <v>3511</v>
      </c>
      <c r="O188" s="195"/>
      <c r="R188" s="152">
        <f t="shared" si="32"/>
        <v>0</v>
      </c>
    </row>
    <row r="189" spans="2:18" s="152" customFormat="1" ht="20.100000000000001" customHeight="1">
      <c r="B189" s="178"/>
      <c r="C189" s="179" t="s">
        <v>846</v>
      </c>
      <c r="D189" s="180"/>
      <c r="E189" s="181"/>
      <c r="F189" s="181"/>
      <c r="G189" s="182"/>
      <c r="H189" s="183">
        <f>SUM(H187:H188)</f>
        <v>21067</v>
      </c>
      <c r="I189" s="182"/>
      <c r="J189" s="183">
        <f>SUM(J187:J188)</f>
        <v>0</v>
      </c>
      <c r="K189" s="182"/>
      <c r="L189" s="183">
        <f>SUM(L187:L188)</f>
        <v>0</v>
      </c>
      <c r="M189" s="184"/>
      <c r="N189" s="184">
        <f>H189+J189+L189</f>
        <v>21067</v>
      </c>
      <c r="O189" s="185"/>
      <c r="R189" s="152">
        <f t="shared" si="32"/>
        <v>0</v>
      </c>
    </row>
    <row r="190" spans="2:18" s="152" customFormat="1" ht="20.100000000000001" customHeight="1">
      <c r="B190" s="186"/>
      <c r="C190" s="187"/>
      <c r="D190" s="187"/>
      <c r="E190" s="188"/>
      <c r="F190" s="188"/>
      <c r="G190" s="189"/>
      <c r="H190" s="190"/>
      <c r="I190" s="189"/>
      <c r="J190" s="190"/>
      <c r="K190" s="189"/>
      <c r="L190" s="190"/>
      <c r="M190" s="191"/>
      <c r="N190" s="191"/>
      <c r="O190" s="192"/>
      <c r="R190" s="152">
        <f t="shared" si="32"/>
        <v>0</v>
      </c>
    </row>
    <row r="191" spans="2:18" s="168" customFormat="1" ht="20.100000000000001" customHeight="1">
      <c r="B191" s="169">
        <f>B186+1</f>
        <v>25</v>
      </c>
      <c r="C191" s="193" t="s">
        <v>968</v>
      </c>
      <c r="D191" s="171">
        <v>1000</v>
      </c>
      <c r="E191" s="172">
        <v>1</v>
      </c>
      <c r="F191" s="173" t="s">
        <v>872</v>
      </c>
      <c r="G191" s="174"/>
      <c r="H191" s="174"/>
      <c r="I191" s="174"/>
      <c r="J191" s="174"/>
      <c r="K191" s="174"/>
      <c r="L191" s="174"/>
      <c r="M191" s="174"/>
      <c r="N191" s="174"/>
      <c r="O191" s="175" t="s">
        <v>0</v>
      </c>
      <c r="R191" s="152">
        <f t="shared" si="32"/>
        <v>0</v>
      </c>
    </row>
    <row r="192" spans="2:18" s="152" customFormat="1" ht="20.100000000000001" customHeight="1">
      <c r="B192" s="154"/>
      <c r="C192" s="194" t="s">
        <v>70</v>
      </c>
      <c r="D192" s="177"/>
      <c r="E192" s="157">
        <v>0.25</v>
      </c>
      <c r="F192" s="158" t="s">
        <v>948</v>
      </c>
      <c r="G192" s="159"/>
      <c r="H192" s="160">
        <f>TRUNC(G192*$E192,0)</f>
        <v>0</v>
      </c>
      <c r="I192" s="159">
        <f>노임!$D$28</f>
        <v>326240</v>
      </c>
      <c r="J192" s="160">
        <f>TRUNC(I192*$E192,0)</f>
        <v>81560</v>
      </c>
      <c r="K192" s="159"/>
      <c r="L192" s="160">
        <f>TRUNC(K192*$E192,0)</f>
        <v>0</v>
      </c>
      <c r="M192" s="161">
        <f>G192+I192+K192</f>
        <v>326240</v>
      </c>
      <c r="N192" s="161">
        <f>H192+J192+L192</f>
        <v>81560</v>
      </c>
      <c r="O192" s="195"/>
      <c r="Q192" s="152">
        <v>173995</v>
      </c>
      <c r="R192" s="152">
        <f t="shared" si="32"/>
        <v>326240</v>
      </c>
    </row>
    <row r="193" spans="2:18" s="152" customFormat="1" ht="20.100000000000001" customHeight="1">
      <c r="B193" s="178"/>
      <c r="C193" s="179" t="s">
        <v>846</v>
      </c>
      <c r="D193" s="180"/>
      <c r="E193" s="181"/>
      <c r="F193" s="181"/>
      <c r="G193" s="182"/>
      <c r="H193" s="183">
        <f>SUM(H192:H192)</f>
        <v>0</v>
      </c>
      <c r="I193" s="182"/>
      <c r="J193" s="183">
        <f>SUM(J192:J192)</f>
        <v>81560</v>
      </c>
      <c r="K193" s="182"/>
      <c r="L193" s="183">
        <f>SUM(L192:L192)</f>
        <v>0</v>
      </c>
      <c r="M193" s="184"/>
      <c r="N193" s="184">
        <f>H193+J193+L193</f>
        <v>81560</v>
      </c>
      <c r="O193" s="185"/>
      <c r="R193" s="152">
        <f t="shared" si="32"/>
        <v>0</v>
      </c>
    </row>
    <row r="194" spans="2:18" s="152" customFormat="1" ht="20.100000000000001" customHeight="1">
      <c r="B194" s="186"/>
      <c r="C194" s="187"/>
      <c r="D194" s="187"/>
      <c r="E194" s="188"/>
      <c r="F194" s="188"/>
      <c r="G194" s="189"/>
      <c r="H194" s="190"/>
      <c r="I194" s="189"/>
      <c r="J194" s="190"/>
      <c r="K194" s="189"/>
      <c r="L194" s="190"/>
      <c r="M194" s="191"/>
      <c r="N194" s="191"/>
      <c r="O194" s="192"/>
      <c r="R194" s="152">
        <f t="shared" si="32"/>
        <v>0</v>
      </c>
    </row>
    <row r="195" spans="2:18" s="168" customFormat="1" ht="20.100000000000001" customHeight="1">
      <c r="B195" s="169">
        <f>B191+1</f>
        <v>26</v>
      </c>
      <c r="C195" s="193" t="s">
        <v>969</v>
      </c>
      <c r="D195" s="171">
        <v>1000</v>
      </c>
      <c r="E195" s="172">
        <v>1</v>
      </c>
      <c r="F195" s="173" t="s">
        <v>842</v>
      </c>
      <c r="G195" s="174"/>
      <c r="H195" s="174"/>
      <c r="I195" s="174"/>
      <c r="J195" s="174"/>
      <c r="K195" s="174"/>
      <c r="L195" s="174"/>
      <c r="M195" s="174"/>
      <c r="N195" s="174"/>
      <c r="O195" s="175" t="s">
        <v>0</v>
      </c>
      <c r="R195" s="152">
        <f t="shared" si="32"/>
        <v>0</v>
      </c>
    </row>
    <row r="196" spans="2:18" s="152" customFormat="1" ht="20.100000000000001" customHeight="1">
      <c r="B196" s="154"/>
      <c r="C196" s="194" t="s">
        <v>70</v>
      </c>
      <c r="D196" s="177"/>
      <c r="E196" s="157">
        <v>0.2</v>
      </c>
      <c r="F196" s="158" t="s">
        <v>948</v>
      </c>
      <c r="G196" s="159"/>
      <c r="H196" s="160">
        <f>TRUNC(G196*$E196,0)</f>
        <v>0</v>
      </c>
      <c r="I196" s="159">
        <f>노임!$D$28</f>
        <v>326240</v>
      </c>
      <c r="J196" s="160">
        <f>TRUNC(I196*$E196,0)</f>
        <v>65248</v>
      </c>
      <c r="K196" s="159"/>
      <c r="L196" s="160">
        <f>TRUNC(K196*$E196,0)</f>
        <v>0</v>
      </c>
      <c r="M196" s="161">
        <f t="shared" ref="M196:N199" si="40">G196+I196+K196</f>
        <v>326240</v>
      </c>
      <c r="N196" s="161">
        <f t="shared" si="40"/>
        <v>65248</v>
      </c>
      <c r="O196" s="195"/>
      <c r="Q196" s="152">
        <v>173995</v>
      </c>
      <c r="R196" s="152">
        <f t="shared" si="32"/>
        <v>326240</v>
      </c>
    </row>
    <row r="197" spans="2:18" s="152" customFormat="1" ht="20.100000000000001" customHeight="1">
      <c r="B197" s="154"/>
      <c r="C197" s="194" t="s">
        <v>868</v>
      </c>
      <c r="D197" s="177"/>
      <c r="E197" s="157">
        <v>1.75</v>
      </c>
      <c r="F197" s="158" t="s">
        <v>848</v>
      </c>
      <c r="G197" s="159"/>
      <c r="H197" s="160">
        <f>TRUNC(G197*$E197,0)</f>
        <v>0</v>
      </c>
      <c r="I197" s="159">
        <f>노임!$D$24</f>
        <v>492337</v>
      </c>
      <c r="J197" s="160">
        <f>TRUNC(I197*$E197,0)</f>
        <v>861589</v>
      </c>
      <c r="K197" s="159"/>
      <c r="L197" s="160">
        <f>TRUNC(K197*$E197,0)</f>
        <v>0</v>
      </c>
      <c r="M197" s="161">
        <f t="shared" si="40"/>
        <v>492337</v>
      </c>
      <c r="N197" s="161">
        <f t="shared" si="40"/>
        <v>861589</v>
      </c>
      <c r="O197" s="195"/>
      <c r="Q197" s="152">
        <v>262580</v>
      </c>
      <c r="R197" s="152">
        <f t="shared" si="32"/>
        <v>492337</v>
      </c>
    </row>
    <row r="198" spans="2:18" s="152" customFormat="1" ht="20.100000000000001" customHeight="1">
      <c r="B198" s="154"/>
      <c r="C198" s="194" t="s">
        <v>111</v>
      </c>
      <c r="D198" s="177"/>
      <c r="E198" s="157">
        <v>1.39</v>
      </c>
      <c r="F198" s="158" t="s">
        <v>848</v>
      </c>
      <c r="G198" s="159"/>
      <c r="H198" s="160">
        <f>TRUNC(G198*$E198,0)</f>
        <v>0</v>
      </c>
      <c r="I198" s="159">
        <f>노임!$D$17</f>
        <v>322627</v>
      </c>
      <c r="J198" s="160">
        <f>TRUNC(I198*$E198,0)</f>
        <v>448451</v>
      </c>
      <c r="K198" s="159"/>
      <c r="L198" s="160">
        <f>TRUNC(K198*$E198,0)</f>
        <v>0</v>
      </c>
      <c r="M198" s="161">
        <f t="shared" si="40"/>
        <v>322627</v>
      </c>
      <c r="N198" s="161">
        <f t="shared" si="40"/>
        <v>448451</v>
      </c>
      <c r="O198" s="195"/>
      <c r="Q198" s="152">
        <v>172068</v>
      </c>
      <c r="R198" s="152">
        <f t="shared" si="32"/>
        <v>322627</v>
      </c>
    </row>
    <row r="199" spans="2:18" s="152" customFormat="1" ht="20.100000000000001" customHeight="1">
      <c r="B199" s="154"/>
      <c r="C199" s="194" t="s">
        <v>964</v>
      </c>
      <c r="D199" s="199">
        <v>15</v>
      </c>
      <c r="E199" s="157">
        <v>3.32</v>
      </c>
      <c r="F199" s="158" t="s">
        <v>872</v>
      </c>
      <c r="G199" s="159"/>
      <c r="H199" s="160">
        <f>TRUNC(G199*$E199,0)</f>
        <v>0</v>
      </c>
      <c r="I199" s="159"/>
      <c r="J199" s="160">
        <f>TRUNC(I199*$E199,0)</f>
        <v>0</v>
      </c>
      <c r="K199" s="159">
        <v>99229</v>
      </c>
      <c r="L199" s="160">
        <f>TRUNC(K199*$E199,0)</f>
        <v>329440</v>
      </c>
      <c r="M199" s="161">
        <f t="shared" si="40"/>
        <v>99229</v>
      </c>
      <c r="N199" s="161">
        <f t="shared" si="40"/>
        <v>329440</v>
      </c>
      <c r="O199" s="195"/>
      <c r="R199" s="152">
        <f t="shared" si="32"/>
        <v>0</v>
      </c>
    </row>
    <row r="200" spans="2:18" s="152" customFormat="1" ht="20.100000000000001" customHeight="1">
      <c r="B200" s="178"/>
      <c r="C200" s="179" t="s">
        <v>846</v>
      </c>
      <c r="D200" s="180"/>
      <c r="E200" s="181"/>
      <c r="F200" s="181"/>
      <c r="G200" s="182"/>
      <c r="H200" s="183">
        <f>SUM(H196:H199)</f>
        <v>0</v>
      </c>
      <c r="I200" s="182"/>
      <c r="J200" s="183">
        <f>SUM(J196:J199)</f>
        <v>1375288</v>
      </c>
      <c r="K200" s="182"/>
      <c r="L200" s="183">
        <f>SUM(L196:L199)</f>
        <v>329440</v>
      </c>
      <c r="M200" s="184"/>
      <c r="N200" s="184">
        <f>H200+J200+L200</f>
        <v>1704728</v>
      </c>
      <c r="O200" s="185"/>
      <c r="R200" s="152">
        <f t="shared" si="32"/>
        <v>0</v>
      </c>
    </row>
    <row r="201" spans="2:18" ht="20.100000000000001" customHeight="1">
      <c r="B201" s="186"/>
      <c r="C201" s="187"/>
      <c r="D201" s="187"/>
      <c r="E201" s="188"/>
      <c r="F201" s="188"/>
      <c r="G201" s="189"/>
      <c r="H201" s="190"/>
      <c r="I201" s="189"/>
      <c r="J201" s="190"/>
      <c r="K201" s="189"/>
      <c r="L201" s="190"/>
      <c r="M201" s="191"/>
      <c r="N201" s="191"/>
      <c r="O201" s="192"/>
      <c r="R201" s="152">
        <f t="shared" si="32"/>
        <v>0</v>
      </c>
    </row>
    <row r="202" spans="2:18" s="202" customFormat="1" ht="20.100000000000001" customHeight="1">
      <c r="B202" s="169">
        <f>B195+1</f>
        <v>27</v>
      </c>
      <c r="C202" s="193" t="s">
        <v>970</v>
      </c>
      <c r="D202" s="201">
        <v>900</v>
      </c>
      <c r="E202" s="172">
        <v>1</v>
      </c>
      <c r="F202" s="173" t="s">
        <v>842</v>
      </c>
      <c r="G202" s="174"/>
      <c r="H202" s="174"/>
      <c r="I202" s="174"/>
      <c r="J202" s="174"/>
      <c r="K202" s="174"/>
      <c r="L202" s="174"/>
      <c r="M202" s="174"/>
      <c r="N202" s="174"/>
      <c r="O202" s="175" t="s">
        <v>0</v>
      </c>
      <c r="R202" s="152">
        <f t="shared" si="32"/>
        <v>0</v>
      </c>
    </row>
    <row r="203" spans="2:18" s="203" customFormat="1" ht="19.5" customHeight="1">
      <c r="B203" s="154"/>
      <c r="C203" s="155" t="s">
        <v>971</v>
      </c>
      <c r="D203" s="164">
        <v>900</v>
      </c>
      <c r="E203" s="157">
        <v>1</v>
      </c>
      <c r="F203" s="158" t="s">
        <v>939</v>
      </c>
      <c r="G203" s="159">
        <f>H216</f>
        <v>0</v>
      </c>
      <c r="H203" s="160">
        <f t="shared" ref="H203:H208" si="41">TRUNC(G203*$E203,0)</f>
        <v>0</v>
      </c>
      <c r="I203" s="159">
        <f>J216</f>
        <v>1414375</v>
      </c>
      <c r="J203" s="160">
        <f t="shared" ref="J203:J208" si="42">TRUNC(I203*$E203,0)</f>
        <v>1414375</v>
      </c>
      <c r="K203" s="159">
        <f>L216</f>
        <v>316883</v>
      </c>
      <c r="L203" s="160">
        <f t="shared" ref="L203:L208" si="43">TRUNC(K203*$E203,0)</f>
        <v>316883</v>
      </c>
      <c r="M203" s="161">
        <f t="shared" ref="M203:N208" si="44">G203+I203+K203</f>
        <v>1731258</v>
      </c>
      <c r="N203" s="161">
        <f t="shared" si="44"/>
        <v>1731258</v>
      </c>
      <c r="O203" s="162">
        <f>B211</f>
        <v>28</v>
      </c>
      <c r="Q203" s="203">
        <v>754333</v>
      </c>
      <c r="R203" s="152">
        <f t="shared" si="32"/>
        <v>1414374</v>
      </c>
    </row>
    <row r="204" spans="2:18" s="203" customFormat="1" ht="20.100000000000001" customHeight="1">
      <c r="B204" s="154"/>
      <c r="C204" s="155" t="s">
        <v>972</v>
      </c>
      <c r="D204" s="156">
        <v>1000</v>
      </c>
      <c r="E204" s="157">
        <v>59.41</v>
      </c>
      <c r="F204" s="158" t="s">
        <v>872</v>
      </c>
      <c r="G204" s="159"/>
      <c r="H204" s="160">
        <f t="shared" si="41"/>
        <v>0</v>
      </c>
      <c r="I204" s="159"/>
      <c r="J204" s="160">
        <f t="shared" si="42"/>
        <v>0</v>
      </c>
      <c r="K204" s="159">
        <v>4881</v>
      </c>
      <c r="L204" s="160">
        <f t="shared" si="43"/>
        <v>289980</v>
      </c>
      <c r="M204" s="161">
        <f t="shared" si="44"/>
        <v>4881</v>
      </c>
      <c r="N204" s="161">
        <f t="shared" si="44"/>
        <v>289980</v>
      </c>
      <c r="O204" s="162"/>
      <c r="R204" s="152">
        <f t="shared" si="32"/>
        <v>0</v>
      </c>
    </row>
    <row r="205" spans="2:18" s="203" customFormat="1" ht="20.100000000000001" customHeight="1">
      <c r="B205" s="154"/>
      <c r="C205" s="155" t="s">
        <v>973</v>
      </c>
      <c r="D205" s="156">
        <v>900</v>
      </c>
      <c r="E205" s="157">
        <v>1.67</v>
      </c>
      <c r="F205" s="158" t="s">
        <v>872</v>
      </c>
      <c r="G205" s="159">
        <f>H221</f>
        <v>19725</v>
      </c>
      <c r="H205" s="160">
        <f t="shared" si="41"/>
        <v>32940</v>
      </c>
      <c r="I205" s="159">
        <f>J221</f>
        <v>0</v>
      </c>
      <c r="J205" s="160">
        <f t="shared" si="42"/>
        <v>0</v>
      </c>
      <c r="K205" s="159">
        <f>L221</f>
        <v>0</v>
      </c>
      <c r="L205" s="160">
        <f t="shared" si="43"/>
        <v>0</v>
      </c>
      <c r="M205" s="161">
        <f t="shared" si="44"/>
        <v>19725</v>
      </c>
      <c r="N205" s="161">
        <f t="shared" si="44"/>
        <v>32940</v>
      </c>
      <c r="O205" s="162">
        <f>B218</f>
        <v>29</v>
      </c>
      <c r="Q205" s="203">
        <v>0</v>
      </c>
      <c r="R205" s="152">
        <f t="shared" si="32"/>
        <v>0</v>
      </c>
    </row>
    <row r="206" spans="2:18" s="152" customFormat="1" ht="20.100000000000001" customHeight="1">
      <c r="B206" s="154"/>
      <c r="C206" s="155" t="s">
        <v>974</v>
      </c>
      <c r="D206" s="156">
        <v>900</v>
      </c>
      <c r="E206" s="157">
        <v>1</v>
      </c>
      <c r="F206" s="158" t="s">
        <v>939</v>
      </c>
      <c r="G206" s="159">
        <f>H228</f>
        <v>0</v>
      </c>
      <c r="H206" s="160">
        <f t="shared" si="41"/>
        <v>0</v>
      </c>
      <c r="I206" s="159">
        <f>J228</f>
        <v>567704</v>
      </c>
      <c r="J206" s="160">
        <f t="shared" si="42"/>
        <v>567704</v>
      </c>
      <c r="K206" s="159">
        <f>L228</f>
        <v>126753</v>
      </c>
      <c r="L206" s="160">
        <f t="shared" si="43"/>
        <v>126753</v>
      </c>
      <c r="M206" s="161">
        <f t="shared" si="44"/>
        <v>694457</v>
      </c>
      <c r="N206" s="161">
        <f t="shared" si="44"/>
        <v>694457</v>
      </c>
      <c r="O206" s="162">
        <f>B223</f>
        <v>30</v>
      </c>
      <c r="Q206" s="152">
        <v>302775</v>
      </c>
      <c r="R206" s="152">
        <f t="shared" si="32"/>
        <v>567703</v>
      </c>
    </row>
    <row r="207" spans="2:18" s="152" customFormat="1" ht="20.100000000000001" customHeight="1">
      <c r="B207" s="154"/>
      <c r="C207" s="194" t="s">
        <v>975</v>
      </c>
      <c r="D207" s="164">
        <v>900</v>
      </c>
      <c r="E207" s="157">
        <v>1</v>
      </c>
      <c r="F207" s="158" t="s">
        <v>939</v>
      </c>
      <c r="G207" s="159">
        <v>5150000</v>
      </c>
      <c r="H207" s="160">
        <f t="shared" si="41"/>
        <v>5150000</v>
      </c>
      <c r="I207" s="159"/>
      <c r="J207" s="160">
        <f t="shared" si="42"/>
        <v>0</v>
      </c>
      <c r="K207" s="159"/>
      <c r="L207" s="160">
        <f t="shared" si="43"/>
        <v>0</v>
      </c>
      <c r="M207" s="161">
        <f t="shared" si="44"/>
        <v>5150000</v>
      </c>
      <c r="N207" s="161">
        <f t="shared" si="44"/>
        <v>5150000</v>
      </c>
      <c r="O207" s="195"/>
      <c r="R207" s="152">
        <f t="shared" si="32"/>
        <v>0</v>
      </c>
    </row>
    <row r="208" spans="2:18" s="152" customFormat="1" ht="20.100000000000001" customHeight="1">
      <c r="B208" s="154"/>
      <c r="C208" s="194" t="s">
        <v>738</v>
      </c>
      <c r="D208" s="164">
        <v>900</v>
      </c>
      <c r="E208" s="157">
        <v>1</v>
      </c>
      <c r="F208" s="158" t="s">
        <v>939</v>
      </c>
      <c r="G208" s="159">
        <v>136480</v>
      </c>
      <c r="H208" s="160">
        <f t="shared" si="41"/>
        <v>136480</v>
      </c>
      <c r="I208" s="159"/>
      <c r="J208" s="160">
        <f t="shared" si="42"/>
        <v>0</v>
      </c>
      <c r="K208" s="159"/>
      <c r="L208" s="160">
        <f t="shared" si="43"/>
        <v>0</v>
      </c>
      <c r="M208" s="161">
        <f t="shared" si="44"/>
        <v>136480</v>
      </c>
      <c r="N208" s="161">
        <f t="shared" si="44"/>
        <v>136480</v>
      </c>
      <c r="O208" s="195"/>
      <c r="R208" s="152">
        <f t="shared" si="32"/>
        <v>0</v>
      </c>
    </row>
    <row r="209" spans="2:18" s="152" customFormat="1" ht="20.100000000000001" customHeight="1">
      <c r="B209" s="178"/>
      <c r="C209" s="179" t="s">
        <v>846</v>
      </c>
      <c r="D209" s="180"/>
      <c r="E209" s="181"/>
      <c r="F209" s="181"/>
      <c r="G209" s="182"/>
      <c r="H209" s="183">
        <f>SUM(H203:H208)</f>
        <v>5319420</v>
      </c>
      <c r="I209" s="182"/>
      <c r="J209" s="183">
        <f>SUM(J203:J208)</f>
        <v>1982079</v>
      </c>
      <c r="K209" s="182"/>
      <c r="L209" s="183">
        <f>SUM(L203:L208)</f>
        <v>733616</v>
      </c>
      <c r="M209" s="184"/>
      <c r="N209" s="184">
        <f>H209+J209+L209</f>
        <v>8035115</v>
      </c>
      <c r="O209" s="185"/>
      <c r="R209" s="152">
        <f t="shared" si="32"/>
        <v>0</v>
      </c>
    </row>
    <row r="210" spans="2:18" s="152" customFormat="1" ht="20.100000000000001" customHeight="1">
      <c r="B210" s="186"/>
      <c r="C210" s="187"/>
      <c r="D210" s="187"/>
      <c r="E210" s="188"/>
      <c r="F210" s="188"/>
      <c r="G210" s="189"/>
      <c r="H210" s="190"/>
      <c r="I210" s="189"/>
      <c r="J210" s="190"/>
      <c r="K210" s="189"/>
      <c r="L210" s="190"/>
      <c r="M210" s="191"/>
      <c r="N210" s="191"/>
      <c r="O210" s="192"/>
      <c r="R210" s="152">
        <f t="shared" si="32"/>
        <v>0</v>
      </c>
    </row>
    <row r="211" spans="2:18" s="168" customFormat="1" ht="20.100000000000001" customHeight="1">
      <c r="B211" s="169">
        <f>B202+1</f>
        <v>28</v>
      </c>
      <c r="C211" s="193" t="s">
        <v>976</v>
      </c>
      <c r="D211" s="201">
        <v>900</v>
      </c>
      <c r="E211" s="172">
        <v>1</v>
      </c>
      <c r="F211" s="173" t="s">
        <v>842</v>
      </c>
      <c r="G211" s="174"/>
      <c r="H211" s="174"/>
      <c r="I211" s="174"/>
      <c r="J211" s="174"/>
      <c r="K211" s="174"/>
      <c r="L211" s="174"/>
      <c r="M211" s="174"/>
      <c r="N211" s="174"/>
      <c r="O211" s="175" t="s">
        <v>0</v>
      </c>
      <c r="R211" s="152">
        <f t="shared" si="32"/>
        <v>0</v>
      </c>
    </row>
    <row r="212" spans="2:18" s="152" customFormat="1" ht="20.100000000000001" customHeight="1">
      <c r="B212" s="154"/>
      <c r="C212" s="194" t="s">
        <v>70</v>
      </c>
      <c r="D212" s="177"/>
      <c r="E212" s="157">
        <v>0.21</v>
      </c>
      <c r="F212" s="158" t="s">
        <v>848</v>
      </c>
      <c r="G212" s="159"/>
      <c r="H212" s="160">
        <f>TRUNC(G212*$E212,0)</f>
        <v>0</v>
      </c>
      <c r="I212" s="159">
        <f>노임!$D$28</f>
        <v>326240</v>
      </c>
      <c r="J212" s="160">
        <f>TRUNC(I212*$E212,0)</f>
        <v>68510</v>
      </c>
      <c r="K212" s="159"/>
      <c r="L212" s="160">
        <f>TRUNC(K212*$E212,0)</f>
        <v>0</v>
      </c>
      <c r="M212" s="161">
        <f t="shared" ref="M212:N215" si="45">G212+I212+K212</f>
        <v>326240</v>
      </c>
      <c r="N212" s="161">
        <f t="shared" si="45"/>
        <v>68510</v>
      </c>
      <c r="O212" s="195"/>
      <c r="Q212" s="152">
        <v>173995</v>
      </c>
      <c r="R212" s="152">
        <f t="shared" si="32"/>
        <v>326240</v>
      </c>
    </row>
    <row r="213" spans="2:18" s="152" customFormat="1" ht="20.100000000000001" customHeight="1">
      <c r="B213" s="154"/>
      <c r="C213" s="194" t="s">
        <v>868</v>
      </c>
      <c r="D213" s="177"/>
      <c r="E213" s="157">
        <v>1.79</v>
      </c>
      <c r="F213" s="158" t="s">
        <v>848</v>
      </c>
      <c r="G213" s="159"/>
      <c r="H213" s="160">
        <f>TRUNC(G213*$E213,0)</f>
        <v>0</v>
      </c>
      <c r="I213" s="159">
        <f>노임!$D$24</f>
        <v>492337</v>
      </c>
      <c r="J213" s="160">
        <f>TRUNC(I213*$E213,0)</f>
        <v>881283</v>
      </c>
      <c r="K213" s="159"/>
      <c r="L213" s="160">
        <f>TRUNC(K213*$E213,0)</f>
        <v>0</v>
      </c>
      <c r="M213" s="161">
        <f t="shared" si="45"/>
        <v>492337</v>
      </c>
      <c r="N213" s="161">
        <f t="shared" si="45"/>
        <v>881283</v>
      </c>
      <c r="O213" s="195"/>
      <c r="Q213" s="152">
        <v>262580</v>
      </c>
      <c r="R213" s="152">
        <f t="shared" si="32"/>
        <v>492337</v>
      </c>
    </row>
    <row r="214" spans="2:18" s="152" customFormat="1" ht="20.100000000000001" customHeight="1">
      <c r="B214" s="154"/>
      <c r="C214" s="194" t="s">
        <v>111</v>
      </c>
      <c r="D214" s="177"/>
      <c r="E214" s="157">
        <v>1.44</v>
      </c>
      <c r="F214" s="158" t="s">
        <v>848</v>
      </c>
      <c r="G214" s="159"/>
      <c r="H214" s="160">
        <f>TRUNC(G214*$E214,0)</f>
        <v>0</v>
      </c>
      <c r="I214" s="159">
        <f>노임!$D$17</f>
        <v>322627</v>
      </c>
      <c r="J214" s="160">
        <f>TRUNC(I214*$E214,0)</f>
        <v>464582</v>
      </c>
      <c r="K214" s="159"/>
      <c r="L214" s="160">
        <f>TRUNC(K214*$E214,0)</f>
        <v>0</v>
      </c>
      <c r="M214" s="161">
        <f t="shared" si="45"/>
        <v>322627</v>
      </c>
      <c r="N214" s="161">
        <f t="shared" si="45"/>
        <v>464582</v>
      </c>
      <c r="O214" s="195"/>
      <c r="Q214" s="152">
        <v>172068</v>
      </c>
      <c r="R214" s="152">
        <f t="shared" si="32"/>
        <v>322627</v>
      </c>
    </row>
    <row r="215" spans="2:18" s="152" customFormat="1" ht="20.100000000000001" customHeight="1">
      <c r="B215" s="154"/>
      <c r="C215" s="194" t="s">
        <v>926</v>
      </c>
      <c r="D215" s="199">
        <v>10</v>
      </c>
      <c r="E215" s="157">
        <v>3.5</v>
      </c>
      <c r="F215" s="158" t="s">
        <v>872</v>
      </c>
      <c r="G215" s="159"/>
      <c r="H215" s="160">
        <f>TRUNC(G215*$E215,0)</f>
        <v>0</v>
      </c>
      <c r="I215" s="159"/>
      <c r="J215" s="160">
        <f>TRUNC(I215*$E215,0)</f>
        <v>0</v>
      </c>
      <c r="K215" s="159">
        <v>90538</v>
      </c>
      <c r="L215" s="160">
        <f>TRUNC(K215*$E215,0)</f>
        <v>316883</v>
      </c>
      <c r="M215" s="161">
        <f t="shared" si="45"/>
        <v>90538</v>
      </c>
      <c r="N215" s="161">
        <f t="shared" si="45"/>
        <v>316883</v>
      </c>
      <c r="O215" s="195"/>
      <c r="R215" s="152">
        <f t="shared" si="32"/>
        <v>0</v>
      </c>
    </row>
    <row r="216" spans="2:18" s="152" customFormat="1" ht="20.100000000000001" customHeight="1">
      <c r="B216" s="178"/>
      <c r="C216" s="179" t="s">
        <v>849</v>
      </c>
      <c r="D216" s="180"/>
      <c r="E216" s="181"/>
      <c r="F216" s="181"/>
      <c r="G216" s="182"/>
      <c r="H216" s="183">
        <f>SUM(H212:H215)</f>
        <v>0</v>
      </c>
      <c r="I216" s="182"/>
      <c r="J216" s="183">
        <f>SUM(J212:J215)</f>
        <v>1414375</v>
      </c>
      <c r="K216" s="182"/>
      <c r="L216" s="183">
        <f>SUM(L212:L215)</f>
        <v>316883</v>
      </c>
      <c r="M216" s="184"/>
      <c r="N216" s="184">
        <f>H216+J216+L216</f>
        <v>1731258</v>
      </c>
      <c r="O216" s="185"/>
      <c r="R216" s="152">
        <f t="shared" ref="R216:R267" si="46">INT(Q216*$R$22)</f>
        <v>0</v>
      </c>
    </row>
    <row r="217" spans="2:18" ht="20.100000000000001" customHeight="1">
      <c r="B217" s="186"/>
      <c r="C217" s="187"/>
      <c r="D217" s="187"/>
      <c r="E217" s="188"/>
      <c r="F217" s="188"/>
      <c r="G217" s="189"/>
      <c r="H217" s="190"/>
      <c r="I217" s="189"/>
      <c r="J217" s="190"/>
      <c r="K217" s="189"/>
      <c r="L217" s="190"/>
      <c r="M217" s="191"/>
      <c r="N217" s="191"/>
      <c r="O217" s="192"/>
      <c r="R217" s="152">
        <f t="shared" si="46"/>
        <v>0</v>
      </c>
    </row>
    <row r="218" spans="2:18" s="168" customFormat="1" ht="20.100000000000001" customHeight="1">
      <c r="B218" s="169">
        <f>B211+1</f>
        <v>29</v>
      </c>
      <c r="C218" s="193" t="s">
        <v>977</v>
      </c>
      <c r="D218" s="201">
        <v>900</v>
      </c>
      <c r="E218" s="172">
        <v>1</v>
      </c>
      <c r="F218" s="173" t="s">
        <v>872</v>
      </c>
      <c r="G218" s="174"/>
      <c r="H218" s="174"/>
      <c r="I218" s="174"/>
      <c r="J218" s="174"/>
      <c r="K218" s="174"/>
      <c r="L218" s="174"/>
      <c r="M218" s="174"/>
      <c r="N218" s="174"/>
      <c r="O218" s="175" t="s">
        <v>0</v>
      </c>
      <c r="R218" s="152">
        <f t="shared" si="46"/>
        <v>0</v>
      </c>
    </row>
    <row r="219" spans="2:18" s="152" customFormat="1" ht="20.100000000000001" customHeight="1">
      <c r="B219" s="154"/>
      <c r="C219" s="194" t="s">
        <v>915</v>
      </c>
      <c r="D219" s="164" t="s">
        <v>966</v>
      </c>
      <c r="E219" s="157">
        <v>10.3</v>
      </c>
      <c r="F219" s="158" t="s">
        <v>978</v>
      </c>
      <c r="G219" s="159">
        <v>1596</v>
      </c>
      <c r="H219" s="160">
        <f>TRUNC(G219*$E219,0)</f>
        <v>16438</v>
      </c>
      <c r="I219" s="159"/>
      <c r="J219" s="160">
        <f>TRUNC(I219*$E219,0)</f>
        <v>0</v>
      </c>
      <c r="K219" s="159"/>
      <c r="L219" s="160">
        <f>TRUNC(K219*$E219,0)</f>
        <v>0</v>
      </c>
      <c r="M219" s="161">
        <f>G219+I219+K219</f>
        <v>1596</v>
      </c>
      <c r="N219" s="161">
        <f>H219+J219+L219</f>
        <v>16438</v>
      </c>
      <c r="O219" s="195"/>
      <c r="R219" s="152">
        <f t="shared" si="46"/>
        <v>0</v>
      </c>
    </row>
    <row r="220" spans="2:18" s="152" customFormat="1" ht="20.100000000000001" customHeight="1">
      <c r="B220" s="154"/>
      <c r="C220" s="194" t="s">
        <v>918</v>
      </c>
      <c r="D220" s="177" t="s">
        <v>967</v>
      </c>
      <c r="E220" s="196">
        <v>0.2</v>
      </c>
      <c r="F220" s="158"/>
      <c r="G220" s="159">
        <v>16438</v>
      </c>
      <c r="H220" s="160">
        <f>TRUNC(G220*$E220,0)</f>
        <v>3287</v>
      </c>
      <c r="I220" s="159"/>
      <c r="J220" s="160">
        <f>TRUNC(I220*$E220,0)</f>
        <v>0</v>
      </c>
      <c r="K220" s="159"/>
      <c r="L220" s="160">
        <f>TRUNC(K220*$E220,0)</f>
        <v>0</v>
      </c>
      <c r="M220" s="161">
        <f>G220+I220+K220</f>
        <v>16438</v>
      </c>
      <c r="N220" s="161">
        <f>H220+J220+L220</f>
        <v>3287</v>
      </c>
      <c r="O220" s="195"/>
      <c r="R220" s="152">
        <f t="shared" si="46"/>
        <v>0</v>
      </c>
    </row>
    <row r="221" spans="2:18" s="152" customFormat="1" ht="20.100000000000001" customHeight="1">
      <c r="B221" s="178"/>
      <c r="C221" s="179" t="s">
        <v>846</v>
      </c>
      <c r="D221" s="180"/>
      <c r="E221" s="181"/>
      <c r="F221" s="181"/>
      <c r="G221" s="182"/>
      <c r="H221" s="183">
        <f>SUM(H219:H220)</f>
        <v>19725</v>
      </c>
      <c r="I221" s="182"/>
      <c r="J221" s="183">
        <f>SUM(J219:J220)</f>
        <v>0</v>
      </c>
      <c r="K221" s="182"/>
      <c r="L221" s="183">
        <f>SUM(L219:L220)</f>
        <v>0</v>
      </c>
      <c r="M221" s="184"/>
      <c r="N221" s="184">
        <f>H221+J221+L221</f>
        <v>19725</v>
      </c>
      <c r="O221" s="185"/>
      <c r="R221" s="152">
        <f t="shared" si="46"/>
        <v>0</v>
      </c>
    </row>
    <row r="222" spans="2:18" s="152" customFormat="1" ht="20.100000000000001" customHeight="1">
      <c r="B222" s="186"/>
      <c r="C222" s="187"/>
      <c r="D222" s="187"/>
      <c r="E222" s="188"/>
      <c r="F222" s="188"/>
      <c r="G222" s="189"/>
      <c r="H222" s="190"/>
      <c r="I222" s="189"/>
      <c r="J222" s="190"/>
      <c r="K222" s="189"/>
      <c r="L222" s="190"/>
      <c r="M222" s="191"/>
      <c r="N222" s="191"/>
      <c r="O222" s="192"/>
      <c r="R222" s="152">
        <f t="shared" si="46"/>
        <v>0</v>
      </c>
    </row>
    <row r="223" spans="2:18" s="168" customFormat="1" ht="20.100000000000001" customHeight="1">
      <c r="B223" s="169">
        <f>B218+1</f>
        <v>30</v>
      </c>
      <c r="C223" s="193" t="s">
        <v>979</v>
      </c>
      <c r="D223" s="201">
        <v>900</v>
      </c>
      <c r="E223" s="172">
        <v>1</v>
      </c>
      <c r="F223" s="173" t="s">
        <v>842</v>
      </c>
      <c r="G223" s="174"/>
      <c r="H223" s="174"/>
      <c r="I223" s="174"/>
      <c r="J223" s="174"/>
      <c r="K223" s="174"/>
      <c r="L223" s="174"/>
      <c r="M223" s="174"/>
      <c r="N223" s="174"/>
      <c r="O223" s="175" t="s">
        <v>0</v>
      </c>
      <c r="R223" s="152">
        <f t="shared" si="46"/>
        <v>0</v>
      </c>
    </row>
    <row r="224" spans="2:18" s="152" customFormat="1" ht="20.100000000000001" customHeight="1">
      <c r="B224" s="154"/>
      <c r="C224" s="194" t="s">
        <v>70</v>
      </c>
      <c r="D224" s="177"/>
      <c r="E224" s="157">
        <v>0.08</v>
      </c>
      <c r="F224" s="158" t="s">
        <v>948</v>
      </c>
      <c r="G224" s="159"/>
      <c r="H224" s="160">
        <f>TRUNC(G224*$E224,0)</f>
        <v>0</v>
      </c>
      <c r="I224" s="159">
        <f>노임!$D$28</f>
        <v>326240</v>
      </c>
      <c r="J224" s="160">
        <f>TRUNC(I224*$E224,0)</f>
        <v>26099</v>
      </c>
      <c r="K224" s="159"/>
      <c r="L224" s="160">
        <f>TRUNC(K224*$E224,0)</f>
        <v>0</v>
      </c>
      <c r="M224" s="161">
        <f t="shared" ref="M224:N227" si="47">G224+I224+K224</f>
        <v>326240</v>
      </c>
      <c r="N224" s="161">
        <f t="shared" si="47"/>
        <v>26099</v>
      </c>
      <c r="O224" s="195"/>
      <c r="Q224" s="152">
        <v>173995</v>
      </c>
      <c r="R224" s="152">
        <f t="shared" si="46"/>
        <v>326240</v>
      </c>
    </row>
    <row r="225" spans="2:18" s="152" customFormat="1" ht="20.100000000000001" customHeight="1">
      <c r="B225" s="154"/>
      <c r="C225" s="194" t="s">
        <v>868</v>
      </c>
      <c r="D225" s="177"/>
      <c r="E225" s="157">
        <v>0.72</v>
      </c>
      <c r="F225" s="158" t="s">
        <v>848</v>
      </c>
      <c r="G225" s="159"/>
      <c r="H225" s="160">
        <f>TRUNC(G225*$E225,0)</f>
        <v>0</v>
      </c>
      <c r="I225" s="159">
        <f>노임!$D$24</f>
        <v>492337</v>
      </c>
      <c r="J225" s="160">
        <f>TRUNC(I225*$E225,0)</f>
        <v>354482</v>
      </c>
      <c r="K225" s="159"/>
      <c r="L225" s="160">
        <f>TRUNC(K225*$E225,0)</f>
        <v>0</v>
      </c>
      <c r="M225" s="161">
        <f t="shared" si="47"/>
        <v>492337</v>
      </c>
      <c r="N225" s="161">
        <f t="shared" si="47"/>
        <v>354482</v>
      </c>
      <c r="O225" s="195"/>
      <c r="Q225" s="152">
        <v>262580</v>
      </c>
      <c r="R225" s="152">
        <f t="shared" si="46"/>
        <v>492337</v>
      </c>
    </row>
    <row r="226" spans="2:18" s="152" customFormat="1" ht="20.100000000000001" customHeight="1">
      <c r="B226" s="154"/>
      <c r="C226" s="194" t="s">
        <v>111</v>
      </c>
      <c r="D226" s="177"/>
      <c r="E226" s="157">
        <v>0.57999999999999996</v>
      </c>
      <c r="F226" s="158" t="s">
        <v>948</v>
      </c>
      <c r="G226" s="159"/>
      <c r="H226" s="160">
        <f>TRUNC(G226*$E226,0)</f>
        <v>0</v>
      </c>
      <c r="I226" s="159">
        <f>노임!$D$17</f>
        <v>322627</v>
      </c>
      <c r="J226" s="160">
        <f>TRUNC(I226*$E226,0)</f>
        <v>187123</v>
      </c>
      <c r="K226" s="159"/>
      <c r="L226" s="160">
        <f>TRUNC(K226*$E226,0)</f>
        <v>0</v>
      </c>
      <c r="M226" s="161">
        <f t="shared" si="47"/>
        <v>322627</v>
      </c>
      <c r="N226" s="161">
        <f t="shared" si="47"/>
        <v>187123</v>
      </c>
      <c r="O226" s="195"/>
      <c r="Q226" s="152">
        <v>172068</v>
      </c>
      <c r="R226" s="152">
        <f t="shared" si="46"/>
        <v>322627</v>
      </c>
    </row>
    <row r="227" spans="2:18" s="152" customFormat="1" ht="20.100000000000001" customHeight="1">
      <c r="B227" s="154"/>
      <c r="C227" s="194" t="s">
        <v>926</v>
      </c>
      <c r="D227" s="199">
        <v>10</v>
      </c>
      <c r="E227" s="157">
        <v>1.4</v>
      </c>
      <c r="F227" s="158" t="s">
        <v>899</v>
      </c>
      <c r="G227" s="159"/>
      <c r="H227" s="160">
        <f>TRUNC(G227*$E227,0)</f>
        <v>0</v>
      </c>
      <c r="I227" s="159"/>
      <c r="J227" s="160">
        <f>TRUNC(I227*$E227,0)</f>
        <v>0</v>
      </c>
      <c r="K227" s="159">
        <v>90538</v>
      </c>
      <c r="L227" s="160">
        <f>TRUNC(K227*$E227,0)</f>
        <v>126753</v>
      </c>
      <c r="M227" s="161">
        <f t="shared" si="47"/>
        <v>90538</v>
      </c>
      <c r="N227" s="161">
        <f t="shared" si="47"/>
        <v>126753</v>
      </c>
      <c r="O227" s="195"/>
      <c r="R227" s="152">
        <f t="shared" si="46"/>
        <v>0</v>
      </c>
    </row>
    <row r="228" spans="2:18" s="152" customFormat="1" ht="20.100000000000001" customHeight="1">
      <c r="B228" s="178"/>
      <c r="C228" s="179" t="s">
        <v>846</v>
      </c>
      <c r="D228" s="180"/>
      <c r="E228" s="181"/>
      <c r="F228" s="181"/>
      <c r="G228" s="182"/>
      <c r="H228" s="183">
        <f>SUM(H224:H227)</f>
        <v>0</v>
      </c>
      <c r="I228" s="182"/>
      <c r="J228" s="183">
        <f>SUM(J224:J227)</f>
        <v>567704</v>
      </c>
      <c r="K228" s="182"/>
      <c r="L228" s="183">
        <f>SUM(L224:L227)</f>
        <v>126753</v>
      </c>
      <c r="M228" s="184"/>
      <c r="N228" s="184">
        <f>H228+J228+L228</f>
        <v>694457</v>
      </c>
      <c r="O228" s="185"/>
      <c r="R228" s="152">
        <f t="shared" si="46"/>
        <v>0</v>
      </c>
    </row>
    <row r="229" spans="2:18" ht="20.100000000000001" customHeight="1">
      <c r="B229" s="186"/>
      <c r="C229" s="187"/>
      <c r="D229" s="187"/>
      <c r="E229" s="188"/>
      <c r="F229" s="188"/>
      <c r="G229" s="189"/>
      <c r="H229" s="190"/>
      <c r="I229" s="189"/>
      <c r="J229" s="190"/>
      <c r="K229" s="189"/>
      <c r="L229" s="190"/>
      <c r="M229" s="191"/>
      <c r="N229" s="191"/>
      <c r="O229" s="192"/>
      <c r="R229" s="152">
        <f t="shared" si="46"/>
        <v>0</v>
      </c>
    </row>
    <row r="230" spans="2:18" s="168" customFormat="1" ht="20.100000000000001" customHeight="1">
      <c r="B230" s="169">
        <f>B223+1</f>
        <v>31</v>
      </c>
      <c r="C230" s="193" t="s">
        <v>980</v>
      </c>
      <c r="D230" s="201">
        <v>900</v>
      </c>
      <c r="E230" s="172">
        <v>1</v>
      </c>
      <c r="F230" s="173" t="s">
        <v>842</v>
      </c>
      <c r="G230" s="174"/>
      <c r="H230" s="174"/>
      <c r="I230" s="174"/>
      <c r="J230" s="174"/>
      <c r="K230" s="174"/>
      <c r="L230" s="174"/>
      <c r="M230" s="174"/>
      <c r="N230" s="174"/>
      <c r="O230" s="175" t="s">
        <v>0</v>
      </c>
      <c r="R230" s="152">
        <f t="shared" si="46"/>
        <v>0</v>
      </c>
    </row>
    <row r="231" spans="2:18" s="152" customFormat="1" ht="20.100000000000001" customHeight="1">
      <c r="B231" s="154"/>
      <c r="C231" s="194" t="s">
        <v>868</v>
      </c>
      <c r="D231" s="177"/>
      <c r="E231" s="157">
        <v>0.54</v>
      </c>
      <c r="F231" s="158" t="s">
        <v>870</v>
      </c>
      <c r="G231" s="159"/>
      <c r="H231" s="160">
        <f>TRUNC(G231*$E231,0)</f>
        <v>0</v>
      </c>
      <c r="I231" s="159">
        <f>노임!$D$24</f>
        <v>492337</v>
      </c>
      <c r="J231" s="160">
        <f>TRUNC(I231*$E231,0)</f>
        <v>265861</v>
      </c>
      <c r="K231" s="159"/>
      <c r="L231" s="160">
        <f>TRUNC(K231*$E231,0)</f>
        <v>0</v>
      </c>
      <c r="M231" s="161">
        <f t="shared" ref="M231:N233" si="48">G231+I231+K231</f>
        <v>492337</v>
      </c>
      <c r="N231" s="161">
        <f t="shared" si="48"/>
        <v>265861</v>
      </c>
      <c r="O231" s="195"/>
      <c r="Q231" s="152">
        <v>262580</v>
      </c>
      <c r="R231" s="152">
        <f t="shared" si="46"/>
        <v>492337</v>
      </c>
    </row>
    <row r="232" spans="2:18" s="152" customFormat="1" ht="20.100000000000001" customHeight="1">
      <c r="B232" s="154"/>
      <c r="C232" s="194" t="s">
        <v>111</v>
      </c>
      <c r="D232" s="177"/>
      <c r="E232" s="157">
        <v>0.34</v>
      </c>
      <c r="F232" s="158" t="s">
        <v>848</v>
      </c>
      <c r="G232" s="159"/>
      <c r="H232" s="160">
        <f>TRUNC(G232*$E232,0)</f>
        <v>0</v>
      </c>
      <c r="I232" s="159">
        <f>노임!$D$17</f>
        <v>322627</v>
      </c>
      <c r="J232" s="160">
        <f>TRUNC(I232*$E232,0)</f>
        <v>109693</v>
      </c>
      <c r="K232" s="159"/>
      <c r="L232" s="160">
        <f>TRUNC(K232*$E232,0)</f>
        <v>0</v>
      </c>
      <c r="M232" s="161">
        <f t="shared" si="48"/>
        <v>322627</v>
      </c>
      <c r="N232" s="161">
        <f t="shared" si="48"/>
        <v>109693</v>
      </c>
      <c r="O232" s="195"/>
      <c r="Q232" s="152">
        <v>172068</v>
      </c>
      <c r="R232" s="152">
        <f t="shared" si="46"/>
        <v>322627</v>
      </c>
    </row>
    <row r="233" spans="2:18" s="152" customFormat="1" ht="20.100000000000001" customHeight="1">
      <c r="B233" s="154"/>
      <c r="C233" s="194" t="s">
        <v>926</v>
      </c>
      <c r="D233" s="199">
        <v>15</v>
      </c>
      <c r="E233" s="157">
        <v>0.7</v>
      </c>
      <c r="F233" s="158" t="s">
        <v>981</v>
      </c>
      <c r="G233" s="159"/>
      <c r="H233" s="160">
        <f>TRUNC(G233*$E233,0)</f>
        <v>0</v>
      </c>
      <c r="I233" s="159"/>
      <c r="J233" s="160">
        <f>TRUNC(I233*$E233,0)</f>
        <v>0</v>
      </c>
      <c r="K233" s="159">
        <v>99229</v>
      </c>
      <c r="L233" s="160">
        <f>TRUNC(K233*$E233,0)</f>
        <v>69460</v>
      </c>
      <c r="M233" s="161">
        <f t="shared" si="48"/>
        <v>99229</v>
      </c>
      <c r="N233" s="161">
        <f t="shared" si="48"/>
        <v>69460</v>
      </c>
      <c r="O233" s="195"/>
      <c r="R233" s="152">
        <f t="shared" si="46"/>
        <v>0</v>
      </c>
    </row>
    <row r="234" spans="2:18" s="152" customFormat="1" ht="20.100000000000001" customHeight="1">
      <c r="B234" s="178"/>
      <c r="C234" s="179" t="s">
        <v>890</v>
      </c>
      <c r="D234" s="180"/>
      <c r="E234" s="181"/>
      <c r="F234" s="181"/>
      <c r="G234" s="182"/>
      <c r="H234" s="183">
        <f>SUM(H231:H233)</f>
        <v>0</v>
      </c>
      <c r="I234" s="182"/>
      <c r="J234" s="183">
        <f>SUM(J231:J233)</f>
        <v>375554</v>
      </c>
      <c r="K234" s="182"/>
      <c r="L234" s="183">
        <f>SUM(L231:L233)</f>
        <v>69460</v>
      </c>
      <c r="M234" s="184"/>
      <c r="N234" s="184">
        <f>H234+J234+L234</f>
        <v>445014</v>
      </c>
      <c r="O234" s="185"/>
      <c r="R234" s="152">
        <f t="shared" si="46"/>
        <v>0</v>
      </c>
    </row>
    <row r="235" spans="2:18" ht="20.100000000000001" customHeight="1">
      <c r="B235" s="186"/>
      <c r="C235" s="187"/>
      <c r="D235" s="187"/>
      <c r="E235" s="188"/>
      <c r="F235" s="188"/>
      <c r="G235" s="189"/>
      <c r="H235" s="190"/>
      <c r="I235" s="189"/>
      <c r="J235" s="190"/>
      <c r="K235" s="189"/>
      <c r="L235" s="190"/>
      <c r="M235" s="191"/>
      <c r="N235" s="191"/>
      <c r="O235" s="192"/>
      <c r="R235" s="152">
        <f t="shared" si="46"/>
        <v>0</v>
      </c>
    </row>
    <row r="236" spans="2:18" s="168" customFormat="1" ht="20.100000000000001" customHeight="1">
      <c r="B236" s="169">
        <f>B230+1</f>
        <v>32</v>
      </c>
      <c r="C236" s="193" t="s">
        <v>982</v>
      </c>
      <c r="D236" s="201">
        <v>900</v>
      </c>
      <c r="E236" s="172">
        <v>1</v>
      </c>
      <c r="F236" s="173" t="s">
        <v>842</v>
      </c>
      <c r="G236" s="174"/>
      <c r="H236" s="174"/>
      <c r="I236" s="174"/>
      <c r="J236" s="174"/>
      <c r="K236" s="174"/>
      <c r="L236" s="174"/>
      <c r="M236" s="174"/>
      <c r="N236" s="174"/>
      <c r="O236" s="175" t="s">
        <v>0</v>
      </c>
      <c r="R236" s="152">
        <f t="shared" si="46"/>
        <v>0</v>
      </c>
    </row>
    <row r="237" spans="2:18" s="152" customFormat="1" ht="19.5" customHeight="1">
      <c r="B237" s="154"/>
      <c r="C237" s="155" t="s">
        <v>983</v>
      </c>
      <c r="D237" s="164">
        <v>900</v>
      </c>
      <c r="E237" s="157">
        <v>1</v>
      </c>
      <c r="F237" s="158" t="s">
        <v>939</v>
      </c>
      <c r="G237" s="159">
        <f>H247</f>
        <v>0</v>
      </c>
      <c r="H237" s="160">
        <f>TRUNC(G237*$E237,0)</f>
        <v>0</v>
      </c>
      <c r="I237" s="159">
        <f>J247</f>
        <v>272499</v>
      </c>
      <c r="J237" s="160">
        <f>TRUNC(I237*$E237,0)</f>
        <v>272499</v>
      </c>
      <c r="K237" s="159">
        <f>L247</f>
        <v>22854</v>
      </c>
      <c r="L237" s="160">
        <f>TRUNC(K237*$E237,0)</f>
        <v>22854</v>
      </c>
      <c r="M237" s="161">
        <f t="shared" ref="M237:N240" si="49">G237+I237+K237</f>
        <v>295353</v>
      </c>
      <c r="N237" s="161">
        <f t="shared" si="49"/>
        <v>295353</v>
      </c>
      <c r="O237" s="162">
        <f>B243</f>
        <v>33</v>
      </c>
      <c r="Q237" s="152">
        <v>145333</v>
      </c>
      <c r="R237" s="152">
        <f t="shared" si="46"/>
        <v>272499</v>
      </c>
    </row>
    <row r="238" spans="2:18" s="152" customFormat="1" ht="20.100000000000001" customHeight="1">
      <c r="B238" s="154"/>
      <c r="C238" s="155" t="s">
        <v>984</v>
      </c>
      <c r="D238" s="164">
        <v>900</v>
      </c>
      <c r="E238" s="157">
        <v>1</v>
      </c>
      <c r="F238" s="158" t="s">
        <v>832</v>
      </c>
      <c r="G238" s="159">
        <f>H252</f>
        <v>0</v>
      </c>
      <c r="H238" s="160">
        <f>TRUNC(G238*$E238,0)</f>
        <v>0</v>
      </c>
      <c r="I238" s="159">
        <f>J252</f>
        <v>202547</v>
      </c>
      <c r="J238" s="160">
        <f>TRUNC(I238*$E238,0)</f>
        <v>202547</v>
      </c>
      <c r="K238" s="159">
        <f>L252</f>
        <v>0</v>
      </c>
      <c r="L238" s="160">
        <f>TRUNC(K238*$E238,0)</f>
        <v>0</v>
      </c>
      <c r="M238" s="161">
        <f t="shared" si="49"/>
        <v>202547</v>
      </c>
      <c r="N238" s="161">
        <f t="shared" si="49"/>
        <v>202547</v>
      </c>
      <c r="O238" s="162">
        <f>B249</f>
        <v>34</v>
      </c>
      <c r="Q238" s="152">
        <v>108025</v>
      </c>
      <c r="R238" s="152">
        <f t="shared" si="46"/>
        <v>202546</v>
      </c>
    </row>
    <row r="239" spans="2:18" s="152" customFormat="1" ht="20.100000000000001" customHeight="1">
      <c r="B239" s="154"/>
      <c r="C239" s="194" t="s">
        <v>738</v>
      </c>
      <c r="D239" s="164">
        <v>900</v>
      </c>
      <c r="E239" s="157">
        <v>1</v>
      </c>
      <c r="F239" s="158" t="s">
        <v>825</v>
      </c>
      <c r="G239" s="159">
        <v>303010</v>
      </c>
      <c r="H239" s="160">
        <f>TRUNC(G239*$E239,0)</f>
        <v>303010</v>
      </c>
      <c r="I239" s="159"/>
      <c r="J239" s="160">
        <f>TRUNC(I239*$E239,0)</f>
        <v>0</v>
      </c>
      <c r="K239" s="159"/>
      <c r="L239" s="160">
        <f>TRUNC(K239*$E239,0)</f>
        <v>0</v>
      </c>
      <c r="M239" s="161">
        <f t="shared" si="49"/>
        <v>303010</v>
      </c>
      <c r="N239" s="161">
        <f t="shared" si="49"/>
        <v>303010</v>
      </c>
      <c r="O239" s="162"/>
      <c r="R239" s="152">
        <f t="shared" si="46"/>
        <v>0</v>
      </c>
    </row>
    <row r="240" spans="2:18" s="152" customFormat="1" ht="20.100000000000001" customHeight="1">
      <c r="B240" s="154"/>
      <c r="C240" s="194" t="s">
        <v>985</v>
      </c>
      <c r="D240" s="164">
        <v>900</v>
      </c>
      <c r="E240" s="157">
        <v>1</v>
      </c>
      <c r="F240" s="158" t="s">
        <v>832</v>
      </c>
      <c r="G240" s="159">
        <v>992660</v>
      </c>
      <c r="H240" s="160">
        <f>TRUNC(G240*$E240,0)</f>
        <v>992660</v>
      </c>
      <c r="I240" s="159"/>
      <c r="J240" s="160">
        <f>TRUNC(I240*$E240,0)</f>
        <v>0</v>
      </c>
      <c r="K240" s="159"/>
      <c r="L240" s="160">
        <f>TRUNC(K240*$E240,0)</f>
        <v>0</v>
      </c>
      <c r="M240" s="161">
        <f t="shared" si="49"/>
        <v>992660</v>
      </c>
      <c r="N240" s="161">
        <f t="shared" si="49"/>
        <v>992660</v>
      </c>
      <c r="O240" s="162"/>
      <c r="R240" s="152">
        <f t="shared" si="46"/>
        <v>0</v>
      </c>
    </row>
    <row r="241" spans="2:18" s="152" customFormat="1" ht="20.100000000000001" customHeight="1">
      <c r="B241" s="178"/>
      <c r="C241" s="179" t="s">
        <v>890</v>
      </c>
      <c r="D241" s="180"/>
      <c r="E241" s="181"/>
      <c r="F241" s="181"/>
      <c r="G241" s="182"/>
      <c r="H241" s="183">
        <f>SUM(H237:H240)</f>
        <v>1295670</v>
      </c>
      <c r="I241" s="182"/>
      <c r="J241" s="183">
        <f>SUM(J237:J240)</f>
        <v>475046</v>
      </c>
      <c r="K241" s="182"/>
      <c r="L241" s="183">
        <f>SUM(L237:L240)</f>
        <v>22854</v>
      </c>
      <c r="M241" s="184"/>
      <c r="N241" s="184">
        <f>H241+J241+L241</f>
        <v>1793570</v>
      </c>
      <c r="O241" s="185"/>
      <c r="R241" s="152">
        <f t="shared" si="46"/>
        <v>0</v>
      </c>
    </row>
    <row r="242" spans="2:18" ht="20.100000000000001" customHeight="1">
      <c r="B242" s="186"/>
      <c r="C242" s="187"/>
      <c r="D242" s="187"/>
      <c r="E242" s="188"/>
      <c r="F242" s="188"/>
      <c r="G242" s="189"/>
      <c r="H242" s="190"/>
      <c r="I242" s="189"/>
      <c r="J242" s="190"/>
      <c r="K242" s="189"/>
      <c r="L242" s="190"/>
      <c r="M242" s="191"/>
      <c r="N242" s="191"/>
      <c r="O242" s="192"/>
      <c r="R242" s="152">
        <f t="shared" si="46"/>
        <v>0</v>
      </c>
    </row>
    <row r="243" spans="2:18" s="168" customFormat="1" ht="20.100000000000001" customHeight="1">
      <c r="B243" s="169">
        <f>B236+1</f>
        <v>33</v>
      </c>
      <c r="C243" s="193" t="s">
        <v>986</v>
      </c>
      <c r="D243" s="201">
        <v>900</v>
      </c>
      <c r="E243" s="172">
        <v>1</v>
      </c>
      <c r="F243" s="173" t="s">
        <v>842</v>
      </c>
      <c r="G243" s="174"/>
      <c r="H243" s="174"/>
      <c r="I243" s="174"/>
      <c r="J243" s="174"/>
      <c r="K243" s="174"/>
      <c r="L243" s="174"/>
      <c r="M243" s="174"/>
      <c r="N243" s="174"/>
      <c r="O243" s="175" t="s">
        <v>0</v>
      </c>
      <c r="R243" s="152">
        <f t="shared" si="46"/>
        <v>0</v>
      </c>
    </row>
    <row r="244" spans="2:18" s="152" customFormat="1" ht="20.100000000000001" customHeight="1">
      <c r="B244" s="154"/>
      <c r="C244" s="194" t="s">
        <v>868</v>
      </c>
      <c r="D244" s="177"/>
      <c r="E244" s="157">
        <v>0.37</v>
      </c>
      <c r="F244" s="158" t="s">
        <v>870</v>
      </c>
      <c r="G244" s="159"/>
      <c r="H244" s="160">
        <f>TRUNC(G244*$E244,0)</f>
        <v>0</v>
      </c>
      <c r="I244" s="159">
        <f>노임!$D$24</f>
        <v>492337</v>
      </c>
      <c r="J244" s="160">
        <f>TRUNC(I244*$E244,0)</f>
        <v>182164</v>
      </c>
      <c r="K244" s="159"/>
      <c r="L244" s="160">
        <f>TRUNC(K244*$E244,0)</f>
        <v>0</v>
      </c>
      <c r="M244" s="161">
        <f t="shared" ref="M244:N246" si="50">G244+I244+K244</f>
        <v>492337</v>
      </c>
      <c r="N244" s="161">
        <f t="shared" si="50"/>
        <v>182164</v>
      </c>
      <c r="O244" s="195"/>
      <c r="Q244" s="152">
        <v>262580</v>
      </c>
      <c r="R244" s="152">
        <f t="shared" si="46"/>
        <v>492337</v>
      </c>
    </row>
    <row r="245" spans="2:18" s="152" customFormat="1" ht="20.100000000000001" customHeight="1">
      <c r="B245" s="154"/>
      <c r="C245" s="194" t="s">
        <v>111</v>
      </c>
      <c r="D245" s="177"/>
      <c r="E245" s="157">
        <v>0.28000000000000003</v>
      </c>
      <c r="F245" s="158" t="s">
        <v>948</v>
      </c>
      <c r="G245" s="159"/>
      <c r="H245" s="160">
        <f>TRUNC(G245*$E245,0)</f>
        <v>0</v>
      </c>
      <c r="I245" s="159">
        <f>노임!$D$17</f>
        <v>322627</v>
      </c>
      <c r="J245" s="160">
        <f>TRUNC(I245*$E245,0)</f>
        <v>90335</v>
      </c>
      <c r="K245" s="159"/>
      <c r="L245" s="160">
        <f>TRUNC(K245*$E245,0)</f>
        <v>0</v>
      </c>
      <c r="M245" s="161">
        <f t="shared" si="50"/>
        <v>322627</v>
      </c>
      <c r="N245" s="161">
        <f t="shared" si="50"/>
        <v>90335</v>
      </c>
      <c r="O245" s="195"/>
      <c r="Q245" s="152">
        <v>172068</v>
      </c>
      <c r="R245" s="152">
        <f t="shared" si="46"/>
        <v>322627</v>
      </c>
    </row>
    <row r="246" spans="2:18" s="152" customFormat="1" ht="20.100000000000001" customHeight="1">
      <c r="B246" s="154"/>
      <c r="C246" s="194" t="s">
        <v>926</v>
      </c>
      <c r="D246" s="199">
        <v>5</v>
      </c>
      <c r="E246" s="157">
        <v>0.33</v>
      </c>
      <c r="F246" s="158" t="s">
        <v>981</v>
      </c>
      <c r="G246" s="159"/>
      <c r="H246" s="160">
        <f>TRUNC(G246*$E246,0)</f>
        <v>0</v>
      </c>
      <c r="I246" s="159"/>
      <c r="J246" s="160">
        <f>TRUNC(I246*$E246,0)</f>
        <v>0</v>
      </c>
      <c r="K246" s="159">
        <v>69255</v>
      </c>
      <c r="L246" s="160">
        <f>TRUNC(K246*$E246,0)</f>
        <v>22854</v>
      </c>
      <c r="M246" s="161">
        <f t="shared" si="50"/>
        <v>69255</v>
      </c>
      <c r="N246" s="161">
        <f t="shared" si="50"/>
        <v>22854</v>
      </c>
      <c r="O246" s="195"/>
      <c r="R246" s="152">
        <f t="shared" si="46"/>
        <v>0</v>
      </c>
    </row>
    <row r="247" spans="2:18" s="152" customFormat="1" ht="20.100000000000001" customHeight="1">
      <c r="B247" s="178"/>
      <c r="C247" s="179" t="s">
        <v>849</v>
      </c>
      <c r="D247" s="180"/>
      <c r="E247" s="181"/>
      <c r="F247" s="181"/>
      <c r="G247" s="182"/>
      <c r="H247" s="183">
        <f>SUM(H244:H246)</f>
        <v>0</v>
      </c>
      <c r="I247" s="182"/>
      <c r="J247" s="183">
        <f>SUM(J244:J246)</f>
        <v>272499</v>
      </c>
      <c r="K247" s="182"/>
      <c r="L247" s="183">
        <f>SUM(L244:L246)</f>
        <v>22854</v>
      </c>
      <c r="M247" s="184"/>
      <c r="N247" s="184">
        <f>H247+J247+L247</f>
        <v>295353</v>
      </c>
      <c r="O247" s="185"/>
      <c r="R247" s="152">
        <f t="shared" si="46"/>
        <v>0</v>
      </c>
    </row>
    <row r="248" spans="2:18" s="152" customFormat="1" ht="20.100000000000001" customHeight="1">
      <c r="B248" s="186"/>
      <c r="C248" s="187"/>
      <c r="D248" s="187"/>
      <c r="E248" s="188"/>
      <c r="F248" s="188"/>
      <c r="G248" s="189"/>
      <c r="H248" s="190"/>
      <c r="I248" s="189"/>
      <c r="J248" s="190"/>
      <c r="K248" s="189"/>
      <c r="L248" s="190"/>
      <c r="M248" s="191"/>
      <c r="N248" s="191"/>
      <c r="O248" s="192"/>
      <c r="R248" s="152">
        <f t="shared" si="46"/>
        <v>0</v>
      </c>
    </row>
    <row r="249" spans="2:18" s="168" customFormat="1" ht="20.100000000000001" customHeight="1">
      <c r="B249" s="169">
        <f>B243+1</f>
        <v>34</v>
      </c>
      <c r="C249" s="193" t="s">
        <v>987</v>
      </c>
      <c r="D249" s="201">
        <v>900</v>
      </c>
      <c r="E249" s="172">
        <v>1</v>
      </c>
      <c r="F249" s="173" t="s">
        <v>842</v>
      </c>
      <c r="G249" s="174"/>
      <c r="H249" s="174"/>
      <c r="I249" s="174"/>
      <c r="J249" s="174"/>
      <c r="K249" s="174"/>
      <c r="L249" s="174"/>
      <c r="M249" s="174"/>
      <c r="N249" s="174"/>
      <c r="O249" s="175" t="s">
        <v>0</v>
      </c>
      <c r="R249" s="152">
        <f t="shared" si="46"/>
        <v>0</v>
      </c>
    </row>
    <row r="250" spans="2:18" s="152" customFormat="1" ht="20.100000000000001" customHeight="1">
      <c r="B250" s="154"/>
      <c r="C250" s="194" t="s">
        <v>868</v>
      </c>
      <c r="D250" s="177"/>
      <c r="E250" s="157">
        <v>0.3</v>
      </c>
      <c r="F250" s="158" t="s">
        <v>870</v>
      </c>
      <c r="G250" s="159"/>
      <c r="H250" s="160">
        <f>TRUNC(G250*$E250,0)</f>
        <v>0</v>
      </c>
      <c r="I250" s="159">
        <f>노임!$D$24</f>
        <v>492337</v>
      </c>
      <c r="J250" s="160">
        <f>TRUNC(I250*$E250,0)</f>
        <v>147701</v>
      </c>
      <c r="K250" s="159"/>
      <c r="L250" s="160">
        <f>TRUNC(K250*$E250,0)</f>
        <v>0</v>
      </c>
      <c r="M250" s="161">
        <f>G250+I250+K250</f>
        <v>492337</v>
      </c>
      <c r="N250" s="161">
        <f>H250+J250+L250</f>
        <v>147701</v>
      </c>
      <c r="O250" s="195"/>
      <c r="Q250" s="152">
        <v>262580</v>
      </c>
      <c r="R250" s="152">
        <f t="shared" si="46"/>
        <v>492337</v>
      </c>
    </row>
    <row r="251" spans="2:18" s="152" customFormat="1" ht="20.100000000000001" customHeight="1">
      <c r="B251" s="154"/>
      <c r="C251" s="194" t="s">
        <v>111</v>
      </c>
      <c r="D251" s="177"/>
      <c r="E251" s="157">
        <v>0.17</v>
      </c>
      <c r="F251" s="158" t="s">
        <v>870</v>
      </c>
      <c r="G251" s="159"/>
      <c r="H251" s="160">
        <f>TRUNC(G251*$E251,0)</f>
        <v>0</v>
      </c>
      <c r="I251" s="159">
        <f>노임!$D$17</f>
        <v>322627</v>
      </c>
      <c r="J251" s="160">
        <f>TRUNC(I251*$E251,0)</f>
        <v>54846</v>
      </c>
      <c r="K251" s="159"/>
      <c r="L251" s="160">
        <f>TRUNC(K251*$E251,0)</f>
        <v>0</v>
      </c>
      <c r="M251" s="161">
        <f>G251+I251+K251</f>
        <v>322627</v>
      </c>
      <c r="N251" s="161">
        <f>H251+J251+L251</f>
        <v>54846</v>
      </c>
      <c r="O251" s="195"/>
      <c r="Q251" s="152">
        <v>172068</v>
      </c>
      <c r="R251" s="152">
        <f t="shared" si="46"/>
        <v>322627</v>
      </c>
    </row>
    <row r="252" spans="2:18" s="152" customFormat="1" ht="20.100000000000001" customHeight="1">
      <c r="B252" s="178"/>
      <c r="C252" s="179" t="s">
        <v>890</v>
      </c>
      <c r="D252" s="180"/>
      <c r="E252" s="181"/>
      <c r="F252" s="181"/>
      <c r="G252" s="182"/>
      <c r="H252" s="183">
        <f>SUM(H250:H251)</f>
        <v>0</v>
      </c>
      <c r="I252" s="182"/>
      <c r="J252" s="183">
        <f>SUM(J250:J251)</f>
        <v>202547</v>
      </c>
      <c r="K252" s="182"/>
      <c r="L252" s="183">
        <f>SUM(L250:L251)</f>
        <v>0</v>
      </c>
      <c r="M252" s="184"/>
      <c r="N252" s="184">
        <f>H252+J252+L252</f>
        <v>202547</v>
      </c>
      <c r="O252" s="185"/>
      <c r="R252" s="152">
        <f t="shared" si="46"/>
        <v>0</v>
      </c>
    </row>
    <row r="253" spans="2:18" ht="20.100000000000001" customHeight="1">
      <c r="B253" s="186"/>
      <c r="C253" s="187"/>
      <c r="D253" s="187"/>
      <c r="E253" s="188"/>
      <c r="F253" s="188"/>
      <c r="G253" s="189"/>
      <c r="H253" s="190"/>
      <c r="I253" s="189"/>
      <c r="J253" s="190"/>
      <c r="K253" s="189"/>
      <c r="L253" s="190"/>
      <c r="M253" s="191"/>
      <c r="N253" s="191"/>
      <c r="O253" s="192"/>
      <c r="R253" s="152">
        <f t="shared" si="46"/>
        <v>0</v>
      </c>
    </row>
    <row r="254" spans="2:18" s="168" customFormat="1" ht="20.100000000000001" customHeight="1">
      <c r="B254" s="169">
        <f>B249+1</f>
        <v>35</v>
      </c>
      <c r="C254" s="193" t="s">
        <v>988</v>
      </c>
      <c r="D254" s="171">
        <v>1000</v>
      </c>
      <c r="E254" s="172">
        <v>1</v>
      </c>
      <c r="F254" s="173" t="s">
        <v>842</v>
      </c>
      <c r="G254" s="174"/>
      <c r="H254" s="174"/>
      <c r="I254" s="174"/>
      <c r="J254" s="174"/>
      <c r="K254" s="174"/>
      <c r="L254" s="174"/>
      <c r="M254" s="174"/>
      <c r="N254" s="174"/>
      <c r="O254" s="175" t="s">
        <v>0</v>
      </c>
      <c r="R254" s="152">
        <f t="shared" si="46"/>
        <v>0</v>
      </c>
    </row>
    <row r="255" spans="2:18" s="152" customFormat="1" ht="20.100000000000001" customHeight="1">
      <c r="B255" s="154"/>
      <c r="C255" s="194" t="s">
        <v>107</v>
      </c>
      <c r="D255" s="177"/>
      <c r="E255" s="157">
        <v>1</v>
      </c>
      <c r="F255" s="158" t="s">
        <v>870</v>
      </c>
      <c r="G255" s="159"/>
      <c r="H255" s="160">
        <f>TRUNC(G255*$E255,0)</f>
        <v>0</v>
      </c>
      <c r="I255" s="159">
        <f>노임!D30</f>
        <v>628835</v>
      </c>
      <c r="J255" s="160">
        <f>TRUNC(I255*$E255,0)</f>
        <v>628835</v>
      </c>
      <c r="K255" s="159"/>
      <c r="L255" s="160">
        <f>TRUNC(K255*$E255,0)</f>
        <v>0</v>
      </c>
      <c r="M255" s="161">
        <f>G255+I255+K255</f>
        <v>628835</v>
      </c>
      <c r="N255" s="161">
        <f>H255+J255+L255</f>
        <v>628835</v>
      </c>
      <c r="O255" s="195"/>
      <c r="Q255" s="152">
        <v>335379</v>
      </c>
      <c r="R255" s="152">
        <f t="shared" si="46"/>
        <v>628835</v>
      </c>
    </row>
    <row r="256" spans="2:18" s="152" customFormat="1" ht="20.100000000000001" customHeight="1">
      <c r="B256" s="178"/>
      <c r="C256" s="179" t="s">
        <v>890</v>
      </c>
      <c r="D256" s="180"/>
      <c r="E256" s="181"/>
      <c r="F256" s="181"/>
      <c r="G256" s="182"/>
      <c r="H256" s="183">
        <f>SUM(H255:H255)</f>
        <v>0</v>
      </c>
      <c r="I256" s="182"/>
      <c r="J256" s="183">
        <f>SUM(J255:J255)</f>
        <v>628835</v>
      </c>
      <c r="K256" s="182"/>
      <c r="L256" s="183">
        <f>SUM(L255:L255)</f>
        <v>0</v>
      </c>
      <c r="M256" s="184"/>
      <c r="N256" s="184">
        <f>H256+J256+L256</f>
        <v>628835</v>
      </c>
      <c r="O256" s="185"/>
      <c r="R256" s="152">
        <f t="shared" si="46"/>
        <v>0</v>
      </c>
    </row>
    <row r="257" spans="2:18" ht="20.100000000000001" customHeight="1">
      <c r="B257" s="186"/>
      <c r="C257" s="187"/>
      <c r="D257" s="187"/>
      <c r="E257" s="188"/>
      <c r="F257" s="188"/>
      <c r="G257" s="189"/>
      <c r="H257" s="190"/>
      <c r="I257" s="189"/>
      <c r="J257" s="190"/>
      <c r="K257" s="189"/>
      <c r="L257" s="190"/>
      <c r="M257" s="191"/>
      <c r="N257" s="191"/>
      <c r="O257" s="192"/>
      <c r="R257" s="152">
        <f t="shared" si="46"/>
        <v>0</v>
      </c>
    </row>
    <row r="258" spans="2:18" s="168" customFormat="1" ht="20.100000000000001" customHeight="1">
      <c r="B258" s="169">
        <f>B254+1</f>
        <v>36</v>
      </c>
      <c r="C258" s="193" t="s">
        <v>989</v>
      </c>
      <c r="D258" s="171">
        <v>1000</v>
      </c>
      <c r="E258" s="172">
        <v>1</v>
      </c>
      <c r="F258" s="173" t="s">
        <v>842</v>
      </c>
      <c r="G258" s="174"/>
      <c r="H258" s="174"/>
      <c r="I258" s="174"/>
      <c r="J258" s="174"/>
      <c r="K258" s="174"/>
      <c r="L258" s="174"/>
      <c r="M258" s="174"/>
      <c r="N258" s="174"/>
      <c r="O258" s="175" t="s">
        <v>0</v>
      </c>
      <c r="R258" s="152">
        <f t="shared" si="46"/>
        <v>0</v>
      </c>
    </row>
    <row r="259" spans="2:18" s="152" customFormat="1" ht="20.100000000000001" customHeight="1">
      <c r="B259" s="154"/>
      <c r="C259" s="194" t="s">
        <v>990</v>
      </c>
      <c r="D259" s="177"/>
      <c r="E259" s="157">
        <v>1</v>
      </c>
      <c r="F259" s="158" t="s">
        <v>991</v>
      </c>
      <c r="G259" s="159"/>
      <c r="H259" s="160">
        <f>TRUNC(G259*$E259,0)</f>
        <v>0</v>
      </c>
      <c r="I259" s="159"/>
      <c r="J259" s="160">
        <f>TRUNC(I259*$E259,0)</f>
        <v>0</v>
      </c>
      <c r="K259" s="159">
        <v>618387</v>
      </c>
      <c r="L259" s="160">
        <f>TRUNC(K259*$E259,0)</f>
        <v>618387</v>
      </c>
      <c r="M259" s="161">
        <f>G259+I259+K259</f>
        <v>618387</v>
      </c>
      <c r="N259" s="161">
        <f>H259+J259+L259</f>
        <v>618387</v>
      </c>
      <c r="O259" s="195"/>
      <c r="R259" s="152">
        <f t="shared" si="46"/>
        <v>0</v>
      </c>
    </row>
    <row r="260" spans="2:18" s="152" customFormat="1" ht="20.100000000000001" customHeight="1">
      <c r="B260" s="178"/>
      <c r="C260" s="179" t="s">
        <v>890</v>
      </c>
      <c r="D260" s="180"/>
      <c r="E260" s="181"/>
      <c r="F260" s="181"/>
      <c r="G260" s="182"/>
      <c r="H260" s="183">
        <f>SUM(H259:H259)</f>
        <v>0</v>
      </c>
      <c r="I260" s="182"/>
      <c r="J260" s="183">
        <f>SUM(J259:J259)</f>
        <v>0</v>
      </c>
      <c r="K260" s="182"/>
      <c r="L260" s="183">
        <f>SUM(L259:L259)</f>
        <v>618387</v>
      </c>
      <c r="M260" s="184"/>
      <c r="N260" s="184">
        <f>H260+J260+L260</f>
        <v>618387</v>
      </c>
      <c r="O260" s="185"/>
      <c r="R260" s="152">
        <f t="shared" si="46"/>
        <v>0</v>
      </c>
    </row>
    <row r="261" spans="2:18" ht="20.100000000000001" customHeight="1">
      <c r="B261" s="186"/>
      <c r="C261" s="187"/>
      <c r="D261" s="187"/>
      <c r="E261" s="188"/>
      <c r="F261" s="188"/>
      <c r="G261" s="189"/>
      <c r="H261" s="190"/>
      <c r="I261" s="189"/>
      <c r="J261" s="190"/>
      <c r="K261" s="189"/>
      <c r="L261" s="190"/>
      <c r="M261" s="191"/>
      <c r="N261" s="191"/>
      <c r="O261" s="192"/>
      <c r="R261" s="152">
        <f t="shared" si="46"/>
        <v>0</v>
      </c>
    </row>
    <row r="262" spans="2:18" s="168" customFormat="1" ht="20.100000000000001" customHeight="1">
      <c r="B262" s="169">
        <f>B258+1</f>
        <v>37</v>
      </c>
      <c r="C262" s="193" t="s">
        <v>992</v>
      </c>
      <c r="D262" s="201">
        <v>900</v>
      </c>
      <c r="E262" s="172">
        <v>1</v>
      </c>
      <c r="F262" s="173" t="s">
        <v>842</v>
      </c>
      <c r="G262" s="174"/>
      <c r="H262" s="174"/>
      <c r="I262" s="174"/>
      <c r="J262" s="174"/>
      <c r="K262" s="174"/>
      <c r="L262" s="174"/>
      <c r="M262" s="174"/>
      <c r="N262" s="174"/>
      <c r="O262" s="175" t="s">
        <v>0</v>
      </c>
      <c r="R262" s="152">
        <f t="shared" si="46"/>
        <v>0</v>
      </c>
    </row>
    <row r="263" spans="2:18" s="152" customFormat="1" ht="20.100000000000001" customHeight="1">
      <c r="B263" s="154"/>
      <c r="C263" s="194" t="s">
        <v>993</v>
      </c>
      <c r="D263" s="177" t="s">
        <v>111</v>
      </c>
      <c r="E263" s="157">
        <v>8</v>
      </c>
      <c r="F263" s="158" t="s">
        <v>994</v>
      </c>
      <c r="G263" s="159">
        <f>H268</f>
        <v>0</v>
      </c>
      <c r="H263" s="160">
        <f>TRUNC(G263*$E263,0)</f>
        <v>0</v>
      </c>
      <c r="I263" s="159">
        <f>J268</f>
        <v>142278</v>
      </c>
      <c r="J263" s="160">
        <f>TRUNC(I263*$E263,0)</f>
        <v>1138224</v>
      </c>
      <c r="K263" s="159">
        <f>L268</f>
        <v>0</v>
      </c>
      <c r="L263" s="160">
        <f>TRUNC(K263*$E263,0)</f>
        <v>0</v>
      </c>
      <c r="M263" s="161">
        <f>G263+I263+K263</f>
        <v>142278</v>
      </c>
      <c r="N263" s="161">
        <f>H263+J263+L263</f>
        <v>1138224</v>
      </c>
      <c r="O263" s="162">
        <f>B266</f>
        <v>38</v>
      </c>
      <c r="Q263" s="152">
        <v>75881</v>
      </c>
      <c r="R263" s="152">
        <f t="shared" si="46"/>
        <v>142276</v>
      </c>
    </row>
    <row r="264" spans="2:18" s="152" customFormat="1" ht="20.100000000000001" customHeight="1">
      <c r="B264" s="178"/>
      <c r="C264" s="179" t="s">
        <v>849</v>
      </c>
      <c r="D264" s="180"/>
      <c r="E264" s="181"/>
      <c r="F264" s="181"/>
      <c r="G264" s="182"/>
      <c r="H264" s="183">
        <f>SUM(H263:H263)</f>
        <v>0</v>
      </c>
      <c r="I264" s="182"/>
      <c r="J264" s="183">
        <f>SUM(J263:J263)</f>
        <v>1138224</v>
      </c>
      <c r="K264" s="182"/>
      <c r="L264" s="183">
        <f>SUM(L263:L263)</f>
        <v>0</v>
      </c>
      <c r="M264" s="184"/>
      <c r="N264" s="184">
        <f>H264+J264+L264</f>
        <v>1138224</v>
      </c>
      <c r="O264" s="185"/>
      <c r="R264" s="152">
        <f t="shared" si="46"/>
        <v>0</v>
      </c>
    </row>
    <row r="265" spans="2:18" ht="20.100000000000001" customHeight="1">
      <c r="B265" s="186"/>
      <c r="C265" s="187"/>
      <c r="D265" s="187"/>
      <c r="E265" s="188"/>
      <c r="F265" s="188"/>
      <c r="G265" s="189"/>
      <c r="H265" s="190"/>
      <c r="I265" s="189"/>
      <c r="J265" s="190"/>
      <c r="K265" s="189"/>
      <c r="L265" s="190"/>
      <c r="M265" s="191"/>
      <c r="N265" s="191"/>
      <c r="O265" s="192"/>
      <c r="R265" s="152">
        <f t="shared" si="46"/>
        <v>0</v>
      </c>
    </row>
    <row r="266" spans="2:18" s="168" customFormat="1" ht="20.100000000000001" customHeight="1">
      <c r="B266" s="169">
        <f>B262+1</f>
        <v>38</v>
      </c>
      <c r="C266" s="193" t="s">
        <v>995</v>
      </c>
      <c r="D266" s="201">
        <v>900</v>
      </c>
      <c r="E266" s="172">
        <v>1</v>
      </c>
      <c r="F266" s="173" t="s">
        <v>994</v>
      </c>
      <c r="G266" s="174"/>
      <c r="H266" s="174"/>
      <c r="I266" s="174"/>
      <c r="J266" s="174"/>
      <c r="K266" s="174"/>
      <c r="L266" s="174"/>
      <c r="M266" s="174"/>
      <c r="N266" s="174"/>
      <c r="O266" s="175" t="s">
        <v>0</v>
      </c>
      <c r="R266" s="152">
        <f t="shared" si="46"/>
        <v>0</v>
      </c>
    </row>
    <row r="267" spans="2:18" s="152" customFormat="1" ht="20.100000000000001" customHeight="1">
      <c r="B267" s="154"/>
      <c r="C267" s="194" t="s">
        <v>111</v>
      </c>
      <c r="D267" s="177"/>
      <c r="E267" s="157">
        <v>0.441</v>
      </c>
      <c r="F267" s="158" t="s">
        <v>870</v>
      </c>
      <c r="G267" s="159"/>
      <c r="H267" s="160">
        <f>TRUNC(G267*$E267,0)</f>
        <v>0</v>
      </c>
      <c r="I267" s="159">
        <f>노임!$D$17</f>
        <v>322627</v>
      </c>
      <c r="J267" s="160">
        <f>TRUNC(I267*$E267,0)</f>
        <v>142278</v>
      </c>
      <c r="K267" s="159"/>
      <c r="L267" s="160">
        <f>TRUNC(K267*$E267,0)</f>
        <v>0</v>
      </c>
      <c r="M267" s="161">
        <f>G267+I267+K267</f>
        <v>322627</v>
      </c>
      <c r="N267" s="161">
        <f>H267+J267+L267</f>
        <v>142278</v>
      </c>
      <c r="O267" s="195"/>
      <c r="Q267" s="152">
        <v>172068</v>
      </c>
      <c r="R267" s="152">
        <f t="shared" si="46"/>
        <v>322627</v>
      </c>
    </row>
    <row r="268" spans="2:18" s="152" customFormat="1" ht="20.100000000000001" customHeight="1">
      <c r="B268" s="178"/>
      <c r="C268" s="179" t="s">
        <v>890</v>
      </c>
      <c r="D268" s="180"/>
      <c r="E268" s="181"/>
      <c r="F268" s="181"/>
      <c r="G268" s="182"/>
      <c r="H268" s="183">
        <f>SUM(H267:H267)</f>
        <v>0</v>
      </c>
      <c r="I268" s="182"/>
      <c r="J268" s="183">
        <f>SUM(J267:J267)</f>
        <v>142278</v>
      </c>
      <c r="K268" s="182"/>
      <c r="L268" s="183">
        <f>SUM(L267:L267)</f>
        <v>0</v>
      </c>
      <c r="M268" s="184"/>
      <c r="N268" s="184">
        <f>H268+J268+L268</f>
        <v>142278</v>
      </c>
      <c r="O268" s="185"/>
    </row>
    <row r="269" spans="2:18" ht="20.100000000000001" customHeight="1">
      <c r="B269" s="206"/>
      <c r="C269" s="207"/>
      <c r="D269" s="207"/>
      <c r="E269" s="208"/>
      <c r="F269" s="208"/>
      <c r="G269" s="209"/>
      <c r="H269" s="210"/>
      <c r="I269" s="209"/>
      <c r="J269" s="210"/>
      <c r="K269" s="209"/>
      <c r="L269" s="210"/>
      <c r="M269" s="211"/>
      <c r="N269" s="211"/>
      <c r="O269" s="212"/>
    </row>
  </sheetData>
  <sheetProtection selectLockedCells="1" selectUnlockedCells="1"/>
  <autoFilter ref="B22:S269"/>
  <mergeCells count="18">
    <mergeCell ref="M20:N20"/>
    <mergeCell ref="O20:O21"/>
    <mergeCell ref="K3:L3"/>
    <mergeCell ref="M3:N3"/>
    <mergeCell ref="O3:O4"/>
    <mergeCell ref="I20:J20"/>
    <mergeCell ref="K20:L20"/>
    <mergeCell ref="B3:C4"/>
    <mergeCell ref="D3:D4"/>
    <mergeCell ref="E3:E4"/>
    <mergeCell ref="F3:F4"/>
    <mergeCell ref="G3:H3"/>
    <mergeCell ref="I3:J3"/>
    <mergeCell ref="B20:C21"/>
    <mergeCell ref="D20:D21"/>
    <mergeCell ref="E20:E21"/>
    <mergeCell ref="F20:F21"/>
    <mergeCell ref="G20:H20"/>
  </mergeCells>
  <phoneticPr fontId="2" type="noConversion"/>
  <printOptions horizontalCentered="1"/>
  <pageMargins left="1.1811023622047245" right="0.39370078740157483" top="0.39370078740157483" bottom="0.39370078740157483" header="0" footer="0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N50"/>
  <sheetViews>
    <sheetView workbookViewId="0">
      <pane xSplit="5" ySplit="4" topLeftCell="F8" activePane="bottomRight" state="frozen"/>
      <selection activeCell="P21" sqref="P21:T21"/>
      <selection pane="topRight" activeCell="P21" sqref="P21:T21"/>
      <selection pane="bottomLeft" activeCell="P21" sqref="P21:T21"/>
      <selection pane="bottomRight" activeCell="I25" sqref="I25"/>
    </sheetView>
  </sheetViews>
  <sheetFormatPr defaultRowHeight="11.25"/>
  <cols>
    <col min="1" max="1" width="5.33203125" customWidth="1"/>
    <col min="2" max="3" width="20.83203125" customWidth="1"/>
    <col min="4" max="4" width="10.83203125" customWidth="1"/>
    <col min="5" max="5" width="6" style="16" bestFit="1" customWidth="1"/>
    <col min="6" max="13" width="16.83203125" customWidth="1"/>
    <col min="14" max="14" width="16.83203125" style="16" customWidth="1"/>
  </cols>
  <sheetData>
    <row r="1" spans="1:14" ht="27.75" customHeight="1">
      <c r="A1" s="379" t="s">
        <v>590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</row>
    <row r="2" spans="1:14" ht="15" customHeight="1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</row>
    <row r="3" spans="1:14" ht="21.95" customHeight="1">
      <c r="A3" s="380" t="s">
        <v>23</v>
      </c>
      <c r="B3" s="381"/>
      <c r="C3" s="382" t="s">
        <v>50</v>
      </c>
      <c r="D3" s="382" t="s">
        <v>49</v>
      </c>
      <c r="E3" s="382" t="s">
        <v>48</v>
      </c>
      <c r="F3" s="382" t="s">
        <v>19</v>
      </c>
      <c r="G3" s="382" t="s">
        <v>0</v>
      </c>
      <c r="H3" s="382" t="s">
        <v>18</v>
      </c>
      <c r="I3" s="382" t="s">
        <v>0</v>
      </c>
      <c r="J3" s="382" t="s">
        <v>17</v>
      </c>
      <c r="K3" s="382" t="s">
        <v>0</v>
      </c>
      <c r="L3" s="382" t="s">
        <v>16</v>
      </c>
      <c r="M3" s="382" t="s">
        <v>0</v>
      </c>
      <c r="N3" s="383" t="s">
        <v>15</v>
      </c>
    </row>
    <row r="4" spans="1:14" ht="21.95" customHeight="1">
      <c r="A4" s="380"/>
      <c r="B4" s="381"/>
      <c r="C4" s="382" t="s">
        <v>0</v>
      </c>
      <c r="D4" s="382" t="s">
        <v>0</v>
      </c>
      <c r="E4" s="382" t="s">
        <v>0</v>
      </c>
      <c r="F4" s="34" t="s">
        <v>47</v>
      </c>
      <c r="G4" s="34" t="s">
        <v>46</v>
      </c>
      <c r="H4" s="34" t="s">
        <v>47</v>
      </c>
      <c r="I4" s="34" t="s">
        <v>46</v>
      </c>
      <c r="J4" s="34" t="s">
        <v>47</v>
      </c>
      <c r="K4" s="34" t="s">
        <v>46</v>
      </c>
      <c r="L4" s="34" t="s">
        <v>47</v>
      </c>
      <c r="M4" s="34" t="s">
        <v>46</v>
      </c>
      <c r="N4" s="383" t="s">
        <v>0</v>
      </c>
    </row>
    <row r="5" spans="1:14" ht="21.95" customHeight="1">
      <c r="A5" s="125" t="s">
        <v>712</v>
      </c>
      <c r="B5" s="52"/>
      <c r="C5" s="53" t="s">
        <v>765</v>
      </c>
      <c r="D5" s="53"/>
      <c r="E5" s="54"/>
      <c r="F5" s="84"/>
      <c r="G5" s="55">
        <f>I5+K5+M5</f>
        <v>4524763</v>
      </c>
      <c r="H5" s="84"/>
      <c r="I5" s="55">
        <f>SUM(I6:I18)</f>
        <v>902294</v>
      </c>
      <c r="J5" s="84"/>
      <c r="K5" s="55">
        <f>SUM(K6:K18)</f>
        <v>3334693</v>
      </c>
      <c r="L5" s="84"/>
      <c r="M5" s="55">
        <f>SUM(M6:M18)</f>
        <v>287776</v>
      </c>
      <c r="N5" s="73"/>
    </row>
    <row r="6" spans="1:14" ht="21.95" customHeight="1">
      <c r="A6" s="35"/>
      <c r="B6" s="126" t="s">
        <v>410</v>
      </c>
      <c r="C6" s="37" t="s">
        <v>235</v>
      </c>
      <c r="D6" s="40">
        <v>4</v>
      </c>
      <c r="E6" s="34" t="s">
        <v>591</v>
      </c>
      <c r="F6" s="127">
        <f t="shared" ref="F6:F10" si="0">H6+J6+L6</f>
        <v>375916.50000000006</v>
      </c>
      <c r="G6" s="127">
        <f t="shared" ref="G6:G10" si="1">I6+K6+M6</f>
        <v>1503664</v>
      </c>
      <c r="H6" s="133">
        <f>'목록(강관)'!I21</f>
        <v>31863.9</v>
      </c>
      <c r="I6" s="127">
        <f t="shared" ref="I6:I10" si="2">TRUNC(H6*D6,0)</f>
        <v>127455</v>
      </c>
      <c r="J6" s="127">
        <f>'목록(강관)'!K21</f>
        <v>301754.7</v>
      </c>
      <c r="K6" s="127">
        <f t="shared" ref="K6:K10" si="3">TRUNC(J6*D6,0)</f>
        <v>1207018</v>
      </c>
      <c r="L6" s="127">
        <f>'목록(강관)'!M21</f>
        <v>42297.9</v>
      </c>
      <c r="M6" s="127">
        <f t="shared" ref="M6:M10" si="4">TRUNC(L6*D6,0)</f>
        <v>169191</v>
      </c>
      <c r="N6" s="43" t="s">
        <v>0</v>
      </c>
    </row>
    <row r="7" spans="1:14" ht="21.95" customHeight="1">
      <c r="A7" s="35"/>
      <c r="B7" s="126" t="s">
        <v>604</v>
      </c>
      <c r="C7" s="37" t="s">
        <v>235</v>
      </c>
      <c r="D7" s="40">
        <v>3</v>
      </c>
      <c r="E7" s="34" t="s">
        <v>586</v>
      </c>
      <c r="F7" s="127">
        <f t="shared" si="0"/>
        <v>309748.10000000003</v>
      </c>
      <c r="G7" s="127">
        <f t="shared" si="1"/>
        <v>929244</v>
      </c>
      <c r="H7" s="133">
        <f>'목록(강관)'!I49</f>
        <v>10290</v>
      </c>
      <c r="I7" s="127">
        <f t="shared" si="2"/>
        <v>30870</v>
      </c>
      <c r="J7" s="127">
        <f>'목록(강관)'!K49</f>
        <v>282507.7</v>
      </c>
      <c r="K7" s="127">
        <f t="shared" si="3"/>
        <v>847523</v>
      </c>
      <c r="L7" s="127">
        <f>'목록(강관)'!M49</f>
        <v>16950.400000000001</v>
      </c>
      <c r="M7" s="127">
        <f t="shared" si="4"/>
        <v>50851</v>
      </c>
      <c r="N7" s="43" t="s">
        <v>0</v>
      </c>
    </row>
    <row r="8" spans="1:14" ht="21.95" customHeight="1">
      <c r="A8" s="35"/>
      <c r="B8" s="126" t="s">
        <v>605</v>
      </c>
      <c r="C8" s="37" t="s">
        <v>235</v>
      </c>
      <c r="D8" s="40">
        <v>1</v>
      </c>
      <c r="E8" s="34" t="s">
        <v>592</v>
      </c>
      <c r="F8" s="127">
        <f t="shared" si="0"/>
        <v>221203</v>
      </c>
      <c r="G8" s="127">
        <f t="shared" si="1"/>
        <v>221203</v>
      </c>
      <c r="H8" s="133">
        <f>'목록(강관)'!I114</f>
        <v>23428</v>
      </c>
      <c r="I8" s="127">
        <f t="shared" si="2"/>
        <v>23428</v>
      </c>
      <c r="J8" s="127">
        <f>'목록(강관)'!K114</f>
        <v>197775</v>
      </c>
      <c r="K8" s="127">
        <f t="shared" si="3"/>
        <v>197775</v>
      </c>
      <c r="L8" s="127">
        <f>'목록(강관)'!M114</f>
        <v>0</v>
      </c>
      <c r="M8" s="127">
        <f t="shared" si="4"/>
        <v>0</v>
      </c>
      <c r="N8" s="43" t="s">
        <v>0</v>
      </c>
    </row>
    <row r="9" spans="1:14" ht="21.95" customHeight="1">
      <c r="A9" s="35"/>
      <c r="B9" s="126" t="s">
        <v>606</v>
      </c>
      <c r="C9" s="37" t="s">
        <v>235</v>
      </c>
      <c r="D9" s="40">
        <v>2</v>
      </c>
      <c r="E9" s="34" t="s">
        <v>592</v>
      </c>
      <c r="F9" s="127">
        <f t="shared" si="0"/>
        <v>412364</v>
      </c>
      <c r="G9" s="127">
        <f t="shared" si="1"/>
        <v>824728</v>
      </c>
      <c r="H9" s="133">
        <f>'목록(강관)'!I148</f>
        <v>303010</v>
      </c>
      <c r="I9" s="127">
        <f t="shared" si="2"/>
        <v>606020</v>
      </c>
      <c r="J9" s="127">
        <f>'목록(강관)'!K148</f>
        <v>107210</v>
      </c>
      <c r="K9" s="127">
        <f t="shared" si="3"/>
        <v>214420</v>
      </c>
      <c r="L9" s="127">
        <f>'목록(강관)'!M148</f>
        <v>2144</v>
      </c>
      <c r="M9" s="127">
        <f t="shared" si="4"/>
        <v>4288</v>
      </c>
      <c r="N9" s="43"/>
    </row>
    <row r="10" spans="1:14" ht="21.95" customHeight="1">
      <c r="A10" s="35"/>
      <c r="B10" s="126" t="s">
        <v>607</v>
      </c>
      <c r="C10" s="37" t="s">
        <v>235</v>
      </c>
      <c r="D10" s="40">
        <v>3</v>
      </c>
      <c r="E10" s="34" t="s">
        <v>586</v>
      </c>
      <c r="F10" s="127">
        <f t="shared" si="0"/>
        <v>348642.10000000003</v>
      </c>
      <c r="G10" s="127">
        <f t="shared" si="1"/>
        <v>1045924</v>
      </c>
      <c r="H10" s="133">
        <f>'목록(강관)'!I171</f>
        <v>38173.9</v>
      </c>
      <c r="I10" s="127">
        <f t="shared" si="2"/>
        <v>114521</v>
      </c>
      <c r="J10" s="127">
        <f>'목록(강관)'!K171</f>
        <v>289319.3</v>
      </c>
      <c r="K10" s="127">
        <f t="shared" si="3"/>
        <v>867957</v>
      </c>
      <c r="L10" s="127">
        <f>'목록(강관)'!M171</f>
        <v>21148.9</v>
      </c>
      <c r="M10" s="127">
        <f t="shared" si="4"/>
        <v>63446</v>
      </c>
      <c r="N10" s="43"/>
    </row>
    <row r="11" spans="1:14" ht="21.95" customHeight="1">
      <c r="A11" s="35"/>
      <c r="B11" s="126"/>
      <c r="C11" s="37"/>
      <c r="D11" s="40"/>
      <c r="E11" s="34"/>
      <c r="F11" s="127"/>
      <c r="G11" s="127"/>
      <c r="H11" s="133"/>
      <c r="I11" s="133"/>
      <c r="J11" s="127"/>
      <c r="K11" s="127"/>
      <c r="L11" s="127"/>
      <c r="M11" s="127"/>
      <c r="N11" s="43"/>
    </row>
    <row r="12" spans="1:14" ht="21.95" customHeight="1">
      <c r="A12" s="35"/>
      <c r="B12" s="128" t="s">
        <v>593</v>
      </c>
      <c r="C12" s="129" t="s">
        <v>707</v>
      </c>
      <c r="D12" s="130"/>
      <c r="E12" s="131" t="s">
        <v>594</v>
      </c>
      <c r="F12" s="127">
        <f t="shared" ref="F12:F18" si="5">H12+J12+L12</f>
        <v>1509053</v>
      </c>
      <c r="G12" s="127">
        <f t="shared" ref="G12:G18" si="6">I12+K12+M12</f>
        <v>0</v>
      </c>
      <c r="H12" s="135">
        <f>(696490*6+132640)*0.35</f>
        <v>1509053</v>
      </c>
      <c r="I12" s="127">
        <f t="shared" ref="I12:I18" si="7">TRUNC(H12*D12,0)</f>
        <v>0</v>
      </c>
      <c r="J12" s="127"/>
      <c r="K12" s="127"/>
      <c r="L12" s="127"/>
      <c r="M12" s="127"/>
      <c r="N12" s="43"/>
    </row>
    <row r="13" spans="1:14" ht="21.95" customHeight="1">
      <c r="A13" s="35"/>
      <c r="B13" s="128" t="s">
        <v>596</v>
      </c>
      <c r="C13" s="129" t="s">
        <v>708</v>
      </c>
      <c r="D13" s="130"/>
      <c r="E13" s="131" t="s">
        <v>598</v>
      </c>
      <c r="F13" s="127">
        <f t="shared" si="5"/>
        <v>3571240</v>
      </c>
      <c r="G13" s="127">
        <f t="shared" si="6"/>
        <v>0</v>
      </c>
      <c r="H13" s="135">
        <f>(1146200*3+132640)</f>
        <v>3571240</v>
      </c>
      <c r="I13" s="127">
        <f t="shared" si="7"/>
        <v>0</v>
      </c>
      <c r="J13" s="127"/>
      <c r="K13" s="127"/>
      <c r="L13" s="127"/>
      <c r="M13" s="127"/>
      <c r="N13" s="43"/>
    </row>
    <row r="14" spans="1:14" ht="21.95" customHeight="1">
      <c r="A14" s="35"/>
      <c r="B14" s="128" t="s">
        <v>595</v>
      </c>
      <c r="C14" s="129" t="s">
        <v>709</v>
      </c>
      <c r="D14" s="130"/>
      <c r="E14" s="131" t="s">
        <v>598</v>
      </c>
      <c r="F14" s="127">
        <f t="shared" si="5"/>
        <v>2425040</v>
      </c>
      <c r="G14" s="127">
        <f t="shared" si="6"/>
        <v>0</v>
      </c>
      <c r="H14" s="135">
        <f>(1146200*2+132640)</f>
        <v>2425040</v>
      </c>
      <c r="I14" s="127">
        <f t="shared" si="7"/>
        <v>0</v>
      </c>
      <c r="J14" s="127"/>
      <c r="K14" s="127"/>
      <c r="L14" s="127"/>
      <c r="M14" s="127"/>
      <c r="N14" s="43"/>
    </row>
    <row r="15" spans="1:14" ht="21.95" customHeight="1">
      <c r="A15" s="35"/>
      <c r="B15" s="128" t="s">
        <v>599</v>
      </c>
      <c r="C15" s="129" t="s">
        <v>1006</v>
      </c>
      <c r="D15" s="130"/>
      <c r="E15" s="131" t="s">
        <v>600</v>
      </c>
      <c r="F15" s="127">
        <f t="shared" si="5"/>
        <v>1245730.5</v>
      </c>
      <c r="G15" s="127">
        <f t="shared" si="6"/>
        <v>0</v>
      </c>
      <c r="H15" s="135">
        <f>(1146200*2+1266830)*0.35</f>
        <v>1245730.5</v>
      </c>
      <c r="I15" s="127">
        <f t="shared" si="7"/>
        <v>0</v>
      </c>
      <c r="J15" s="127"/>
      <c r="K15" s="127"/>
      <c r="L15" s="127"/>
      <c r="M15" s="127"/>
      <c r="N15" s="43"/>
    </row>
    <row r="16" spans="1:14" ht="21.95" customHeight="1">
      <c r="A16" s="35"/>
      <c r="B16" s="128" t="s">
        <v>601</v>
      </c>
      <c r="C16" s="129" t="s">
        <v>710</v>
      </c>
      <c r="D16" s="130"/>
      <c r="E16" s="131" t="s">
        <v>600</v>
      </c>
      <c r="F16" s="127">
        <f t="shared" si="5"/>
        <v>6422850</v>
      </c>
      <c r="G16" s="127">
        <f t="shared" si="6"/>
        <v>0</v>
      </c>
      <c r="H16" s="135">
        <f>(6290210+132640)</f>
        <v>6422850</v>
      </c>
      <c r="I16" s="127">
        <f t="shared" si="7"/>
        <v>0</v>
      </c>
      <c r="J16" s="127"/>
      <c r="K16" s="127"/>
      <c r="L16" s="127"/>
      <c r="M16" s="127"/>
      <c r="N16" s="43"/>
    </row>
    <row r="17" spans="1:14" ht="21.95" customHeight="1">
      <c r="A17" s="35"/>
      <c r="B17" s="128" t="s">
        <v>601</v>
      </c>
      <c r="C17" s="129" t="s">
        <v>711</v>
      </c>
      <c r="D17" s="130"/>
      <c r="E17" s="131" t="s">
        <v>600</v>
      </c>
      <c r="F17" s="127">
        <f t="shared" ref="F17" si="8">H17+J17+L17</f>
        <v>4992030</v>
      </c>
      <c r="G17" s="127">
        <f t="shared" ref="G17" si="9">I17+K17+M17</f>
        <v>0</v>
      </c>
      <c r="H17" s="135">
        <f>(4859390+132640)</f>
        <v>4992030</v>
      </c>
      <c r="I17" s="127">
        <f t="shared" si="7"/>
        <v>0</v>
      </c>
      <c r="J17" s="127"/>
      <c r="K17" s="127"/>
      <c r="L17" s="127"/>
      <c r="M17" s="127"/>
      <c r="N17" s="43"/>
    </row>
    <row r="18" spans="1:14" ht="21.95" customHeight="1">
      <c r="A18" s="35"/>
      <c r="B18" s="128" t="s">
        <v>602</v>
      </c>
      <c r="C18" s="129" t="s">
        <v>295</v>
      </c>
      <c r="D18" s="130"/>
      <c r="E18" s="131" t="s">
        <v>603</v>
      </c>
      <c r="F18" s="127">
        <f t="shared" si="5"/>
        <v>258910</v>
      </c>
      <c r="G18" s="127">
        <f t="shared" si="6"/>
        <v>0</v>
      </c>
      <c r="H18" s="135">
        <v>258910</v>
      </c>
      <c r="I18" s="127">
        <f t="shared" si="7"/>
        <v>0</v>
      </c>
      <c r="J18" s="127"/>
      <c r="K18" s="127"/>
      <c r="L18" s="127"/>
      <c r="M18" s="127"/>
      <c r="N18" s="43"/>
    </row>
    <row r="19" spans="1:14" ht="21.95" customHeight="1">
      <c r="A19" s="41"/>
      <c r="B19" s="42"/>
      <c r="C19" s="34"/>
      <c r="D19" s="34"/>
      <c r="E19" s="34"/>
      <c r="F19" s="34"/>
      <c r="G19" s="34"/>
      <c r="H19" s="134"/>
      <c r="I19" s="134"/>
      <c r="J19" s="34"/>
      <c r="K19" s="34"/>
      <c r="L19" s="34"/>
      <c r="M19" s="34"/>
      <c r="N19" s="43"/>
    </row>
    <row r="20" spans="1:14" ht="21.95" customHeight="1">
      <c r="A20" s="125" t="s">
        <v>712</v>
      </c>
      <c r="B20" s="52"/>
      <c r="C20" s="53" t="s">
        <v>766</v>
      </c>
      <c r="D20" s="53"/>
      <c r="E20" s="54"/>
      <c r="F20" s="84"/>
      <c r="G20" s="55">
        <f>I20+K20+M20</f>
        <v>3864028</v>
      </c>
      <c r="H20" s="84"/>
      <c r="I20" s="55">
        <f>SUM(I21:I33)</f>
        <v>376860</v>
      </c>
      <c r="J20" s="84"/>
      <c r="K20" s="55">
        <f>SUM(K21:K33)</f>
        <v>3326866</v>
      </c>
      <c r="L20" s="84"/>
      <c r="M20" s="55">
        <f>SUM(M21:M33)</f>
        <v>160302</v>
      </c>
      <c r="N20" s="73"/>
    </row>
    <row r="21" spans="1:14" ht="21.95" customHeight="1">
      <c r="A21" s="35"/>
      <c r="B21" s="126" t="s">
        <v>410</v>
      </c>
      <c r="C21" s="37" t="s">
        <v>235</v>
      </c>
      <c r="D21" s="40">
        <v>3</v>
      </c>
      <c r="E21" s="34" t="s">
        <v>591</v>
      </c>
      <c r="F21" s="127">
        <f t="shared" ref="F21:F25" si="10">H21+J21+L21</f>
        <v>35919</v>
      </c>
      <c r="G21" s="127">
        <f t="shared" ref="G21:G25" si="11">I21+K21+M21</f>
        <v>107756</v>
      </c>
      <c r="H21" s="133">
        <f>'목록(강관)'!I36</f>
        <v>2646</v>
      </c>
      <c r="I21" s="127">
        <f t="shared" ref="I21:I25" si="12">TRUNC(H21*D21,0)</f>
        <v>7938</v>
      </c>
      <c r="J21" s="127">
        <f>'목록(강관)'!K36</f>
        <v>31389.7</v>
      </c>
      <c r="K21" s="127">
        <f t="shared" ref="K21:K25" si="13">TRUNC(J21*D21,0)</f>
        <v>94169</v>
      </c>
      <c r="L21" s="127">
        <f>'목록(강관)'!M36</f>
        <v>1883.3</v>
      </c>
      <c r="M21" s="127">
        <f t="shared" ref="M21:M25" si="14">TRUNC(L21*D21,0)</f>
        <v>5649</v>
      </c>
      <c r="N21" s="43" t="s">
        <v>0</v>
      </c>
    </row>
    <row r="22" spans="1:14" ht="21.95" customHeight="1">
      <c r="A22" s="35"/>
      <c r="B22" s="126" t="s">
        <v>604</v>
      </c>
      <c r="C22" s="37" t="s">
        <v>235</v>
      </c>
      <c r="D22" s="40">
        <v>2</v>
      </c>
      <c r="E22" s="34" t="s">
        <v>586</v>
      </c>
      <c r="F22" s="127">
        <f t="shared" si="10"/>
        <v>1314572.6000000001</v>
      </c>
      <c r="G22" s="127">
        <f t="shared" si="11"/>
        <v>2629145</v>
      </c>
      <c r="H22" s="133">
        <f>'목록(강관)'!I64</f>
        <v>116620</v>
      </c>
      <c r="I22" s="127">
        <f t="shared" si="12"/>
        <v>233240</v>
      </c>
      <c r="J22" s="127">
        <f>'목록(강관)'!K64</f>
        <v>1130144</v>
      </c>
      <c r="K22" s="127">
        <f t="shared" si="13"/>
        <v>2260288</v>
      </c>
      <c r="L22" s="127">
        <f>'목록(강관)'!M64</f>
        <v>67808.600000000006</v>
      </c>
      <c r="M22" s="127">
        <f t="shared" si="14"/>
        <v>135617</v>
      </c>
      <c r="N22" s="43" t="s">
        <v>0</v>
      </c>
    </row>
    <row r="23" spans="1:14" ht="21.95" customHeight="1">
      <c r="A23" s="35"/>
      <c r="B23" s="126" t="s">
        <v>605</v>
      </c>
      <c r="C23" s="37" t="s">
        <v>235</v>
      </c>
      <c r="D23" s="40">
        <v>1</v>
      </c>
      <c r="E23" s="34" t="s">
        <v>591</v>
      </c>
      <c r="F23" s="127">
        <f t="shared" si="10"/>
        <v>811472</v>
      </c>
      <c r="G23" s="127">
        <f t="shared" si="11"/>
        <v>811472</v>
      </c>
      <c r="H23" s="133">
        <f>'목록(강관)'!I129</f>
        <v>91006</v>
      </c>
      <c r="I23" s="127">
        <f t="shared" si="12"/>
        <v>91006</v>
      </c>
      <c r="J23" s="127">
        <f>'목록(강관)'!K129</f>
        <v>720466</v>
      </c>
      <c r="K23" s="127">
        <f t="shared" si="13"/>
        <v>720466</v>
      </c>
      <c r="L23" s="127">
        <f>'목록(강관)'!M129</f>
        <v>0</v>
      </c>
      <c r="M23" s="127">
        <f t="shared" si="14"/>
        <v>0</v>
      </c>
      <c r="N23" s="43" t="s">
        <v>0</v>
      </c>
    </row>
    <row r="24" spans="1:14" ht="21.95" customHeight="1">
      <c r="A24" s="35"/>
      <c r="B24" s="126" t="s">
        <v>606</v>
      </c>
      <c r="C24" s="37" t="s">
        <v>235</v>
      </c>
      <c r="D24" s="40">
        <v>2</v>
      </c>
      <c r="E24" s="34" t="s">
        <v>591</v>
      </c>
      <c r="F24" s="127">
        <f t="shared" si="10"/>
        <v>119495.70000000001</v>
      </c>
      <c r="G24" s="127">
        <f t="shared" si="11"/>
        <v>238991</v>
      </c>
      <c r="H24" s="133">
        <f>'목록(강관)'!I163</f>
        <v>15650.1</v>
      </c>
      <c r="I24" s="127">
        <f t="shared" si="12"/>
        <v>31300</v>
      </c>
      <c r="J24" s="127">
        <f>'목록(강관)'!K163</f>
        <v>94327.6</v>
      </c>
      <c r="K24" s="127">
        <f t="shared" si="13"/>
        <v>188655</v>
      </c>
      <c r="L24" s="127">
        <f>'목록(강관)'!M163</f>
        <v>9518</v>
      </c>
      <c r="M24" s="127">
        <f t="shared" si="14"/>
        <v>19036</v>
      </c>
      <c r="N24" s="43"/>
    </row>
    <row r="25" spans="1:14" ht="21.95" customHeight="1">
      <c r="A25" s="35"/>
      <c r="B25" s="126" t="s">
        <v>607</v>
      </c>
      <c r="C25" s="37" t="s">
        <v>235</v>
      </c>
      <c r="D25" s="40">
        <v>2</v>
      </c>
      <c r="E25" s="34" t="s">
        <v>586</v>
      </c>
      <c r="F25" s="127">
        <f t="shared" si="10"/>
        <v>38332</v>
      </c>
      <c r="G25" s="127">
        <f t="shared" si="11"/>
        <v>76664</v>
      </c>
      <c r="H25" s="133">
        <f>'목록(강관)'!I186</f>
        <v>6688</v>
      </c>
      <c r="I25" s="127">
        <f t="shared" si="12"/>
        <v>13376</v>
      </c>
      <c r="J25" s="127">
        <f>'목록(강관)'!K186</f>
        <v>31644</v>
      </c>
      <c r="K25" s="127">
        <f t="shared" si="13"/>
        <v>63288</v>
      </c>
      <c r="L25" s="127">
        <f>'목록(강관)'!M186</f>
        <v>0</v>
      </c>
      <c r="M25" s="127">
        <f t="shared" si="14"/>
        <v>0</v>
      </c>
      <c r="N25" s="43"/>
    </row>
    <row r="26" spans="1:14" ht="21.95" customHeight="1">
      <c r="A26" s="35"/>
      <c r="B26" s="126"/>
      <c r="C26" s="37"/>
      <c r="D26" s="40"/>
      <c r="E26" s="34"/>
      <c r="F26" s="127"/>
      <c r="G26" s="127"/>
      <c r="H26" s="133"/>
      <c r="I26" s="133"/>
      <c r="J26" s="127"/>
      <c r="K26" s="127"/>
      <c r="L26" s="127"/>
      <c r="M26" s="127"/>
      <c r="N26" s="43"/>
    </row>
    <row r="27" spans="1:14" ht="21.95" customHeight="1">
      <c r="A27" s="35"/>
      <c r="B27" s="128" t="s">
        <v>593</v>
      </c>
      <c r="C27" s="129" t="s">
        <v>707</v>
      </c>
      <c r="D27" s="130"/>
      <c r="E27" s="131" t="s">
        <v>594</v>
      </c>
      <c r="F27" s="127">
        <f t="shared" ref="F27:F33" si="15">H27+J27+L27</f>
        <v>4311580</v>
      </c>
      <c r="G27" s="127">
        <f t="shared" ref="G27:G33" si="16">I27+K27+M27</f>
        <v>0</v>
      </c>
      <c r="H27" s="135">
        <f>(696490*6+132640)</f>
        <v>4311580</v>
      </c>
      <c r="I27" s="127">
        <f t="shared" ref="I27:I33" si="17">TRUNC(H27*D27,0)</f>
        <v>0</v>
      </c>
      <c r="J27" s="127"/>
      <c r="K27" s="127"/>
      <c r="L27" s="127"/>
      <c r="M27" s="127"/>
      <c r="N27" s="43"/>
    </row>
    <row r="28" spans="1:14" ht="21.95" customHeight="1">
      <c r="A28" s="35"/>
      <c r="B28" s="128" t="s">
        <v>596</v>
      </c>
      <c r="C28" s="129" t="s">
        <v>708</v>
      </c>
      <c r="D28" s="130"/>
      <c r="E28" s="131" t="s">
        <v>598</v>
      </c>
      <c r="F28" s="127">
        <f t="shared" si="15"/>
        <v>3571240</v>
      </c>
      <c r="G28" s="127">
        <f t="shared" si="16"/>
        <v>0</v>
      </c>
      <c r="H28" s="135">
        <f>(1146200*3+132640)</f>
        <v>3571240</v>
      </c>
      <c r="I28" s="127">
        <f t="shared" si="17"/>
        <v>0</v>
      </c>
      <c r="J28" s="127"/>
      <c r="K28" s="127"/>
      <c r="L28" s="127"/>
      <c r="M28" s="127"/>
      <c r="N28" s="43"/>
    </row>
    <row r="29" spans="1:14" ht="21.95" customHeight="1">
      <c r="A29" s="35"/>
      <c r="B29" s="128" t="s">
        <v>595</v>
      </c>
      <c r="C29" s="129" t="s">
        <v>709</v>
      </c>
      <c r="D29" s="130"/>
      <c r="E29" s="131" t="s">
        <v>598</v>
      </c>
      <c r="F29" s="127">
        <f t="shared" si="15"/>
        <v>2425040</v>
      </c>
      <c r="G29" s="127">
        <f t="shared" si="16"/>
        <v>0</v>
      </c>
      <c r="H29" s="135">
        <f>(1146200*2+132640)</f>
        <v>2425040</v>
      </c>
      <c r="I29" s="127">
        <f t="shared" si="17"/>
        <v>0</v>
      </c>
      <c r="J29" s="127"/>
      <c r="K29" s="127"/>
      <c r="L29" s="127"/>
      <c r="M29" s="127"/>
      <c r="N29" s="43"/>
    </row>
    <row r="30" spans="1:14" ht="21.95" customHeight="1">
      <c r="A30" s="35"/>
      <c r="B30" s="128" t="s">
        <v>599</v>
      </c>
      <c r="C30" s="129" t="s">
        <v>1007</v>
      </c>
      <c r="D30" s="130"/>
      <c r="E30" s="131" t="s">
        <v>597</v>
      </c>
      <c r="F30" s="127">
        <f t="shared" si="15"/>
        <v>1245730.5</v>
      </c>
      <c r="G30" s="127">
        <f t="shared" si="16"/>
        <v>0</v>
      </c>
      <c r="H30" s="135">
        <f>(1146200*2+1266830)*0.35</f>
        <v>1245730.5</v>
      </c>
      <c r="I30" s="127">
        <f t="shared" si="17"/>
        <v>0</v>
      </c>
      <c r="J30" s="127"/>
      <c r="K30" s="127"/>
      <c r="L30" s="127"/>
      <c r="M30" s="127"/>
      <c r="N30" s="43"/>
    </row>
    <row r="31" spans="1:14" ht="21.95" customHeight="1">
      <c r="A31" s="35"/>
      <c r="B31" s="128" t="s">
        <v>601</v>
      </c>
      <c r="C31" s="129" t="s">
        <v>710</v>
      </c>
      <c r="D31" s="130"/>
      <c r="E31" s="131" t="s">
        <v>597</v>
      </c>
      <c r="F31" s="127">
        <f t="shared" si="15"/>
        <v>6422850</v>
      </c>
      <c r="G31" s="127">
        <f t="shared" si="16"/>
        <v>0</v>
      </c>
      <c r="H31" s="135">
        <f>(6290210+132640)</f>
        <v>6422850</v>
      </c>
      <c r="I31" s="127">
        <f t="shared" si="17"/>
        <v>0</v>
      </c>
      <c r="J31" s="127"/>
      <c r="K31" s="127"/>
      <c r="L31" s="127"/>
      <c r="M31" s="127"/>
      <c r="N31" s="43"/>
    </row>
    <row r="32" spans="1:14" ht="21.95" customHeight="1">
      <c r="A32" s="35"/>
      <c r="B32" s="128" t="s">
        <v>601</v>
      </c>
      <c r="C32" s="129" t="s">
        <v>711</v>
      </c>
      <c r="D32" s="130"/>
      <c r="E32" s="131" t="s">
        <v>597</v>
      </c>
      <c r="F32" s="127">
        <f t="shared" si="15"/>
        <v>4992030</v>
      </c>
      <c r="G32" s="127">
        <f t="shared" si="16"/>
        <v>0</v>
      </c>
      <c r="H32" s="135">
        <f>(4859390+132640)</f>
        <v>4992030</v>
      </c>
      <c r="I32" s="127">
        <f t="shared" si="17"/>
        <v>0</v>
      </c>
      <c r="J32" s="127"/>
      <c r="K32" s="127"/>
      <c r="L32" s="127"/>
      <c r="M32" s="127"/>
      <c r="N32" s="43"/>
    </row>
    <row r="33" spans="1:14" ht="21.95" customHeight="1">
      <c r="A33" s="35"/>
      <c r="B33" s="128" t="s">
        <v>602</v>
      </c>
      <c r="C33" s="129" t="s">
        <v>295</v>
      </c>
      <c r="D33" s="130"/>
      <c r="E33" s="131" t="s">
        <v>597</v>
      </c>
      <c r="F33" s="127">
        <f t="shared" si="15"/>
        <v>258910</v>
      </c>
      <c r="G33" s="127">
        <f t="shared" si="16"/>
        <v>0</v>
      </c>
      <c r="H33" s="135">
        <v>258910</v>
      </c>
      <c r="I33" s="127">
        <f t="shared" si="17"/>
        <v>0</v>
      </c>
      <c r="J33" s="127"/>
      <c r="K33" s="127"/>
      <c r="L33" s="127"/>
      <c r="M33" s="127"/>
      <c r="N33" s="43"/>
    </row>
    <row r="34" spans="1:14" ht="21.95" customHeight="1">
      <c r="A34" s="41"/>
      <c r="B34" s="42"/>
      <c r="C34" s="34"/>
      <c r="D34" s="34"/>
      <c r="E34" s="34"/>
      <c r="F34" s="34"/>
      <c r="G34" s="34"/>
      <c r="H34" s="134"/>
      <c r="I34" s="134"/>
      <c r="J34" s="34"/>
      <c r="K34" s="34"/>
      <c r="L34" s="34"/>
      <c r="M34" s="34"/>
      <c r="N34" s="43"/>
    </row>
    <row r="35" spans="1:14" ht="21.95" customHeight="1">
      <c r="A35" s="125" t="s">
        <v>712</v>
      </c>
      <c r="B35" s="52"/>
      <c r="C35" s="53" t="s">
        <v>767</v>
      </c>
      <c r="D35" s="53"/>
      <c r="E35" s="54"/>
      <c r="F35" s="84"/>
      <c r="G35" s="55">
        <f>I35+K35+M35</f>
        <v>17621072</v>
      </c>
      <c r="H35" s="84"/>
      <c r="I35" s="55">
        <f>SUM(I36:I48)</f>
        <v>2264016</v>
      </c>
      <c r="J35" s="84"/>
      <c r="K35" s="55">
        <f>SUM(K36:K48)</f>
        <v>14822273</v>
      </c>
      <c r="L35" s="84"/>
      <c r="M35" s="55">
        <f>SUM(M36:M48)</f>
        <v>534783</v>
      </c>
      <c r="N35" s="73"/>
    </row>
    <row r="36" spans="1:14" ht="21.95" customHeight="1">
      <c r="A36" s="35"/>
      <c r="B36" s="126" t="s">
        <v>410</v>
      </c>
      <c r="C36" s="37" t="s">
        <v>235</v>
      </c>
      <c r="D36" s="40">
        <v>18</v>
      </c>
      <c r="E36" s="34" t="s">
        <v>591</v>
      </c>
      <c r="F36" s="127">
        <f t="shared" ref="F36:F40" si="18">H36+J36+L36</f>
        <v>373595.7</v>
      </c>
      <c r="G36" s="127">
        <f t="shared" ref="G36:G40" si="19">I36+K36+M36</f>
        <v>6724722</v>
      </c>
      <c r="H36" s="133">
        <f>'목록(강관)'!I51</f>
        <v>14210</v>
      </c>
      <c r="I36" s="127">
        <f t="shared" ref="I36:I40" si="20">TRUNC(H36*D36,0)</f>
        <v>255780</v>
      </c>
      <c r="J36" s="127">
        <f>'목록(강관)'!K51</f>
        <v>339043.2</v>
      </c>
      <c r="K36" s="127">
        <f t="shared" ref="K36:K40" si="21">TRUNC(J36*D36,0)</f>
        <v>6102777</v>
      </c>
      <c r="L36" s="127">
        <f>'목록(강관)'!M51</f>
        <v>20342.5</v>
      </c>
      <c r="M36" s="127">
        <f t="shared" ref="M36:M40" si="22">TRUNC(L36*D36,0)</f>
        <v>366165</v>
      </c>
      <c r="N36" s="43" t="s">
        <v>0</v>
      </c>
    </row>
    <row r="37" spans="1:14" ht="21.95" customHeight="1">
      <c r="A37" s="35"/>
      <c r="B37" s="126" t="s">
        <v>604</v>
      </c>
      <c r="C37" s="37" t="s">
        <v>235</v>
      </c>
      <c r="D37" s="40">
        <v>17</v>
      </c>
      <c r="E37" s="34" t="s">
        <v>586</v>
      </c>
      <c r="F37" s="127">
        <f t="shared" si="18"/>
        <v>111330</v>
      </c>
      <c r="G37" s="127">
        <f t="shared" si="19"/>
        <v>1892610</v>
      </c>
      <c r="H37" s="133">
        <f>'목록(강관)'!I79</f>
        <v>47494</v>
      </c>
      <c r="I37" s="127">
        <f t="shared" si="20"/>
        <v>807398</v>
      </c>
      <c r="J37" s="127">
        <f>'목록(강관)'!K79</f>
        <v>63836</v>
      </c>
      <c r="K37" s="127">
        <f t="shared" si="21"/>
        <v>1085212</v>
      </c>
      <c r="L37" s="127">
        <f>'목록(강관)'!M79</f>
        <v>0</v>
      </c>
      <c r="M37" s="127">
        <f t="shared" si="22"/>
        <v>0</v>
      </c>
      <c r="N37" s="43" t="s">
        <v>0</v>
      </c>
    </row>
    <row r="38" spans="1:14" ht="21.95" customHeight="1">
      <c r="A38" s="35"/>
      <c r="B38" s="126" t="s">
        <v>605</v>
      </c>
      <c r="C38" s="37" t="s">
        <v>235</v>
      </c>
      <c r="D38" s="40">
        <v>1</v>
      </c>
      <c r="E38" s="34" t="s">
        <v>591</v>
      </c>
      <c r="F38" s="127">
        <f t="shared" si="18"/>
        <v>141648</v>
      </c>
      <c r="G38" s="127">
        <f t="shared" si="19"/>
        <v>141648</v>
      </c>
      <c r="H38" s="133">
        <f>'목록(강관)'!I144</f>
        <v>63420</v>
      </c>
      <c r="I38" s="127">
        <f t="shared" si="20"/>
        <v>63420</v>
      </c>
      <c r="J38" s="127">
        <f>'목록(강관)'!K144</f>
        <v>76695</v>
      </c>
      <c r="K38" s="127">
        <f t="shared" si="21"/>
        <v>76695</v>
      </c>
      <c r="L38" s="127">
        <f>'목록(강관)'!M144</f>
        <v>1533</v>
      </c>
      <c r="M38" s="127">
        <f t="shared" si="22"/>
        <v>1533</v>
      </c>
      <c r="N38" s="43" t="s">
        <v>0</v>
      </c>
    </row>
    <row r="39" spans="1:14" ht="21.95" customHeight="1">
      <c r="A39" s="35"/>
      <c r="B39" s="126" t="s">
        <v>606</v>
      </c>
      <c r="C39" s="37" t="s">
        <v>235</v>
      </c>
      <c r="D39" s="40">
        <v>2</v>
      </c>
      <c r="E39" s="34" t="s">
        <v>591</v>
      </c>
      <c r="F39" s="127">
        <f t="shared" si="18"/>
        <v>1095578.6000000001</v>
      </c>
      <c r="G39" s="127">
        <f t="shared" si="19"/>
        <v>2191156</v>
      </c>
      <c r="H39" s="133">
        <f>'목록(강관)'!I178</f>
        <v>107898.8</v>
      </c>
      <c r="I39" s="127">
        <f t="shared" si="20"/>
        <v>215797</v>
      </c>
      <c r="J39" s="127">
        <f>'목록(강관)'!K178</f>
        <v>904137</v>
      </c>
      <c r="K39" s="127">
        <f t="shared" si="21"/>
        <v>1808274</v>
      </c>
      <c r="L39" s="127">
        <f>'목록(강관)'!M178</f>
        <v>83542.8</v>
      </c>
      <c r="M39" s="127">
        <f t="shared" si="22"/>
        <v>167085</v>
      </c>
      <c r="N39" s="43"/>
    </row>
    <row r="40" spans="1:14" ht="21.95" customHeight="1">
      <c r="A40" s="35"/>
      <c r="B40" s="126" t="s">
        <v>607</v>
      </c>
      <c r="C40" s="37" t="s">
        <v>235</v>
      </c>
      <c r="D40" s="40">
        <v>17</v>
      </c>
      <c r="E40" s="34" t="s">
        <v>586</v>
      </c>
      <c r="F40" s="127">
        <f t="shared" si="18"/>
        <v>392408</v>
      </c>
      <c r="G40" s="127">
        <f t="shared" si="19"/>
        <v>6670936</v>
      </c>
      <c r="H40" s="133">
        <f>'목록(강관)'!I201</f>
        <v>54213</v>
      </c>
      <c r="I40" s="127">
        <f t="shared" si="20"/>
        <v>921621</v>
      </c>
      <c r="J40" s="127">
        <f>'목록(강관)'!K201</f>
        <v>338195</v>
      </c>
      <c r="K40" s="127">
        <f t="shared" si="21"/>
        <v>5749315</v>
      </c>
      <c r="L40" s="127">
        <f>'목록(강관)'!M201</f>
        <v>0</v>
      </c>
      <c r="M40" s="127">
        <f t="shared" si="22"/>
        <v>0</v>
      </c>
      <c r="N40" s="43"/>
    </row>
    <row r="41" spans="1:14" ht="21.95" customHeight="1">
      <c r="A41" s="35"/>
      <c r="B41" s="126"/>
      <c r="C41" s="37"/>
      <c r="D41" s="40"/>
      <c r="E41" s="34"/>
      <c r="F41" s="127"/>
      <c r="G41" s="127"/>
      <c r="H41" s="133"/>
      <c r="I41" s="133"/>
      <c r="J41" s="127"/>
      <c r="K41" s="127"/>
      <c r="L41" s="127"/>
      <c r="M41" s="127"/>
      <c r="N41" s="43"/>
    </row>
    <row r="42" spans="1:14" ht="21.95" customHeight="1">
      <c r="A42" s="35"/>
      <c r="B42" s="128" t="s">
        <v>593</v>
      </c>
      <c r="C42" s="129" t="s">
        <v>707</v>
      </c>
      <c r="D42" s="130"/>
      <c r="E42" s="131" t="s">
        <v>594</v>
      </c>
      <c r="F42" s="127">
        <f t="shared" ref="F42:F48" si="23">H42+J42+L42</f>
        <v>4311580</v>
      </c>
      <c r="G42" s="127">
        <f t="shared" ref="G42:G48" si="24">I42+K42+M42</f>
        <v>0</v>
      </c>
      <c r="H42" s="135">
        <f>(696490*6+132640)</f>
        <v>4311580</v>
      </c>
      <c r="I42" s="127">
        <f t="shared" ref="I42:I48" si="25">TRUNC(H42*D42,0)</f>
        <v>0</v>
      </c>
      <c r="J42" s="127"/>
      <c r="K42" s="127"/>
      <c r="L42" s="127"/>
      <c r="M42" s="127"/>
      <c r="N42" s="43"/>
    </row>
    <row r="43" spans="1:14" ht="21.95" customHeight="1">
      <c r="A43" s="35"/>
      <c r="B43" s="128" t="s">
        <v>596</v>
      </c>
      <c r="C43" s="129" t="s">
        <v>708</v>
      </c>
      <c r="D43" s="130"/>
      <c r="E43" s="131" t="s">
        <v>598</v>
      </c>
      <c r="F43" s="127">
        <f t="shared" si="23"/>
        <v>3571240</v>
      </c>
      <c r="G43" s="127">
        <f t="shared" si="24"/>
        <v>0</v>
      </c>
      <c r="H43" s="135">
        <f>(1146200*3+132640)</f>
        <v>3571240</v>
      </c>
      <c r="I43" s="127">
        <f t="shared" si="25"/>
        <v>0</v>
      </c>
      <c r="J43" s="127"/>
      <c r="K43" s="127"/>
      <c r="L43" s="127"/>
      <c r="M43" s="127"/>
      <c r="N43" s="43"/>
    </row>
    <row r="44" spans="1:14" ht="21.95" customHeight="1">
      <c r="A44" s="35"/>
      <c r="B44" s="128" t="s">
        <v>595</v>
      </c>
      <c r="C44" s="129" t="s">
        <v>709</v>
      </c>
      <c r="D44" s="130"/>
      <c r="E44" s="131" t="s">
        <v>598</v>
      </c>
      <c r="F44" s="127">
        <f t="shared" si="23"/>
        <v>2425040</v>
      </c>
      <c r="G44" s="127">
        <f t="shared" si="24"/>
        <v>0</v>
      </c>
      <c r="H44" s="135">
        <f>(1146200*2+132640)</f>
        <v>2425040</v>
      </c>
      <c r="I44" s="127">
        <f t="shared" si="25"/>
        <v>0</v>
      </c>
      <c r="J44" s="127"/>
      <c r="K44" s="127"/>
      <c r="L44" s="127"/>
      <c r="M44" s="127"/>
      <c r="N44" s="43"/>
    </row>
    <row r="45" spans="1:14" ht="21.95" customHeight="1">
      <c r="A45" s="35"/>
      <c r="B45" s="128" t="s">
        <v>599</v>
      </c>
      <c r="C45" s="129" t="s">
        <v>709</v>
      </c>
      <c r="D45" s="130"/>
      <c r="E45" s="131" t="s">
        <v>597</v>
      </c>
      <c r="F45" s="127">
        <f t="shared" si="23"/>
        <v>3559230</v>
      </c>
      <c r="G45" s="127">
        <f t="shared" si="24"/>
        <v>0</v>
      </c>
      <c r="H45" s="135">
        <f>(1146200*2+1266830)</f>
        <v>3559230</v>
      </c>
      <c r="I45" s="127">
        <f t="shared" si="25"/>
        <v>0</v>
      </c>
      <c r="J45" s="127"/>
      <c r="K45" s="127"/>
      <c r="L45" s="127"/>
      <c r="M45" s="127"/>
      <c r="N45" s="43"/>
    </row>
    <row r="46" spans="1:14" ht="21.95" customHeight="1">
      <c r="A46" s="35"/>
      <c r="B46" s="128" t="s">
        <v>601</v>
      </c>
      <c r="C46" s="129" t="s">
        <v>710</v>
      </c>
      <c r="D46" s="130"/>
      <c r="E46" s="131" t="s">
        <v>597</v>
      </c>
      <c r="F46" s="127">
        <f t="shared" si="23"/>
        <v>6422850</v>
      </c>
      <c r="G46" s="127">
        <f t="shared" si="24"/>
        <v>0</v>
      </c>
      <c r="H46" s="135">
        <f>(6290210+132640)</f>
        <v>6422850</v>
      </c>
      <c r="I46" s="127">
        <f t="shared" si="25"/>
        <v>0</v>
      </c>
      <c r="J46" s="127"/>
      <c r="K46" s="127"/>
      <c r="L46" s="127"/>
      <c r="M46" s="127"/>
      <c r="N46" s="43"/>
    </row>
    <row r="47" spans="1:14" ht="21.95" customHeight="1">
      <c r="A47" s="35"/>
      <c r="B47" s="128" t="s">
        <v>601</v>
      </c>
      <c r="C47" s="129" t="s">
        <v>711</v>
      </c>
      <c r="D47" s="130"/>
      <c r="E47" s="131" t="s">
        <v>597</v>
      </c>
      <c r="F47" s="127">
        <f t="shared" si="23"/>
        <v>4992030</v>
      </c>
      <c r="G47" s="127">
        <f t="shared" si="24"/>
        <v>0</v>
      </c>
      <c r="H47" s="135">
        <f>(4859390+132640)</f>
        <v>4992030</v>
      </c>
      <c r="I47" s="127">
        <f t="shared" si="25"/>
        <v>0</v>
      </c>
      <c r="J47" s="127"/>
      <c r="K47" s="127"/>
      <c r="L47" s="127"/>
      <c r="M47" s="127"/>
      <c r="N47" s="43"/>
    </row>
    <row r="48" spans="1:14" ht="21.95" customHeight="1">
      <c r="A48" s="35"/>
      <c r="B48" s="128" t="s">
        <v>602</v>
      </c>
      <c r="C48" s="129" t="s">
        <v>295</v>
      </c>
      <c r="D48" s="130"/>
      <c r="E48" s="131" t="s">
        <v>597</v>
      </c>
      <c r="F48" s="127">
        <f t="shared" si="23"/>
        <v>258910</v>
      </c>
      <c r="G48" s="127">
        <f t="shared" si="24"/>
        <v>0</v>
      </c>
      <c r="H48" s="135">
        <v>258910</v>
      </c>
      <c r="I48" s="127">
        <f t="shared" si="25"/>
        <v>0</v>
      </c>
      <c r="J48" s="127"/>
      <c r="K48" s="127"/>
      <c r="L48" s="127"/>
      <c r="M48" s="127"/>
      <c r="N48" s="43"/>
    </row>
    <row r="49" spans="1:14" ht="21.95" customHeight="1">
      <c r="A49" s="41"/>
      <c r="B49" s="42"/>
      <c r="C49" s="34"/>
      <c r="D49" s="34"/>
      <c r="E49" s="34"/>
      <c r="F49" s="34"/>
      <c r="G49" s="34"/>
      <c r="H49" s="134"/>
      <c r="I49" s="134"/>
      <c r="J49" s="34"/>
      <c r="K49" s="34"/>
      <c r="L49" s="34"/>
      <c r="M49" s="34"/>
      <c r="N49" s="43"/>
    </row>
    <row r="50" spans="1:14" ht="21.95" customHeight="1">
      <c r="A50" s="41"/>
      <c r="B50" s="42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43"/>
    </row>
  </sheetData>
  <mergeCells count="10">
    <mergeCell ref="A1:N1"/>
    <mergeCell ref="A3:B4"/>
    <mergeCell ref="C3:C4"/>
    <mergeCell ref="D3:D4"/>
    <mergeCell ref="E3:E4"/>
    <mergeCell ref="F3:G3"/>
    <mergeCell ref="H3:I3"/>
    <mergeCell ref="J3:K3"/>
    <mergeCell ref="L3:M3"/>
    <mergeCell ref="N3:N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212"/>
  <sheetViews>
    <sheetView zoomScaleNormal="100" workbookViewId="0">
      <pane ySplit="2" topLeftCell="A11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style="16" hidden="1" customWidth="1"/>
    <col min="7" max="7" width="14.83203125" customWidth="1"/>
    <col min="8" max="8" width="12.83203125" hidden="1" customWidth="1"/>
    <col min="9" max="9" width="14.83203125" customWidth="1"/>
    <col min="10" max="10" width="12.83203125" hidden="1" customWidth="1"/>
    <col min="11" max="11" width="14.83203125" customWidth="1"/>
    <col min="12" max="12" width="12.83203125" hidden="1" customWidth="1"/>
    <col min="13" max="13" width="14.83203125" customWidth="1"/>
    <col min="14" max="14" width="15.83203125" style="16" customWidth="1"/>
  </cols>
  <sheetData>
    <row r="1" spans="1:14" ht="18" customHeight="1">
      <c r="A1" s="82" t="s">
        <v>464</v>
      </c>
    </row>
    <row r="2" spans="1:14" ht="18" customHeight="1">
      <c r="A2" s="384" t="s">
        <v>23</v>
      </c>
      <c r="B2" s="385"/>
      <c r="C2" s="2" t="s">
        <v>22</v>
      </c>
      <c r="D2" s="2" t="s">
        <v>21</v>
      </c>
      <c r="E2" s="2" t="s">
        <v>20</v>
      </c>
      <c r="F2" s="2"/>
      <c r="G2" s="2" t="s">
        <v>19</v>
      </c>
      <c r="H2" s="2"/>
      <c r="I2" s="2" t="s">
        <v>18</v>
      </c>
      <c r="J2" s="2"/>
      <c r="K2" s="2" t="s">
        <v>17</v>
      </c>
      <c r="L2" s="2"/>
      <c r="M2" s="2" t="s">
        <v>16</v>
      </c>
      <c r="N2" s="2" t="s">
        <v>15</v>
      </c>
    </row>
    <row r="3" spans="1:14" ht="18" customHeight="1">
      <c r="A3" s="24"/>
      <c r="B3" s="25"/>
      <c r="C3" s="1"/>
      <c r="D3" s="1"/>
      <c r="E3" s="2"/>
      <c r="F3" s="2"/>
      <c r="G3" s="9"/>
      <c r="H3" s="9"/>
      <c r="I3" s="9"/>
      <c r="J3" s="9"/>
      <c r="K3" s="9"/>
      <c r="L3" s="9"/>
      <c r="M3" s="9"/>
      <c r="N3" s="2"/>
    </row>
    <row r="4" spans="1:14" ht="18" customHeight="1">
      <c r="A4" s="50">
        <v>1</v>
      </c>
      <c r="B4" s="64" t="str">
        <f>'강관부설 및 철거'!B5</f>
        <v>강관부설(인력)</v>
      </c>
      <c r="C4" s="3" t="str">
        <f>'강관부설 및 철거'!C5</f>
        <v>D80㎜</v>
      </c>
      <c r="D4" s="1">
        <v>1</v>
      </c>
      <c r="E4" s="2" t="s">
        <v>412</v>
      </c>
      <c r="F4" s="2"/>
      <c r="G4" s="45">
        <f t="shared" ref="G4" si="0">I4+K4+M4</f>
        <v>87153.5</v>
      </c>
      <c r="H4" s="45"/>
      <c r="I4" s="45">
        <f>'강관부설 및 철거'!I5</f>
        <v>0</v>
      </c>
      <c r="J4" s="45"/>
      <c r="K4" s="45">
        <f>'강관부설 및 철거'!K5</f>
        <v>87153.5</v>
      </c>
      <c r="L4" s="45"/>
      <c r="M4" s="45">
        <f>'강관부설 및 철거'!M5</f>
        <v>0</v>
      </c>
      <c r="N4" s="2"/>
    </row>
    <row r="5" spans="1:14" ht="18" customHeight="1">
      <c r="A5" s="50">
        <v>2</v>
      </c>
      <c r="B5" s="64" t="str">
        <f>'강관부설 및 철거'!B11</f>
        <v>강관부설(인력)</v>
      </c>
      <c r="C5" s="3" t="str">
        <f>'강관부설 및 철거'!C11</f>
        <v>D100㎜</v>
      </c>
      <c r="D5" s="1">
        <v>1</v>
      </c>
      <c r="E5" s="2" t="s">
        <v>412</v>
      </c>
      <c r="F5" s="2"/>
      <c r="G5" s="45">
        <f t="shared" ref="G5:G68" si="1">I5+K5+M5</f>
        <v>116227.9</v>
      </c>
      <c r="H5" s="45"/>
      <c r="I5" s="45">
        <f>'강관부설 및 철거'!I11</f>
        <v>0</v>
      </c>
      <c r="J5" s="45"/>
      <c r="K5" s="45">
        <f>'강관부설 및 철거'!K11</f>
        <v>116227.9</v>
      </c>
      <c r="L5" s="45"/>
      <c r="M5" s="45">
        <f>'강관부설 및 철거'!M11</f>
        <v>0</v>
      </c>
      <c r="N5" s="2"/>
    </row>
    <row r="6" spans="1:14" ht="18" customHeight="1">
      <c r="A6" s="50">
        <v>3</v>
      </c>
      <c r="B6" s="64" t="str">
        <f>'강관부설 및 철거'!B17</f>
        <v>강관부설(기계)</v>
      </c>
      <c r="C6" s="3" t="str">
        <f>'강관부설 및 철거'!C17</f>
        <v>D100㎜ 이하</v>
      </c>
      <c r="D6" s="1">
        <v>1</v>
      </c>
      <c r="E6" s="2" t="s">
        <v>412</v>
      </c>
      <c r="F6" s="2"/>
      <c r="G6" s="45">
        <f t="shared" si="1"/>
        <v>100680.9</v>
      </c>
      <c r="H6" s="45"/>
      <c r="I6" s="45">
        <f>'강관부설 및 철거'!I17</f>
        <v>10238.9</v>
      </c>
      <c r="J6" s="45"/>
      <c r="K6" s="45">
        <f>'강관부설 및 철거'!K17</f>
        <v>76850.3</v>
      </c>
      <c r="L6" s="45"/>
      <c r="M6" s="45">
        <f>'강관부설 및 철거'!M17</f>
        <v>13591.7</v>
      </c>
      <c r="N6" s="2"/>
    </row>
    <row r="7" spans="1:14" ht="18" customHeight="1">
      <c r="A7" s="50">
        <v>4</v>
      </c>
      <c r="B7" s="64" t="str">
        <f>'강관부설 및 철거'!B23</f>
        <v>강관부설(인력)</v>
      </c>
      <c r="C7" s="3" t="str">
        <f>'강관부설 및 철거'!C23</f>
        <v>D150㎜</v>
      </c>
      <c r="D7" s="1">
        <v>1</v>
      </c>
      <c r="E7" s="2" t="s">
        <v>412</v>
      </c>
      <c r="F7" s="2"/>
      <c r="G7" s="45">
        <f t="shared" si="1"/>
        <v>159999.9</v>
      </c>
      <c r="H7" s="45"/>
      <c r="I7" s="45">
        <f>'강관부설 및 철거'!I23</f>
        <v>0</v>
      </c>
      <c r="J7" s="45"/>
      <c r="K7" s="45">
        <f>'강관부설 및 철거'!K23</f>
        <v>159999.9</v>
      </c>
      <c r="L7" s="45"/>
      <c r="M7" s="45">
        <f>'강관부설 및 철거'!M23</f>
        <v>0</v>
      </c>
      <c r="N7" s="2"/>
    </row>
    <row r="8" spans="1:14" ht="18" customHeight="1">
      <c r="A8" s="50">
        <v>5</v>
      </c>
      <c r="B8" s="64" t="str">
        <f>'강관부설 및 철거'!B29</f>
        <v>강관부설(기계)</v>
      </c>
      <c r="C8" s="3" t="str">
        <f>'강관부설 및 철거'!C29</f>
        <v>D150㎜</v>
      </c>
      <c r="D8" s="1">
        <v>1</v>
      </c>
      <c r="E8" s="2" t="s">
        <v>412</v>
      </c>
      <c r="F8" s="2"/>
      <c r="G8" s="45">
        <f t="shared" si="1"/>
        <v>109906.40000000001</v>
      </c>
      <c r="H8" s="45"/>
      <c r="I8" s="45">
        <f>'강관부설 및 철거'!I29</f>
        <v>11027.6</v>
      </c>
      <c r="J8" s="45"/>
      <c r="K8" s="45">
        <f>'강관부설 및 철거'!K29</f>
        <v>84240.2</v>
      </c>
      <c r="L8" s="45"/>
      <c r="M8" s="45">
        <f>'강관부설 및 철거'!M29</f>
        <v>14638.6</v>
      </c>
      <c r="N8" s="2"/>
    </row>
    <row r="9" spans="1:14" ht="18" customHeight="1">
      <c r="A9" s="50">
        <v>6</v>
      </c>
      <c r="B9" s="64" t="str">
        <f>'강관부설 및 철거'!B35</f>
        <v>강관부설(인력)</v>
      </c>
      <c r="C9" s="3" t="str">
        <f>'강관부설 및 철거'!C35</f>
        <v>D200㎜</v>
      </c>
      <c r="D9" s="1">
        <v>1</v>
      </c>
      <c r="E9" s="2" t="s">
        <v>412</v>
      </c>
      <c r="F9" s="2"/>
      <c r="G9" s="45">
        <f t="shared" si="1"/>
        <v>244477.6</v>
      </c>
      <c r="H9" s="45"/>
      <c r="I9" s="45">
        <f>'강관부설 및 철거'!I35</f>
        <v>0</v>
      </c>
      <c r="J9" s="45"/>
      <c r="K9" s="45">
        <f>'강관부설 및 철거'!K35</f>
        <v>244477.6</v>
      </c>
      <c r="L9" s="45"/>
      <c r="M9" s="45">
        <f>'강관부설 및 철거'!M35</f>
        <v>0</v>
      </c>
      <c r="N9" s="2"/>
    </row>
    <row r="10" spans="1:14" ht="18" customHeight="1">
      <c r="A10" s="50">
        <v>7</v>
      </c>
      <c r="B10" s="64" t="str">
        <f>'강관부설 및 철거'!B41</f>
        <v>강관부설(기계)</v>
      </c>
      <c r="C10" s="3" t="str">
        <f>'강관부설 및 철거'!C41</f>
        <v>D200㎜</v>
      </c>
      <c r="D10" s="1">
        <v>1</v>
      </c>
      <c r="E10" s="2" t="s">
        <v>412</v>
      </c>
      <c r="F10" s="2"/>
      <c r="G10" s="45">
        <f t="shared" si="1"/>
        <v>119053.3</v>
      </c>
      <c r="H10" s="45"/>
      <c r="I10" s="45">
        <f>'강관부설 및 철거'!I41</f>
        <v>11945.3</v>
      </c>
      <c r="J10" s="45"/>
      <c r="K10" s="45">
        <f>'강관부설 및 철거'!K41</f>
        <v>91251.1</v>
      </c>
      <c r="L10" s="45"/>
      <c r="M10" s="45">
        <f>'강관부설 및 철거'!M41</f>
        <v>15856.9</v>
      </c>
      <c r="N10" s="2"/>
    </row>
    <row r="11" spans="1:14" ht="18" customHeight="1">
      <c r="A11" s="50">
        <v>8</v>
      </c>
      <c r="B11" s="64" t="str">
        <f>'강관부설 및 철거'!B47</f>
        <v>강관부설(인력)</v>
      </c>
      <c r="C11" s="3" t="str">
        <f>'강관부설 및 철거'!C47</f>
        <v>D250㎜</v>
      </c>
      <c r="D11" s="1">
        <v>1</v>
      </c>
      <c r="E11" s="2" t="s">
        <v>412</v>
      </c>
      <c r="F11" s="2"/>
      <c r="G11" s="45">
        <f t="shared" si="1"/>
        <v>305597</v>
      </c>
      <c r="H11" s="45"/>
      <c r="I11" s="45">
        <f>'강관부설 및 철거'!I47</f>
        <v>0</v>
      </c>
      <c r="J11" s="45"/>
      <c r="K11" s="45">
        <f>'강관부설 및 철거'!K47</f>
        <v>305597</v>
      </c>
      <c r="L11" s="45"/>
      <c r="M11" s="45">
        <f>'강관부설 및 철거'!M47</f>
        <v>0</v>
      </c>
      <c r="N11" s="2"/>
    </row>
    <row r="12" spans="1:14" ht="18" customHeight="1">
      <c r="A12" s="50">
        <v>9</v>
      </c>
      <c r="B12" s="64" t="str">
        <f>'강관부설 및 철거'!B53</f>
        <v>강관부설(기계)</v>
      </c>
      <c r="C12" s="3" t="str">
        <f>'강관부설 및 철거'!C53</f>
        <v>D250㎜</v>
      </c>
      <c r="D12" s="1">
        <v>1</v>
      </c>
      <c r="E12" s="2" t="s">
        <v>412</v>
      </c>
      <c r="F12" s="2"/>
      <c r="G12" s="45">
        <f t="shared" si="1"/>
        <v>129915.4</v>
      </c>
      <c r="H12" s="45"/>
      <c r="I12" s="45">
        <f>'강관부설 및 철거'!I53</f>
        <v>13035.2</v>
      </c>
      <c r="J12" s="45"/>
      <c r="K12" s="45">
        <f>'강관부설 및 철거'!K53</f>
        <v>99576.5</v>
      </c>
      <c r="L12" s="45"/>
      <c r="M12" s="45">
        <f>'강관부설 및 철거'!M53</f>
        <v>17303.7</v>
      </c>
      <c r="N12" s="2"/>
    </row>
    <row r="13" spans="1:14" ht="18" customHeight="1">
      <c r="A13" s="50">
        <v>10</v>
      </c>
      <c r="B13" s="64" t="str">
        <f>'강관부설 및 철거'!B59</f>
        <v>강관부설(기계)</v>
      </c>
      <c r="C13" s="3" t="str">
        <f>'강관부설 및 철거'!C59</f>
        <v>D300㎜</v>
      </c>
      <c r="D13" s="1">
        <v>1</v>
      </c>
      <c r="E13" s="2" t="s">
        <v>412</v>
      </c>
      <c r="F13" s="2"/>
      <c r="G13" s="45">
        <f t="shared" si="1"/>
        <v>142921.4</v>
      </c>
      <c r="H13" s="45"/>
      <c r="I13" s="45">
        <f>'강관부설 및 철거'!I59</f>
        <v>14340.2</v>
      </c>
      <c r="J13" s="45"/>
      <c r="K13" s="45">
        <f>'강관부설 및 철거'!K59</f>
        <v>109545.2</v>
      </c>
      <c r="L13" s="45"/>
      <c r="M13" s="45">
        <f>'강관부설 및 철거'!M59</f>
        <v>19036</v>
      </c>
      <c r="N13" s="2"/>
    </row>
    <row r="14" spans="1:14" ht="18" customHeight="1">
      <c r="A14" s="50">
        <v>11</v>
      </c>
      <c r="B14" s="64" t="str">
        <f>'강관부설 및 철거'!B65</f>
        <v>강관부설(기계)</v>
      </c>
      <c r="C14" s="3" t="str">
        <f>'강관부설 및 철거'!C65</f>
        <v>D350㎜</v>
      </c>
      <c r="D14" s="1">
        <v>1</v>
      </c>
      <c r="E14" s="2" t="s">
        <v>412</v>
      </c>
      <c r="F14" s="2"/>
      <c r="G14" s="45">
        <f t="shared" si="1"/>
        <v>142921.4</v>
      </c>
      <c r="H14" s="45"/>
      <c r="I14" s="45">
        <f>'강관부설 및 철거'!I65</f>
        <v>14340.2</v>
      </c>
      <c r="J14" s="45"/>
      <c r="K14" s="45">
        <f>'강관부설 및 철거'!K65</f>
        <v>109545.2</v>
      </c>
      <c r="L14" s="45"/>
      <c r="M14" s="45">
        <f>'강관부설 및 철거'!M65</f>
        <v>19036</v>
      </c>
      <c r="N14" s="2"/>
    </row>
    <row r="15" spans="1:14" ht="18" customHeight="1">
      <c r="A15" s="50">
        <v>12</v>
      </c>
      <c r="B15" s="64" t="str">
        <f>'강관부설 및 철거'!B71</f>
        <v>강관부설(기계)</v>
      </c>
      <c r="C15" s="3" t="str">
        <f>'강관부설 및 철거'!C71</f>
        <v>D400㎜</v>
      </c>
      <c r="D15" s="1">
        <v>1</v>
      </c>
      <c r="E15" s="2" t="s">
        <v>412</v>
      </c>
      <c r="F15" s="2"/>
      <c r="G15" s="45">
        <f t="shared" si="1"/>
        <v>158785.5</v>
      </c>
      <c r="H15" s="45"/>
      <c r="I15" s="45">
        <f>'강관부설 및 철거'!I71</f>
        <v>15931.9</v>
      </c>
      <c r="J15" s="45"/>
      <c r="K15" s="45">
        <f>'강관부설 및 철거'!K71</f>
        <v>121704.7</v>
      </c>
      <c r="L15" s="45"/>
      <c r="M15" s="45">
        <f>'강관부설 및 철거'!M71</f>
        <v>21148.9</v>
      </c>
      <c r="N15" s="2"/>
    </row>
    <row r="16" spans="1:14" ht="18" customHeight="1">
      <c r="A16" s="50">
        <v>13</v>
      </c>
      <c r="B16" s="64" t="str">
        <f>'강관부설 및 철거'!B77</f>
        <v>강관부설(기계)</v>
      </c>
      <c r="C16" s="3" t="str">
        <f>'강관부설 및 철거'!C77</f>
        <v>D450㎜</v>
      </c>
      <c r="D16" s="1">
        <v>1</v>
      </c>
      <c r="E16" s="2" t="s">
        <v>412</v>
      </c>
      <c r="F16" s="2"/>
      <c r="G16" s="45">
        <f t="shared" si="1"/>
        <v>178651.7</v>
      </c>
      <c r="H16" s="45"/>
      <c r="I16" s="45">
        <f>'강관부설 및 철거'!I77</f>
        <v>17925.2</v>
      </c>
      <c r="J16" s="45"/>
      <c r="K16" s="45">
        <f>'강관부설 및 철거'!K77</f>
        <v>136931.5</v>
      </c>
      <c r="L16" s="45"/>
      <c r="M16" s="45">
        <f>'강관부설 및 철거'!M77</f>
        <v>23795</v>
      </c>
      <c r="N16" s="2"/>
    </row>
    <row r="17" spans="1:14" ht="18" customHeight="1">
      <c r="A17" s="50">
        <v>14</v>
      </c>
      <c r="B17" s="64" t="str">
        <f>'강관부설 및 철거'!B83</f>
        <v>강관부설(기계)</v>
      </c>
      <c r="C17" s="3" t="str">
        <f>'강관부설 및 철거'!C83</f>
        <v>D500㎜</v>
      </c>
      <c r="D17" s="1">
        <v>1</v>
      </c>
      <c r="E17" s="2" t="s">
        <v>412</v>
      </c>
      <c r="F17" s="2"/>
      <c r="G17" s="45">
        <f t="shared" si="1"/>
        <v>204234.5</v>
      </c>
      <c r="H17" s="45"/>
      <c r="I17" s="45">
        <f>'강관부설 및 철거'!I83</f>
        <v>20492.099999999999</v>
      </c>
      <c r="J17" s="45"/>
      <c r="K17" s="45">
        <f>'강관부설 및 철거'!K83</f>
        <v>156540</v>
      </c>
      <c r="L17" s="45"/>
      <c r="M17" s="45">
        <f>'강관부설 및 철거'!M83</f>
        <v>27202.400000000001</v>
      </c>
      <c r="N17" s="2"/>
    </row>
    <row r="18" spans="1:14" ht="18" customHeight="1">
      <c r="A18" s="50">
        <v>15</v>
      </c>
      <c r="B18" s="64" t="str">
        <f>'강관부설 및 철거'!B89</f>
        <v>강관부설(기계)</v>
      </c>
      <c r="C18" s="3" t="str">
        <f>'강관부설 및 철거'!C89</f>
        <v>D600㎜</v>
      </c>
      <c r="D18" s="1">
        <v>1</v>
      </c>
      <c r="E18" s="2" t="s">
        <v>412</v>
      </c>
      <c r="F18" s="2"/>
      <c r="G18" s="45">
        <f t="shared" si="1"/>
        <v>238249.9</v>
      </c>
      <c r="H18" s="45"/>
      <c r="I18" s="45">
        <f>'강관부설 및 철거'!I89</f>
        <v>23905.1</v>
      </c>
      <c r="J18" s="45"/>
      <c r="K18" s="45">
        <f>'강관부설 및 철거'!K89</f>
        <v>182611.8</v>
      </c>
      <c r="L18" s="45"/>
      <c r="M18" s="45">
        <f>'강관부설 및 철거'!M89</f>
        <v>31733</v>
      </c>
      <c r="N18" s="2"/>
    </row>
    <row r="19" spans="1:14" ht="18" customHeight="1">
      <c r="A19" s="50">
        <v>16</v>
      </c>
      <c r="B19" s="64" t="str">
        <f>'강관부설 및 철거'!B95</f>
        <v>강관부설(기계)</v>
      </c>
      <c r="C19" s="3" t="str">
        <f>'강관부설 및 철거'!C95</f>
        <v>D700㎜</v>
      </c>
      <c r="D19" s="1">
        <v>1</v>
      </c>
      <c r="E19" s="2" t="s">
        <v>412</v>
      </c>
      <c r="F19" s="2"/>
      <c r="G19" s="45">
        <f t="shared" si="1"/>
        <v>285842.8</v>
      </c>
      <c r="H19" s="45"/>
      <c r="I19" s="45">
        <f>'강관부설 및 철거'!I95</f>
        <v>28680.400000000001</v>
      </c>
      <c r="J19" s="45"/>
      <c r="K19" s="45">
        <f>'강관부설 및 철거'!K95</f>
        <v>219090.4</v>
      </c>
      <c r="L19" s="45"/>
      <c r="M19" s="45">
        <f>'강관부설 및 철거'!M95</f>
        <v>38072</v>
      </c>
      <c r="N19" s="2"/>
    </row>
    <row r="20" spans="1:14" ht="18" customHeight="1">
      <c r="A20" s="50">
        <v>17</v>
      </c>
      <c r="B20" s="64" t="str">
        <f>'강관부설 및 철거'!B101</f>
        <v>강관부설(기계)</v>
      </c>
      <c r="C20" s="3" t="str">
        <f>'강관부설 및 철거'!C101</f>
        <v>D800㎜</v>
      </c>
      <c r="D20" s="1">
        <v>1</v>
      </c>
      <c r="E20" s="2" t="s">
        <v>412</v>
      </c>
      <c r="F20" s="2"/>
      <c r="G20" s="45">
        <f t="shared" si="1"/>
        <v>307568.00000000006</v>
      </c>
      <c r="H20" s="45"/>
      <c r="I20" s="45">
        <f>'강관부설 및 철거'!I101</f>
        <v>26070.400000000001</v>
      </c>
      <c r="J20" s="45"/>
      <c r="K20" s="45">
        <f>'강관부설 및 철거'!K101</f>
        <v>246890.2</v>
      </c>
      <c r="L20" s="45"/>
      <c r="M20" s="45">
        <f>'강관부설 및 철거'!M101</f>
        <v>34607.4</v>
      </c>
      <c r="N20" s="2"/>
    </row>
    <row r="21" spans="1:14" ht="18" customHeight="1">
      <c r="A21" s="50">
        <v>18</v>
      </c>
      <c r="B21" s="64" t="str">
        <f>'강관부설 및 철거'!B107</f>
        <v>강관부설(기계)</v>
      </c>
      <c r="C21" s="3" t="str">
        <f>'강관부설 및 철거'!C107</f>
        <v>D900㎜</v>
      </c>
      <c r="D21" s="1">
        <v>1</v>
      </c>
      <c r="E21" s="2" t="s">
        <v>412</v>
      </c>
      <c r="F21" s="2"/>
      <c r="G21" s="45">
        <f t="shared" si="1"/>
        <v>375916.50000000006</v>
      </c>
      <c r="H21" s="45"/>
      <c r="I21" s="45">
        <f>'강관부설 및 철거'!I107</f>
        <v>31863.9</v>
      </c>
      <c r="J21" s="45"/>
      <c r="K21" s="45">
        <f>'강관부설 및 철거'!K107</f>
        <v>301754.7</v>
      </c>
      <c r="L21" s="45"/>
      <c r="M21" s="45">
        <f>'강관부설 및 철거'!M107</f>
        <v>42297.9</v>
      </c>
      <c r="N21" s="2"/>
    </row>
    <row r="22" spans="1:14" ht="18" customHeight="1">
      <c r="A22" s="50">
        <v>19</v>
      </c>
      <c r="B22" s="64" t="str">
        <f>'강관부설 및 철거'!B113</f>
        <v>강관부설(기계)</v>
      </c>
      <c r="C22" s="3" t="str">
        <f>'강관부설 및 철거'!C113</f>
        <v>D1000㎜</v>
      </c>
      <c r="D22" s="1">
        <v>1</v>
      </c>
      <c r="E22" s="2" t="s">
        <v>412</v>
      </c>
      <c r="F22" s="2"/>
      <c r="G22" s="45">
        <f t="shared" si="1"/>
        <v>503344.9</v>
      </c>
      <c r="H22" s="45"/>
      <c r="I22" s="45">
        <f>'강관부설 및 철거'!I113</f>
        <v>43754.3</v>
      </c>
      <c r="J22" s="45"/>
      <c r="K22" s="45">
        <f>'강관부설 및 철거'!K113</f>
        <v>387989.7</v>
      </c>
      <c r="L22" s="45"/>
      <c r="M22" s="45">
        <f>'강관부설 및 철거'!M113</f>
        <v>71600.899999999994</v>
      </c>
      <c r="N22" s="2"/>
    </row>
    <row r="23" spans="1:14" ht="18" customHeight="1">
      <c r="A23" s="50">
        <v>20</v>
      </c>
      <c r="B23" s="64" t="str">
        <f>'강관부설 및 철거'!B119</f>
        <v>강관부설(기계)</v>
      </c>
      <c r="C23" s="3" t="str">
        <f>'강관부설 및 철거'!C119</f>
        <v>D1100㎜</v>
      </c>
      <c r="D23" s="1">
        <v>1</v>
      </c>
      <c r="E23" s="2" t="s">
        <v>412</v>
      </c>
      <c r="F23" s="2"/>
      <c r="G23" s="45">
        <f t="shared" si="1"/>
        <v>587206.40000000002</v>
      </c>
      <c r="H23" s="45"/>
      <c r="I23" s="45">
        <f>'강관부설 및 철거'!I119</f>
        <v>51044.1</v>
      </c>
      <c r="J23" s="45"/>
      <c r="K23" s="45">
        <f>'강관부설 및 철거'!K119</f>
        <v>452632</v>
      </c>
      <c r="L23" s="45"/>
      <c r="M23" s="45">
        <f>'강관부설 및 철거'!M119</f>
        <v>83530.3</v>
      </c>
      <c r="N23" s="2"/>
    </row>
    <row r="24" spans="1:14" ht="18" customHeight="1">
      <c r="A24" s="50">
        <v>21</v>
      </c>
      <c r="B24" s="64" t="str">
        <f>'강관부설 및 철거'!B125</f>
        <v>강관부설(기계)</v>
      </c>
      <c r="C24" s="3" t="str">
        <f>'강관부설 및 철거'!C125</f>
        <v>D1200㎜</v>
      </c>
      <c r="D24" s="1">
        <v>1</v>
      </c>
      <c r="E24" s="2" t="s">
        <v>412</v>
      </c>
      <c r="F24" s="2"/>
      <c r="G24" s="45">
        <f t="shared" si="1"/>
        <v>704718.3</v>
      </c>
      <c r="H24" s="45"/>
      <c r="I24" s="45">
        <f>'강관부설 및 철거'!I125</f>
        <v>61259.1</v>
      </c>
      <c r="J24" s="45"/>
      <c r="K24" s="45">
        <f>'강관부설 및 철거'!K125</f>
        <v>543212.80000000005</v>
      </c>
      <c r="L24" s="45"/>
      <c r="M24" s="45">
        <f>'강관부설 및 철거'!M125</f>
        <v>100246.39999999999</v>
      </c>
      <c r="N24" s="2"/>
    </row>
    <row r="25" spans="1:14" ht="18" customHeight="1">
      <c r="A25" s="50">
        <v>22</v>
      </c>
      <c r="B25" s="64" t="str">
        <f>'강관부설 및 철거'!B131</f>
        <v>강관부설(기계)</v>
      </c>
      <c r="C25" s="3" t="str">
        <f>'강관부설 및 철거'!C131</f>
        <v>D1350㎜</v>
      </c>
      <c r="D25" s="1">
        <v>1</v>
      </c>
      <c r="E25" s="2" t="s">
        <v>412</v>
      </c>
      <c r="F25" s="2"/>
      <c r="G25" s="45">
        <f t="shared" si="1"/>
        <v>880897.9</v>
      </c>
      <c r="H25" s="45"/>
      <c r="I25" s="45">
        <f>'강관부설 및 철거'!I131</f>
        <v>76573.899999999994</v>
      </c>
      <c r="J25" s="45"/>
      <c r="K25" s="45">
        <f>'강관부설 및 철거'!K131</f>
        <v>679016</v>
      </c>
      <c r="L25" s="45"/>
      <c r="M25" s="45">
        <f>'강관부설 및 철거'!M131</f>
        <v>125308</v>
      </c>
      <c r="N25" s="2"/>
    </row>
    <row r="26" spans="1:14" ht="18" customHeight="1">
      <c r="A26" s="50">
        <v>23</v>
      </c>
      <c r="B26" s="64" t="str">
        <f>'강관부설 및 철거'!B137</f>
        <v>강관부설(기계)</v>
      </c>
      <c r="C26" s="3" t="str">
        <f>'강관부설 및 철거'!C137</f>
        <v>D1500㎜</v>
      </c>
      <c r="D26" s="1">
        <v>1</v>
      </c>
      <c r="E26" s="2" t="s">
        <v>412</v>
      </c>
      <c r="F26" s="2"/>
      <c r="G26" s="45">
        <f t="shared" si="1"/>
        <v>880897.9</v>
      </c>
      <c r="H26" s="45"/>
      <c r="I26" s="45">
        <f>'강관부설 및 철거'!I137</f>
        <v>76573.899999999994</v>
      </c>
      <c r="J26" s="45"/>
      <c r="K26" s="45">
        <f>'강관부설 및 철거'!K137</f>
        <v>679016</v>
      </c>
      <c r="L26" s="45"/>
      <c r="M26" s="45">
        <f>'강관부설 및 철거'!M137</f>
        <v>125308</v>
      </c>
      <c r="N26" s="2"/>
    </row>
    <row r="27" spans="1:14" ht="18" customHeight="1">
      <c r="A27" s="50">
        <v>24</v>
      </c>
      <c r="B27" s="64" t="str">
        <f>'강관부설 및 철거'!B143</f>
        <v>강관부설(기계)</v>
      </c>
      <c r="C27" s="3" t="str">
        <f>'강관부설 및 철거'!C143</f>
        <v>D1650㎜</v>
      </c>
      <c r="D27" s="1">
        <v>1</v>
      </c>
      <c r="E27" s="2" t="s">
        <v>412</v>
      </c>
      <c r="F27" s="2"/>
      <c r="G27" s="45">
        <f t="shared" si="1"/>
        <v>1174589.1000000001</v>
      </c>
      <c r="H27" s="45"/>
      <c r="I27" s="45">
        <f>'강관부설 및 철거'!I143</f>
        <v>102103.6</v>
      </c>
      <c r="J27" s="45"/>
      <c r="K27" s="45">
        <f>'강관부설 및 철거'!K143</f>
        <v>905399.9</v>
      </c>
      <c r="L27" s="45"/>
      <c r="M27" s="45">
        <f>'강관부설 및 철거'!M143</f>
        <v>167085.6</v>
      </c>
      <c r="N27" s="2"/>
    </row>
    <row r="28" spans="1:14" ht="18" customHeight="1">
      <c r="A28" s="50">
        <v>25</v>
      </c>
      <c r="B28" s="64" t="str">
        <f>'강관부설 및 철거'!B149</f>
        <v>강관부설(기계)</v>
      </c>
      <c r="C28" s="3" t="str">
        <f>'강관부설 및 철거'!C149</f>
        <v>D1800㎜</v>
      </c>
      <c r="D28" s="1">
        <v>1</v>
      </c>
      <c r="E28" s="2" t="s">
        <v>412</v>
      </c>
      <c r="F28" s="2"/>
      <c r="G28" s="45">
        <f t="shared" si="1"/>
        <v>1349651.2000000002</v>
      </c>
      <c r="H28" s="45"/>
      <c r="I28" s="45">
        <f>'강관부설 및 철거'!I149</f>
        <v>102103.6</v>
      </c>
      <c r="J28" s="45"/>
      <c r="K28" s="45">
        <f>'강관부설 및 철거'!K149</f>
        <v>1080462</v>
      </c>
      <c r="L28" s="45"/>
      <c r="M28" s="45">
        <f>'강관부설 및 철거'!M149</f>
        <v>167085.6</v>
      </c>
      <c r="N28" s="2"/>
    </row>
    <row r="29" spans="1:14" ht="18" customHeight="1">
      <c r="A29" s="50">
        <v>26</v>
      </c>
      <c r="B29" s="64" t="str">
        <f>'강관부설 및 철거'!B155</f>
        <v>강관부설(기계)</v>
      </c>
      <c r="C29" s="3" t="str">
        <f>'강관부설 및 철거'!C155</f>
        <v>D2000㎜</v>
      </c>
      <c r="D29" s="1">
        <v>1</v>
      </c>
      <c r="E29" s="2" t="s">
        <v>412</v>
      </c>
      <c r="F29" s="2"/>
      <c r="G29" s="45">
        <f t="shared" si="1"/>
        <v>1349651.2000000002</v>
      </c>
      <c r="H29" s="45"/>
      <c r="I29" s="45">
        <f>'강관부설 및 철거'!I155</f>
        <v>102103.6</v>
      </c>
      <c r="J29" s="45"/>
      <c r="K29" s="45">
        <f>'강관부설 및 철거'!K155</f>
        <v>1080462</v>
      </c>
      <c r="L29" s="45"/>
      <c r="M29" s="45">
        <f>'강관부설 및 철거'!M155</f>
        <v>167085.6</v>
      </c>
      <c r="N29" s="2"/>
    </row>
    <row r="30" spans="1:14" ht="18" customHeight="1">
      <c r="A30" s="50">
        <v>27</v>
      </c>
      <c r="B30" s="64" t="str">
        <f>'강관부설 및 철거'!B161</f>
        <v>강관부설(기계)</v>
      </c>
      <c r="C30" s="3" t="str">
        <f>'강관부설 및 철거'!C161</f>
        <v>D2200㎜</v>
      </c>
      <c r="D30" s="1">
        <v>1</v>
      </c>
      <c r="E30" s="2" t="s">
        <v>412</v>
      </c>
      <c r="F30" s="2"/>
      <c r="G30" s="45">
        <f t="shared" si="1"/>
        <v>1349651.2000000002</v>
      </c>
      <c r="H30" s="45"/>
      <c r="I30" s="45">
        <f>'강관부설 및 철거'!I161</f>
        <v>102103.6</v>
      </c>
      <c r="J30" s="45"/>
      <c r="K30" s="45">
        <f>'강관부설 및 철거'!K161</f>
        <v>1080462</v>
      </c>
      <c r="L30" s="45"/>
      <c r="M30" s="45">
        <f>'강관부설 및 철거'!M161</f>
        <v>167085.6</v>
      </c>
      <c r="N30" s="2"/>
    </row>
    <row r="31" spans="1:14" ht="18" customHeight="1">
      <c r="A31" s="50">
        <v>28</v>
      </c>
      <c r="B31" s="64" t="str">
        <f>'강관부설 및 철거'!B167</f>
        <v>강관부설(기계)</v>
      </c>
      <c r="C31" s="3" t="str">
        <f>'강관부설 및 철거'!C167</f>
        <v>D2400㎜</v>
      </c>
      <c r="D31" s="1">
        <v>1</v>
      </c>
      <c r="E31" s="2" t="s">
        <v>412</v>
      </c>
      <c r="F31" s="2"/>
      <c r="G31" s="45">
        <f t="shared" si="1"/>
        <v>2024375.8</v>
      </c>
      <c r="H31" s="45"/>
      <c r="I31" s="45">
        <f>'강관부설 및 철거'!I167</f>
        <v>153147.79999999999</v>
      </c>
      <c r="J31" s="45"/>
      <c r="K31" s="45">
        <f>'강관부설 및 철거'!K167</f>
        <v>1620612</v>
      </c>
      <c r="L31" s="45"/>
      <c r="M31" s="45">
        <f>'강관부설 및 철거'!M167</f>
        <v>250616</v>
      </c>
      <c r="N31" s="2"/>
    </row>
    <row r="32" spans="1:14" ht="18" customHeight="1">
      <c r="A32" s="50">
        <v>29</v>
      </c>
      <c r="B32" s="65" t="str">
        <f>강관용접!B5</f>
        <v>강관접합(A종)</v>
      </c>
      <c r="C32" s="44" t="str">
        <f>강관용접!C5</f>
        <v>D80㎜</v>
      </c>
      <c r="D32" s="1">
        <v>1</v>
      </c>
      <c r="E32" s="2" t="s">
        <v>3</v>
      </c>
      <c r="F32" s="2"/>
      <c r="G32" s="45">
        <f t="shared" si="1"/>
        <v>27713.4</v>
      </c>
      <c r="H32" s="45"/>
      <c r="I32" s="45">
        <f>강관용접!I5</f>
        <v>490</v>
      </c>
      <c r="J32" s="45"/>
      <c r="K32" s="45">
        <f>강관용접!K5</f>
        <v>25682.5</v>
      </c>
      <c r="L32" s="45"/>
      <c r="M32" s="45">
        <f>강관용접!M5</f>
        <v>1540.9</v>
      </c>
      <c r="N32" s="2" t="s">
        <v>418</v>
      </c>
    </row>
    <row r="33" spans="1:14" ht="18" customHeight="1">
      <c r="A33" s="50">
        <v>30</v>
      </c>
      <c r="B33" s="65" t="str">
        <f>강관용접!B11</f>
        <v>강관접합(A종)</v>
      </c>
      <c r="C33" s="44" t="str">
        <f>강관용접!C11</f>
        <v>D100㎜ 이하, 외부용접</v>
      </c>
      <c r="D33" s="1">
        <v>1</v>
      </c>
      <c r="E33" s="2" t="s">
        <v>3</v>
      </c>
      <c r="F33" s="2"/>
      <c r="G33" s="45">
        <f t="shared" si="1"/>
        <v>27909.4</v>
      </c>
      <c r="H33" s="45"/>
      <c r="I33" s="45">
        <f>강관용접!I11</f>
        <v>686</v>
      </c>
      <c r="J33" s="45"/>
      <c r="K33" s="45">
        <f>강관용접!K11</f>
        <v>25682.5</v>
      </c>
      <c r="L33" s="45"/>
      <c r="M33" s="45">
        <f>강관용접!M11</f>
        <v>1540.9</v>
      </c>
      <c r="N33" s="2"/>
    </row>
    <row r="34" spans="1:14" ht="18" customHeight="1">
      <c r="A34" s="50">
        <v>31</v>
      </c>
      <c r="B34" s="65" t="str">
        <f>강관용접!B17</f>
        <v>강관접합(A종)</v>
      </c>
      <c r="C34" s="44" t="str">
        <f>강관용접!C17</f>
        <v>D125㎜, 외부용접</v>
      </c>
      <c r="D34" s="1">
        <v>1</v>
      </c>
      <c r="E34" s="2" t="s">
        <v>3</v>
      </c>
      <c r="F34" s="2"/>
      <c r="G34" s="45">
        <f t="shared" si="1"/>
        <v>28448.400000000001</v>
      </c>
      <c r="H34" s="45"/>
      <c r="I34" s="46">
        <f>강관용접!I17</f>
        <v>1225</v>
      </c>
      <c r="J34" s="45"/>
      <c r="K34" s="46">
        <f>강관용접!K17</f>
        <v>25682.5</v>
      </c>
      <c r="L34" s="45"/>
      <c r="M34" s="46">
        <f>강관용접!M17</f>
        <v>1540.9</v>
      </c>
      <c r="N34" s="2"/>
    </row>
    <row r="35" spans="1:14" ht="18" customHeight="1">
      <c r="A35" s="50">
        <v>32</v>
      </c>
      <c r="B35" s="65" t="str">
        <f>강관용접!B23</f>
        <v>강관접합(A종)</v>
      </c>
      <c r="C35" s="44" t="str">
        <f>강관용접!C23</f>
        <v>D150㎜, 외부용접</v>
      </c>
      <c r="D35" s="1">
        <v>1</v>
      </c>
      <c r="E35" s="2" t="s">
        <v>3</v>
      </c>
      <c r="F35" s="2"/>
      <c r="G35" s="45">
        <f t="shared" si="1"/>
        <v>31761.8</v>
      </c>
      <c r="H35" s="45"/>
      <c r="I35" s="45">
        <f>강관용접!I23</f>
        <v>1813</v>
      </c>
      <c r="J35" s="45"/>
      <c r="K35" s="45">
        <f>강관용접!K23</f>
        <v>28253.599999999999</v>
      </c>
      <c r="L35" s="45"/>
      <c r="M35" s="45">
        <f>강관용접!M23</f>
        <v>1695.2</v>
      </c>
      <c r="N35" s="2"/>
    </row>
    <row r="36" spans="1:14" ht="18" customHeight="1">
      <c r="A36" s="50">
        <v>33</v>
      </c>
      <c r="B36" s="65" t="str">
        <f>강관용접!B29</f>
        <v>강관접합(A종)</v>
      </c>
      <c r="C36" s="44" t="str">
        <f>강관용접!C29</f>
        <v>D200㎜, 외부용접</v>
      </c>
      <c r="D36" s="1">
        <v>1</v>
      </c>
      <c r="E36" s="2" t="s">
        <v>3</v>
      </c>
      <c r="F36" s="2"/>
      <c r="G36" s="45">
        <f t="shared" si="1"/>
        <v>35919</v>
      </c>
      <c r="H36" s="45"/>
      <c r="I36" s="45">
        <f>강관용접!I29</f>
        <v>2646</v>
      </c>
      <c r="J36" s="45"/>
      <c r="K36" s="45">
        <f>강관용접!K29</f>
        <v>31389.7</v>
      </c>
      <c r="L36" s="45"/>
      <c r="M36" s="45">
        <f>강관용접!M29</f>
        <v>1883.3</v>
      </c>
      <c r="N36" s="2"/>
    </row>
    <row r="37" spans="1:14" ht="18" customHeight="1">
      <c r="A37" s="50">
        <v>34</v>
      </c>
      <c r="B37" s="65" t="str">
        <f>강관용접!B35</f>
        <v>강관접합(A종)</v>
      </c>
      <c r="C37" s="44" t="str">
        <f>강관용접!C35</f>
        <v>D250㎜, 외부용접</v>
      </c>
      <c r="D37" s="1">
        <v>1</v>
      </c>
      <c r="E37" s="2" t="s">
        <v>3</v>
      </c>
      <c r="F37" s="2"/>
      <c r="G37" s="45">
        <f t="shared" si="1"/>
        <v>42567.7</v>
      </c>
      <c r="H37" s="45"/>
      <c r="I37" s="45">
        <f>강관용접!I35</f>
        <v>2646</v>
      </c>
      <c r="J37" s="45"/>
      <c r="K37" s="45">
        <f>강관용접!K35</f>
        <v>37662</v>
      </c>
      <c r="L37" s="45"/>
      <c r="M37" s="45">
        <f>강관용접!M35</f>
        <v>2259.6999999999998</v>
      </c>
      <c r="N37" s="2"/>
    </row>
    <row r="38" spans="1:14" ht="18" customHeight="1">
      <c r="A38" s="50">
        <v>35</v>
      </c>
      <c r="B38" s="65" t="str">
        <f>강관용접!B41</f>
        <v>강관접합(A종)</v>
      </c>
      <c r="C38" s="44" t="str">
        <f>강관용접!C41</f>
        <v>D300㎜, 외부용접</v>
      </c>
      <c r="D38" s="1">
        <v>1</v>
      </c>
      <c r="E38" s="2" t="s">
        <v>3</v>
      </c>
      <c r="F38" s="2"/>
      <c r="G38" s="45">
        <f t="shared" si="1"/>
        <v>48903.199999999997</v>
      </c>
      <c r="H38" s="45"/>
      <c r="I38" s="45">
        <f>강관용접!I41</f>
        <v>2842</v>
      </c>
      <c r="J38" s="45"/>
      <c r="K38" s="45">
        <f>강관용접!K41</f>
        <v>43454</v>
      </c>
      <c r="L38" s="45"/>
      <c r="M38" s="45">
        <f>강관용접!M41</f>
        <v>2607.1999999999998</v>
      </c>
      <c r="N38" s="2"/>
    </row>
    <row r="39" spans="1:14" ht="18" customHeight="1">
      <c r="A39" s="50">
        <v>36</v>
      </c>
      <c r="B39" s="65" t="str">
        <f>강관용접!B47</f>
        <v>강관접합(A종)</v>
      </c>
      <c r="C39" s="44" t="str">
        <f>강관용접!C47</f>
        <v>D350㎜, 외부용접</v>
      </c>
      <c r="D39" s="1">
        <v>1</v>
      </c>
      <c r="E39" s="2" t="s">
        <v>3</v>
      </c>
      <c r="F39" s="2"/>
      <c r="G39" s="45">
        <f t="shared" si="1"/>
        <v>57484.800000000003</v>
      </c>
      <c r="H39" s="45"/>
      <c r="I39" s="45">
        <f>강관용접!I47</f>
        <v>3038</v>
      </c>
      <c r="J39" s="45"/>
      <c r="K39" s="45">
        <f>강관용접!K47</f>
        <v>51365</v>
      </c>
      <c r="L39" s="45"/>
      <c r="M39" s="45">
        <f>강관용접!M47</f>
        <v>3081.8</v>
      </c>
      <c r="N39" s="2"/>
    </row>
    <row r="40" spans="1:14" ht="18" customHeight="1">
      <c r="A40" s="50">
        <v>37</v>
      </c>
      <c r="B40" s="65" t="str">
        <f>강관용접!B53</f>
        <v>강관접합(A종)</v>
      </c>
      <c r="C40" s="44" t="str">
        <f>강관용접!C53</f>
        <v>D400㎜, 외부용접</v>
      </c>
      <c r="D40" s="1">
        <v>1</v>
      </c>
      <c r="E40" s="2" t="s">
        <v>3</v>
      </c>
      <c r="F40" s="2"/>
      <c r="G40" s="45">
        <f t="shared" si="1"/>
        <v>66551.100000000006</v>
      </c>
      <c r="H40" s="45"/>
      <c r="I40" s="45">
        <f>강관용접!I53</f>
        <v>3479</v>
      </c>
      <c r="J40" s="45"/>
      <c r="K40" s="45">
        <f>강관용접!K53</f>
        <v>59502</v>
      </c>
      <c r="L40" s="45"/>
      <c r="M40" s="45">
        <f>강관용접!M53</f>
        <v>3570.1</v>
      </c>
      <c r="N40" s="2"/>
    </row>
    <row r="41" spans="1:14" ht="18" customHeight="1">
      <c r="A41" s="50">
        <v>38</v>
      </c>
      <c r="B41" s="65" t="str">
        <f>강관용접!B59</f>
        <v>강관접합(A종)</v>
      </c>
      <c r="C41" s="44" t="str">
        <f>강관용접!C59</f>
        <v>D450㎜, 외부용접</v>
      </c>
      <c r="D41" s="1">
        <v>1</v>
      </c>
      <c r="E41" s="2" t="s">
        <v>3</v>
      </c>
      <c r="F41" s="2"/>
      <c r="G41" s="45">
        <f t="shared" si="1"/>
        <v>78792</v>
      </c>
      <c r="H41" s="45"/>
      <c r="I41" s="45">
        <f>강관용접!I59</f>
        <v>3920</v>
      </c>
      <c r="J41" s="45"/>
      <c r="K41" s="45">
        <f>강관용접!K59</f>
        <v>70634</v>
      </c>
      <c r="L41" s="45"/>
      <c r="M41" s="45">
        <f>강관용접!M59</f>
        <v>4238</v>
      </c>
      <c r="N41" s="2"/>
    </row>
    <row r="42" spans="1:14" ht="18" customHeight="1">
      <c r="A42" s="50">
        <v>39</v>
      </c>
      <c r="B42" s="65" t="str">
        <f>강관용접!B65</f>
        <v>강관접합(A종)</v>
      </c>
      <c r="C42" s="44" t="str">
        <f>강관용접!C65</f>
        <v>D500㎜, 외부용접</v>
      </c>
      <c r="D42" s="1">
        <v>1</v>
      </c>
      <c r="E42" s="2" t="s">
        <v>3</v>
      </c>
      <c r="F42" s="2"/>
      <c r="G42" s="45">
        <f t="shared" si="1"/>
        <v>96434.4</v>
      </c>
      <c r="H42" s="45"/>
      <c r="I42" s="45">
        <f>강관용접!I65</f>
        <v>4312</v>
      </c>
      <c r="J42" s="45"/>
      <c r="K42" s="45">
        <f>강관용접!K65</f>
        <v>86908</v>
      </c>
      <c r="L42" s="45"/>
      <c r="M42" s="45">
        <f>강관용접!M65</f>
        <v>5214.3999999999996</v>
      </c>
      <c r="N42" s="2"/>
    </row>
    <row r="43" spans="1:14" ht="18" customHeight="1">
      <c r="A43" s="50">
        <v>40</v>
      </c>
      <c r="B43" s="65" t="str">
        <f>강관용접!B71</f>
        <v>강관접합(A종)</v>
      </c>
      <c r="C43" s="44" t="str">
        <f>강관용접!C71</f>
        <v>D600㎜, 외부용접</v>
      </c>
      <c r="D43" s="1">
        <v>1</v>
      </c>
      <c r="E43" s="2" t="s">
        <v>3</v>
      </c>
      <c r="F43" s="2"/>
      <c r="G43" s="45">
        <f t="shared" si="1"/>
        <v>124989.2</v>
      </c>
      <c r="H43" s="45"/>
      <c r="I43" s="45">
        <f>강관용접!I71</f>
        <v>5194</v>
      </c>
      <c r="J43" s="45"/>
      <c r="K43" s="45">
        <f>강관용접!K71</f>
        <v>113014.39999999999</v>
      </c>
      <c r="L43" s="45"/>
      <c r="M43" s="45">
        <f>강관용접!M71</f>
        <v>6780.8</v>
      </c>
      <c r="N43" s="2"/>
    </row>
    <row r="44" spans="1:14" ht="18" customHeight="1">
      <c r="A44" s="50">
        <v>41</v>
      </c>
      <c r="B44" s="65" t="str">
        <f>강관용접!B77</f>
        <v>강관접합(A종)</v>
      </c>
      <c r="C44" s="44" t="str">
        <f>강관용접!C77</f>
        <v>D700㎜, 외부용접</v>
      </c>
      <c r="D44" s="1">
        <v>1</v>
      </c>
      <c r="E44" s="2" t="s">
        <v>3</v>
      </c>
      <c r="F44" s="2"/>
      <c r="G44" s="45">
        <f t="shared" si="1"/>
        <v>178967.4</v>
      </c>
      <c r="H44" s="45"/>
      <c r="I44" s="45">
        <f>강관용접!I77</f>
        <v>7840</v>
      </c>
      <c r="J44" s="45"/>
      <c r="K44" s="45">
        <f>강관용접!K77</f>
        <v>161441</v>
      </c>
      <c r="L44" s="45"/>
      <c r="M44" s="45">
        <f>강관용접!M77</f>
        <v>9686.4</v>
      </c>
      <c r="N44" s="2"/>
    </row>
    <row r="45" spans="1:14" ht="18" customHeight="1">
      <c r="A45" s="50">
        <v>42</v>
      </c>
      <c r="B45" s="65" t="str">
        <f>강관용접!B83</f>
        <v>강관접합(B종)</v>
      </c>
      <c r="C45" s="44" t="str">
        <f>강관용접!C83</f>
        <v>D700㎜, 외부용접</v>
      </c>
      <c r="D45" s="1">
        <v>1</v>
      </c>
      <c r="E45" s="2" t="s">
        <v>3</v>
      </c>
      <c r="F45" s="2"/>
      <c r="G45" s="45">
        <f t="shared" si="1"/>
        <v>0</v>
      </c>
      <c r="H45" s="45"/>
      <c r="I45" s="45">
        <f>강관용접!I83</f>
        <v>0</v>
      </c>
      <c r="J45" s="45"/>
      <c r="K45" s="45">
        <f>강관용접!K83</f>
        <v>0</v>
      </c>
      <c r="L45" s="45"/>
      <c r="M45" s="45">
        <f>강관용접!M83</f>
        <v>0</v>
      </c>
      <c r="N45" s="2" t="s">
        <v>418</v>
      </c>
    </row>
    <row r="46" spans="1:14" ht="18" customHeight="1">
      <c r="A46" s="50">
        <v>43</v>
      </c>
      <c r="B46" s="65" t="str">
        <f>강관용접!B89</f>
        <v>강관접합(A종)</v>
      </c>
      <c r="C46" s="44" t="str">
        <f>강관용접!C89</f>
        <v>D800㎜, 내·외부용접</v>
      </c>
      <c r="D46" s="1">
        <v>1</v>
      </c>
      <c r="E46" s="2" t="s">
        <v>3</v>
      </c>
      <c r="F46" s="2"/>
      <c r="G46" s="45">
        <f t="shared" si="1"/>
        <v>370655.7</v>
      </c>
      <c r="H46" s="45"/>
      <c r="I46" s="45">
        <f>강관용접!I89</f>
        <v>11270</v>
      </c>
      <c r="J46" s="45"/>
      <c r="K46" s="45">
        <f>강관용접!K89</f>
        <v>339043.2</v>
      </c>
      <c r="L46" s="45"/>
      <c r="M46" s="45">
        <f>강관용접!M89</f>
        <v>20342.5</v>
      </c>
      <c r="N46" s="2"/>
    </row>
    <row r="47" spans="1:14" ht="18" customHeight="1">
      <c r="A47" s="50">
        <v>44</v>
      </c>
      <c r="B47" s="65" t="str">
        <f>강관용접!B95</f>
        <v>강관접합(B종)</v>
      </c>
      <c r="C47" s="44" t="str">
        <f>강관용접!C95</f>
        <v>D800㎜, 내·외부용접</v>
      </c>
      <c r="D47" s="1">
        <v>1</v>
      </c>
      <c r="E47" s="2" t="s">
        <v>3</v>
      </c>
      <c r="F47" s="2"/>
      <c r="G47" s="45">
        <f t="shared" si="1"/>
        <v>233926.1</v>
      </c>
      <c r="H47" s="45"/>
      <c r="I47" s="45">
        <f>강관용접!I95</f>
        <v>9310</v>
      </c>
      <c r="J47" s="45"/>
      <c r="K47" s="45">
        <f>강관용접!K95</f>
        <v>211902</v>
      </c>
      <c r="L47" s="45"/>
      <c r="M47" s="45">
        <f>강관용접!M95</f>
        <v>12714.1</v>
      </c>
      <c r="N47" s="2"/>
    </row>
    <row r="48" spans="1:14" ht="18" customHeight="1">
      <c r="A48" s="50">
        <v>45</v>
      </c>
      <c r="B48" s="65" t="str">
        <f>강관용접!B101</f>
        <v>강관접합(A종)</v>
      </c>
      <c r="C48" s="44" t="str">
        <f>강관용접!C101</f>
        <v>D900㎜, 내·외부용접</v>
      </c>
      <c r="D48" s="1">
        <v>1</v>
      </c>
      <c r="E48" s="2" t="s">
        <v>3</v>
      </c>
      <c r="F48" s="2"/>
      <c r="G48" s="45">
        <f t="shared" si="1"/>
        <v>461972.2</v>
      </c>
      <c r="H48" s="45"/>
      <c r="I48" s="45">
        <f>강관용접!I101</f>
        <v>12740</v>
      </c>
      <c r="J48" s="45"/>
      <c r="K48" s="45">
        <f>강관용접!K101</f>
        <v>423804</v>
      </c>
      <c r="L48" s="45"/>
      <c r="M48" s="45">
        <f>강관용접!M101</f>
        <v>25428.2</v>
      </c>
      <c r="N48" s="2"/>
    </row>
    <row r="49" spans="1:14" ht="18" customHeight="1">
      <c r="A49" s="50">
        <v>46</v>
      </c>
      <c r="B49" s="65" t="str">
        <f>강관용접!B107</f>
        <v>강관접합(B종)</v>
      </c>
      <c r="C49" s="44" t="str">
        <f>강관용접!C107</f>
        <v>D900㎜, 내·외부용접</v>
      </c>
      <c r="D49" s="1">
        <v>1</v>
      </c>
      <c r="E49" s="2" t="s">
        <v>3</v>
      </c>
      <c r="F49" s="2"/>
      <c r="G49" s="45">
        <f t="shared" si="1"/>
        <v>309748.10000000003</v>
      </c>
      <c r="H49" s="45"/>
      <c r="I49" s="45">
        <f>강관용접!I107</f>
        <v>10290</v>
      </c>
      <c r="J49" s="45"/>
      <c r="K49" s="45">
        <f>강관용접!K107</f>
        <v>282507.7</v>
      </c>
      <c r="L49" s="45"/>
      <c r="M49" s="45">
        <f>강관용접!M107</f>
        <v>16950.400000000001</v>
      </c>
      <c r="N49" s="2"/>
    </row>
    <row r="50" spans="1:14" ht="18" customHeight="1">
      <c r="A50" s="50">
        <v>47</v>
      </c>
      <c r="B50" s="65" t="str">
        <f>강관용접!B113</f>
        <v>강관접합(A종)</v>
      </c>
      <c r="C50" s="44" t="str">
        <f>강관용접!C113</f>
        <v>D1000㎜, 내·외부용접</v>
      </c>
      <c r="D50" s="1">
        <v>1</v>
      </c>
      <c r="E50" s="2" t="s">
        <v>3</v>
      </c>
      <c r="F50" s="2"/>
      <c r="G50" s="45">
        <f t="shared" si="1"/>
        <v>616156.1</v>
      </c>
      <c r="H50" s="45"/>
      <c r="I50" s="45">
        <f>강관용접!I113</f>
        <v>17150</v>
      </c>
      <c r="J50" s="45"/>
      <c r="K50" s="45">
        <f>강관용접!K113</f>
        <v>565100.19999999995</v>
      </c>
      <c r="L50" s="45"/>
      <c r="M50" s="45">
        <f>강관용접!M113</f>
        <v>33905.9</v>
      </c>
      <c r="N50" s="2"/>
    </row>
    <row r="51" spans="1:14" ht="18" customHeight="1">
      <c r="A51" s="50">
        <v>48</v>
      </c>
      <c r="B51" s="65" t="str">
        <f>강관용접!B119</f>
        <v>강관접합(B종)</v>
      </c>
      <c r="C51" s="44" t="str">
        <f>강관용접!C119</f>
        <v>D1000㎜, 내·외부용접</v>
      </c>
      <c r="D51" s="1">
        <v>1</v>
      </c>
      <c r="E51" s="2" t="s">
        <v>3</v>
      </c>
      <c r="F51" s="2"/>
      <c r="G51" s="45">
        <f t="shared" si="1"/>
        <v>373595.7</v>
      </c>
      <c r="H51" s="45"/>
      <c r="I51" s="45">
        <f>강관용접!I119</f>
        <v>14210</v>
      </c>
      <c r="J51" s="45"/>
      <c r="K51" s="45">
        <f>강관용접!K119</f>
        <v>339043.2</v>
      </c>
      <c r="L51" s="45"/>
      <c r="M51" s="45">
        <f>강관용접!M119</f>
        <v>20342.5</v>
      </c>
      <c r="N51" s="2"/>
    </row>
    <row r="52" spans="1:14" ht="18" customHeight="1">
      <c r="A52" s="50">
        <v>49</v>
      </c>
      <c r="B52" s="65" t="str">
        <f>강관용접!B125</f>
        <v>강관접합(A종)</v>
      </c>
      <c r="C52" s="44" t="str">
        <f>강관용접!C125</f>
        <v>D1100㎜, 내·외부용접</v>
      </c>
      <c r="D52" s="1">
        <v>1</v>
      </c>
      <c r="E52" s="2" t="s">
        <v>3</v>
      </c>
      <c r="F52" s="2"/>
      <c r="G52" s="45">
        <f t="shared" si="1"/>
        <v>621546.1</v>
      </c>
      <c r="H52" s="45"/>
      <c r="I52" s="45">
        <f>강관용접!I125</f>
        <v>22540</v>
      </c>
      <c r="J52" s="45"/>
      <c r="K52" s="45">
        <f>강관용접!K125</f>
        <v>565100.19999999995</v>
      </c>
      <c r="L52" s="45"/>
      <c r="M52" s="45">
        <f>강관용접!M125</f>
        <v>33905.9</v>
      </c>
      <c r="N52" s="2"/>
    </row>
    <row r="53" spans="1:14" ht="18" customHeight="1">
      <c r="A53" s="50">
        <v>50</v>
      </c>
      <c r="B53" s="65" t="str">
        <f>강관용접!B131</f>
        <v>강관접합(B종)</v>
      </c>
      <c r="C53" s="44" t="str">
        <f>강관용접!C131</f>
        <v>D1100㎜, 내·외부용접</v>
      </c>
      <c r="D53" s="1">
        <v>1</v>
      </c>
      <c r="E53" s="2" t="s">
        <v>3</v>
      </c>
      <c r="F53" s="2"/>
      <c r="G53" s="45">
        <f t="shared" si="1"/>
        <v>464912.2</v>
      </c>
      <c r="H53" s="45"/>
      <c r="I53" s="45">
        <f>강관용접!I131</f>
        <v>15680</v>
      </c>
      <c r="J53" s="45"/>
      <c r="K53" s="45">
        <f>강관용접!K131</f>
        <v>423804</v>
      </c>
      <c r="L53" s="45"/>
      <c r="M53" s="45">
        <f>강관용접!M131</f>
        <v>25428.2</v>
      </c>
      <c r="N53" s="2"/>
    </row>
    <row r="54" spans="1:14" ht="18" customHeight="1">
      <c r="A54" s="50">
        <v>51</v>
      </c>
      <c r="B54" s="65" t="str">
        <f>강관용접!B137</f>
        <v>강관접합(A종)</v>
      </c>
      <c r="C54" s="44" t="str">
        <f>강관용접!C137</f>
        <v>D1200㎜, 내·외부용접</v>
      </c>
      <c r="D54" s="1">
        <v>1</v>
      </c>
      <c r="E54" s="2" t="s">
        <v>3</v>
      </c>
      <c r="F54" s="2"/>
      <c r="G54" s="45">
        <f t="shared" si="1"/>
        <v>932274.4</v>
      </c>
      <c r="H54" s="45"/>
      <c r="I54" s="45">
        <f>강관용접!I137</f>
        <v>33810</v>
      </c>
      <c r="J54" s="45"/>
      <c r="K54" s="45">
        <f>강관용접!K137</f>
        <v>847608</v>
      </c>
      <c r="L54" s="45"/>
      <c r="M54" s="45">
        <f>강관용접!M137</f>
        <v>50856.4</v>
      </c>
      <c r="N54" s="2"/>
    </row>
    <row r="55" spans="1:14" ht="18" customHeight="1">
      <c r="A55" s="50">
        <v>52</v>
      </c>
      <c r="B55" s="65" t="str">
        <f>강관용접!B143</f>
        <v>강관접합(B종)</v>
      </c>
      <c r="C55" s="44" t="str">
        <f>강관용접!C143</f>
        <v>D1200㎜, 내·외부용접</v>
      </c>
      <c r="D55" s="1">
        <v>1</v>
      </c>
      <c r="E55" s="2" t="s">
        <v>3</v>
      </c>
      <c r="F55" s="2"/>
      <c r="G55" s="45">
        <f t="shared" si="1"/>
        <v>469812.2</v>
      </c>
      <c r="H55" s="45"/>
      <c r="I55" s="45">
        <f>강관용접!I143</f>
        <v>20580</v>
      </c>
      <c r="J55" s="45"/>
      <c r="K55" s="45">
        <f>강관용접!K143</f>
        <v>423804</v>
      </c>
      <c r="L55" s="45"/>
      <c r="M55" s="45">
        <f>강관용접!M143</f>
        <v>25428.2</v>
      </c>
      <c r="N55" s="2"/>
    </row>
    <row r="56" spans="1:14" ht="18" customHeight="1">
      <c r="A56" s="50">
        <v>53</v>
      </c>
      <c r="B56" s="65" t="str">
        <f>강관용접!B149</f>
        <v>강관접합(A종)</v>
      </c>
      <c r="C56" s="44" t="str">
        <f>강관용접!C149</f>
        <v>D1350㎜, 내·외부용접</v>
      </c>
      <c r="D56" s="1">
        <v>1</v>
      </c>
      <c r="E56" s="2" t="s">
        <v>3</v>
      </c>
      <c r="F56" s="2"/>
      <c r="G56" s="45">
        <f t="shared" si="1"/>
        <v>936684.4</v>
      </c>
      <c r="H56" s="45"/>
      <c r="I56" s="45">
        <f>강관용접!I149</f>
        <v>38220</v>
      </c>
      <c r="J56" s="45"/>
      <c r="K56" s="45">
        <f>강관용접!K149</f>
        <v>847608</v>
      </c>
      <c r="L56" s="45"/>
      <c r="M56" s="45">
        <f>강관용접!M149</f>
        <v>50856.4</v>
      </c>
      <c r="N56" s="2"/>
    </row>
    <row r="57" spans="1:14" ht="18" customHeight="1">
      <c r="A57" s="50">
        <v>54</v>
      </c>
      <c r="B57" s="65" t="str">
        <f>강관용접!B155</f>
        <v>강관접합(B종)</v>
      </c>
      <c r="C57" s="44" t="str">
        <f>강관용접!C155</f>
        <v>D1350㎜, 내·외부용접</v>
      </c>
      <c r="D57" s="1">
        <v>1</v>
      </c>
      <c r="E57" s="2" t="s">
        <v>3</v>
      </c>
      <c r="F57" s="2"/>
      <c r="G57" s="45">
        <f t="shared" si="1"/>
        <v>626936.1</v>
      </c>
      <c r="H57" s="45"/>
      <c r="I57" s="45">
        <f>강관용접!I155</f>
        <v>27930</v>
      </c>
      <c r="J57" s="45"/>
      <c r="K57" s="45">
        <f>강관용접!K155</f>
        <v>565100.19999999995</v>
      </c>
      <c r="L57" s="45"/>
      <c r="M57" s="45">
        <f>강관용접!M155</f>
        <v>33905.9</v>
      </c>
      <c r="N57" s="2"/>
    </row>
    <row r="58" spans="1:14" ht="18" customHeight="1">
      <c r="A58" s="50">
        <v>55</v>
      </c>
      <c r="B58" s="65" t="str">
        <f>강관용접!B161</f>
        <v>강관접합(A종)</v>
      </c>
      <c r="C58" s="44" t="str">
        <f>강관용접!C161</f>
        <v>D1500㎜, 내·외부용접</v>
      </c>
      <c r="D58" s="1">
        <v>1</v>
      </c>
      <c r="E58" s="2" t="s">
        <v>3</v>
      </c>
      <c r="F58" s="2"/>
      <c r="G58" s="45">
        <f t="shared" si="1"/>
        <v>954324.4</v>
      </c>
      <c r="H58" s="45"/>
      <c r="I58" s="45">
        <f>강관용접!I161</f>
        <v>55860</v>
      </c>
      <c r="J58" s="45"/>
      <c r="K58" s="45">
        <f>강관용접!K161</f>
        <v>847608</v>
      </c>
      <c r="L58" s="45"/>
      <c r="M58" s="45">
        <f>강관용접!M161</f>
        <v>50856.4</v>
      </c>
      <c r="N58" s="2"/>
    </row>
    <row r="59" spans="1:14" ht="18" customHeight="1">
      <c r="A59" s="50">
        <v>56</v>
      </c>
      <c r="B59" s="65" t="str">
        <f>강관용접!B167</f>
        <v>강관접합(B종)</v>
      </c>
      <c r="C59" s="44" t="str">
        <f>강관용접!C167</f>
        <v>D1500㎜, 내·외부용접</v>
      </c>
      <c r="D59" s="1">
        <v>1</v>
      </c>
      <c r="E59" s="2" t="s">
        <v>3</v>
      </c>
      <c r="F59" s="2"/>
      <c r="G59" s="45">
        <f t="shared" si="1"/>
        <v>635266.1</v>
      </c>
      <c r="H59" s="45"/>
      <c r="I59" s="45">
        <f>강관용접!I167</f>
        <v>36260</v>
      </c>
      <c r="J59" s="45"/>
      <c r="K59" s="45">
        <f>강관용접!K167</f>
        <v>565100.19999999995</v>
      </c>
      <c r="L59" s="45"/>
      <c r="M59" s="45">
        <f>강관용접!M167</f>
        <v>33905.9</v>
      </c>
      <c r="N59" s="2"/>
    </row>
    <row r="60" spans="1:14" ht="18" customHeight="1">
      <c r="A60" s="50">
        <v>57</v>
      </c>
      <c r="B60" s="65" t="str">
        <f>강관용접!B173</f>
        <v>강관접합(A종)</v>
      </c>
      <c r="C60" s="44" t="str">
        <f>강관용접!C173</f>
        <v>D1650㎜, 내·외부용접</v>
      </c>
      <c r="D60" s="1">
        <v>1</v>
      </c>
      <c r="E60" s="2" t="s">
        <v>3</v>
      </c>
      <c r="F60" s="2"/>
      <c r="G60" s="45">
        <f t="shared" si="1"/>
        <v>968044.4</v>
      </c>
      <c r="H60" s="45"/>
      <c r="I60" s="45">
        <f>강관용접!I173</f>
        <v>69580</v>
      </c>
      <c r="J60" s="45"/>
      <c r="K60" s="45">
        <f>강관용접!K173</f>
        <v>847608</v>
      </c>
      <c r="L60" s="45"/>
      <c r="M60" s="45">
        <f>강관용접!M173</f>
        <v>50856.4</v>
      </c>
      <c r="N60" s="2"/>
    </row>
    <row r="61" spans="1:14" ht="18" customHeight="1">
      <c r="A61" s="50">
        <v>58</v>
      </c>
      <c r="B61" s="65" t="str">
        <f>강관용접!B179</f>
        <v>강관접합(B종)</v>
      </c>
      <c r="C61" s="44" t="str">
        <f>강관용접!C179</f>
        <v>D1650㎜, 내·외부용접</v>
      </c>
      <c r="D61" s="1">
        <v>1</v>
      </c>
      <c r="E61" s="2" t="s">
        <v>3</v>
      </c>
      <c r="F61" s="2"/>
      <c r="G61" s="45">
        <f t="shared" si="1"/>
        <v>645556.1</v>
      </c>
      <c r="H61" s="45"/>
      <c r="I61" s="45">
        <f>강관용접!I179</f>
        <v>46550</v>
      </c>
      <c r="J61" s="45"/>
      <c r="K61" s="45">
        <f>강관용접!K179</f>
        <v>565100.19999999995</v>
      </c>
      <c r="L61" s="45"/>
      <c r="M61" s="45">
        <f>강관용접!M179</f>
        <v>33905.9</v>
      </c>
      <c r="N61" s="2"/>
    </row>
    <row r="62" spans="1:14" ht="18" customHeight="1">
      <c r="A62" s="50">
        <v>59</v>
      </c>
      <c r="B62" s="65" t="str">
        <f>강관용접!B185</f>
        <v>강관접합(A종)</v>
      </c>
      <c r="C62" s="44" t="str">
        <f>강관용접!C185</f>
        <v>D1800㎜, 내·외부용접</v>
      </c>
      <c r="D62" s="1">
        <v>1</v>
      </c>
      <c r="E62" s="2" t="s">
        <v>3</v>
      </c>
      <c r="F62" s="2"/>
      <c r="G62" s="45">
        <f t="shared" si="1"/>
        <v>1283212.6000000001</v>
      </c>
      <c r="H62" s="45"/>
      <c r="I62" s="45">
        <f>강관용접!I185</f>
        <v>85260</v>
      </c>
      <c r="J62" s="45"/>
      <c r="K62" s="45">
        <f>강관용접!K185</f>
        <v>1130144</v>
      </c>
      <c r="L62" s="45"/>
      <c r="M62" s="45">
        <f>강관용접!M185</f>
        <v>67808.600000000006</v>
      </c>
      <c r="N62" s="2"/>
    </row>
    <row r="63" spans="1:14" ht="18" customHeight="1">
      <c r="A63" s="50">
        <v>60</v>
      </c>
      <c r="B63" s="65" t="str">
        <f>강관용접!B191</f>
        <v>강관접합(B종)</v>
      </c>
      <c r="C63" s="44" t="str">
        <f>강관용접!C191</f>
        <v>D1800㎜, 내·외부용접</v>
      </c>
      <c r="D63" s="1">
        <v>1</v>
      </c>
      <c r="E63" s="2" t="s">
        <v>3</v>
      </c>
      <c r="F63" s="2"/>
      <c r="G63" s="45">
        <f t="shared" si="1"/>
        <v>856984.9</v>
      </c>
      <c r="H63" s="45"/>
      <c r="I63" s="45">
        <f>강관용접!I191</f>
        <v>58310</v>
      </c>
      <c r="J63" s="45"/>
      <c r="K63" s="45">
        <f>강관용접!K191</f>
        <v>753467</v>
      </c>
      <c r="L63" s="45"/>
      <c r="M63" s="45">
        <f>강관용접!M191</f>
        <v>45207.9</v>
      </c>
      <c r="N63" s="2"/>
    </row>
    <row r="64" spans="1:14" ht="18" customHeight="1">
      <c r="A64" s="50">
        <v>61</v>
      </c>
      <c r="B64" s="65" t="str">
        <f>강관용접!B197</f>
        <v>강관접합(A종)</v>
      </c>
      <c r="C64" s="44" t="str">
        <f>강관용접!C197</f>
        <v>D2000㎜, 내·외부용접</v>
      </c>
      <c r="D64" s="1">
        <v>1</v>
      </c>
      <c r="E64" s="2" t="s">
        <v>3</v>
      </c>
      <c r="F64" s="2"/>
      <c r="G64" s="45">
        <f t="shared" si="1"/>
        <v>1314572.6000000001</v>
      </c>
      <c r="H64" s="45"/>
      <c r="I64" s="45">
        <f>강관용접!I197</f>
        <v>116620</v>
      </c>
      <c r="J64" s="45"/>
      <c r="K64" s="45">
        <f>강관용접!K197</f>
        <v>1130144</v>
      </c>
      <c r="L64" s="45"/>
      <c r="M64" s="45">
        <f>강관용접!M197</f>
        <v>67808.600000000006</v>
      </c>
      <c r="N64" s="2"/>
    </row>
    <row r="65" spans="1:14" ht="18" customHeight="1">
      <c r="A65" s="50">
        <v>62</v>
      </c>
      <c r="B65" s="65" t="str">
        <f>강관용접!B203</f>
        <v>강관접합(B종)</v>
      </c>
      <c r="C65" s="44" t="str">
        <f>강관용접!C203</f>
        <v>D2000㎜, 내·외부용접</v>
      </c>
      <c r="D65" s="1">
        <v>1</v>
      </c>
      <c r="E65" s="2" t="s">
        <v>3</v>
      </c>
      <c r="F65" s="2"/>
      <c r="G65" s="45">
        <f t="shared" si="1"/>
        <v>887854.9</v>
      </c>
      <c r="H65" s="45"/>
      <c r="I65" s="45">
        <f>강관용접!I203</f>
        <v>89180</v>
      </c>
      <c r="J65" s="45"/>
      <c r="K65" s="45">
        <f>강관용접!K203</f>
        <v>753467</v>
      </c>
      <c r="L65" s="45"/>
      <c r="M65" s="45">
        <f>강관용접!M203</f>
        <v>45207.9</v>
      </c>
      <c r="N65" s="2"/>
    </row>
    <row r="66" spans="1:14" ht="18" customHeight="1">
      <c r="A66" s="50">
        <v>63</v>
      </c>
      <c r="B66" s="65" t="str">
        <f>강관용접!B209</f>
        <v>강관접합(A종)</v>
      </c>
      <c r="C66" s="44" t="str">
        <f>강관용접!C209</f>
        <v>D2200㎜, 내·외부용접</v>
      </c>
      <c r="D66" s="1">
        <v>1</v>
      </c>
      <c r="E66" s="2" t="s">
        <v>3</v>
      </c>
      <c r="F66" s="2"/>
      <c r="G66" s="45">
        <f t="shared" si="1"/>
        <v>1354752.6</v>
      </c>
      <c r="H66" s="45"/>
      <c r="I66" s="45">
        <f>강관용접!I209</f>
        <v>156800</v>
      </c>
      <c r="J66" s="45"/>
      <c r="K66" s="45">
        <f>강관용접!K209</f>
        <v>1130144</v>
      </c>
      <c r="L66" s="45"/>
      <c r="M66" s="45">
        <f>강관용접!M209</f>
        <v>67808.600000000006</v>
      </c>
      <c r="N66" s="2"/>
    </row>
    <row r="67" spans="1:14" ht="18" customHeight="1">
      <c r="A67" s="50">
        <v>64</v>
      </c>
      <c r="B67" s="65" t="str">
        <f>강관용접!B215</f>
        <v>강관접합(B종)</v>
      </c>
      <c r="C67" s="44" t="str">
        <f>강관용접!C215</f>
        <v>D2200㎜, 내·외부용접</v>
      </c>
      <c r="D67" s="1">
        <v>1</v>
      </c>
      <c r="E67" s="2" t="s">
        <v>3</v>
      </c>
      <c r="F67" s="2"/>
      <c r="G67" s="45">
        <f t="shared" si="1"/>
        <v>902554.9</v>
      </c>
      <c r="H67" s="45"/>
      <c r="I67" s="45">
        <f>강관용접!I215</f>
        <v>103880</v>
      </c>
      <c r="J67" s="45"/>
      <c r="K67" s="45">
        <f>강관용접!K215</f>
        <v>753467</v>
      </c>
      <c r="L67" s="45"/>
      <c r="M67" s="45">
        <f>강관용접!M215</f>
        <v>45207.9</v>
      </c>
      <c r="N67" s="2"/>
    </row>
    <row r="68" spans="1:14" ht="18" customHeight="1">
      <c r="A68" s="50">
        <v>65</v>
      </c>
      <c r="B68" s="65" t="str">
        <f>강관용접!B221</f>
        <v>강관접합(A종)</v>
      </c>
      <c r="C68" s="44" t="str">
        <f>강관용접!C221</f>
        <v>D2400㎜, 내·외부용접</v>
      </c>
      <c r="D68" s="1">
        <v>1</v>
      </c>
      <c r="E68" s="2" t="s">
        <v>3</v>
      </c>
      <c r="F68" s="2"/>
      <c r="G68" s="45">
        <f t="shared" si="1"/>
        <v>1401302.6</v>
      </c>
      <c r="H68" s="45"/>
      <c r="I68" s="45">
        <f>강관용접!I221</f>
        <v>203350</v>
      </c>
      <c r="J68" s="45"/>
      <c r="K68" s="45">
        <f>강관용접!K221</f>
        <v>1130144</v>
      </c>
      <c r="L68" s="45"/>
      <c r="M68" s="45">
        <f>강관용접!M221</f>
        <v>67808.600000000006</v>
      </c>
      <c r="N68" s="2"/>
    </row>
    <row r="69" spans="1:14" ht="18" customHeight="1">
      <c r="A69" s="50">
        <v>66</v>
      </c>
      <c r="B69" s="65" t="str">
        <f>강관용접!B227</f>
        <v>강관접합(B종)</v>
      </c>
      <c r="C69" s="44" t="str">
        <f>강관용접!C227</f>
        <v>D2400㎜, 내·외부용접</v>
      </c>
      <c r="D69" s="1">
        <v>1</v>
      </c>
      <c r="E69" s="2" t="s">
        <v>3</v>
      </c>
      <c r="F69" s="2"/>
      <c r="G69" s="45">
        <f t="shared" ref="G69:G105" si="2">I69+K69+M69</f>
        <v>1338582.6000000001</v>
      </c>
      <c r="H69" s="45"/>
      <c r="I69" s="45">
        <f>강관용접!I227</f>
        <v>140630</v>
      </c>
      <c r="J69" s="45"/>
      <c r="K69" s="45">
        <f>강관용접!K227</f>
        <v>1130144</v>
      </c>
      <c r="L69" s="45"/>
      <c r="M69" s="45">
        <f>강관용접!M227</f>
        <v>67808.600000000006</v>
      </c>
      <c r="N69" s="2"/>
    </row>
    <row r="70" spans="1:14" ht="18" customHeight="1">
      <c r="A70" s="50">
        <v>67</v>
      </c>
      <c r="B70" s="65" t="str">
        <f>강관용접!B233</f>
        <v>발전기(1대)+용접기(2대)조합</v>
      </c>
      <c r="C70" s="44" t="str">
        <f>강관용접!C233</f>
        <v>발전기(50kw)+용접기(200Amp)</v>
      </c>
      <c r="D70" s="1">
        <v>1</v>
      </c>
      <c r="E70" s="2" t="s">
        <v>3</v>
      </c>
      <c r="F70" s="2"/>
      <c r="G70" s="45">
        <f t="shared" si="2"/>
        <v>56766</v>
      </c>
      <c r="H70" s="45"/>
      <c r="I70" s="45">
        <f>강관용접!I233</f>
        <v>15645</v>
      </c>
      <c r="J70" s="45"/>
      <c r="K70" s="45">
        <f>강관용접!K233</f>
        <v>36248</v>
      </c>
      <c r="L70" s="45"/>
      <c r="M70" s="45">
        <f>강관용접!M233</f>
        <v>4873</v>
      </c>
      <c r="N70" s="2"/>
    </row>
    <row r="71" spans="1:14" ht="18" customHeight="1">
      <c r="A71" s="50">
        <v>68</v>
      </c>
      <c r="B71" s="64" t="str">
        <f>강관용접!B237</f>
        <v>강관용접부 산소압축시험</v>
      </c>
      <c r="C71" s="3" t="str">
        <f>강관용접!C237</f>
        <v>D1500㎜이하</v>
      </c>
      <c r="D71" s="1">
        <v>1</v>
      </c>
      <c r="E71" s="2" t="s">
        <v>3</v>
      </c>
      <c r="F71" s="2"/>
      <c r="G71" s="45">
        <f t="shared" si="2"/>
        <v>95513</v>
      </c>
      <c r="H71" s="45"/>
      <c r="I71" s="45">
        <f>강관용접!I237</f>
        <v>3049</v>
      </c>
      <c r="J71" s="45"/>
      <c r="K71" s="45">
        <f>강관용접!K237</f>
        <v>92464</v>
      </c>
      <c r="L71" s="45"/>
      <c r="M71" s="45">
        <f>강관용접!M237</f>
        <v>0</v>
      </c>
      <c r="N71" s="2"/>
    </row>
    <row r="72" spans="1:14" ht="18" customHeight="1">
      <c r="A72" s="50">
        <v>69</v>
      </c>
      <c r="B72" s="65" t="str">
        <f>강관용접!B245</f>
        <v>강관용접부 산소압축시험</v>
      </c>
      <c r="C72" s="44" t="str">
        <f>강관용접!C245</f>
        <v>D1650㎜이상</v>
      </c>
      <c r="D72" s="1">
        <v>1</v>
      </c>
      <c r="E72" s="2" t="s">
        <v>3</v>
      </c>
      <c r="F72" s="2"/>
      <c r="G72" s="45">
        <f t="shared" si="2"/>
        <v>114566</v>
      </c>
      <c r="H72" s="45"/>
      <c r="I72" s="45">
        <f>강관용접!I245</f>
        <v>3610</v>
      </c>
      <c r="J72" s="45"/>
      <c r="K72" s="45">
        <f>강관용접!K245</f>
        <v>110956</v>
      </c>
      <c r="L72" s="45">
        <f>강관용접!L245</f>
        <v>0</v>
      </c>
      <c r="M72" s="45">
        <f>강관용접!M245</f>
        <v>0</v>
      </c>
      <c r="N72" s="2"/>
    </row>
    <row r="73" spans="1:14" ht="18" customHeight="1">
      <c r="A73" s="50">
        <v>70</v>
      </c>
      <c r="B73" s="65" t="str">
        <f>강관도장!B5</f>
        <v>강관도장(외부)</v>
      </c>
      <c r="C73" s="44" t="str">
        <f>강관도장!C5</f>
        <v>D80㎜</v>
      </c>
      <c r="D73" s="1">
        <v>1</v>
      </c>
      <c r="E73" s="2" t="s">
        <v>3</v>
      </c>
      <c r="F73" s="2"/>
      <c r="G73" s="45">
        <f t="shared" si="2"/>
        <v>25398</v>
      </c>
      <c r="H73" s="45"/>
      <c r="I73" s="45">
        <f>강관도장!I5</f>
        <v>10938</v>
      </c>
      <c r="J73" s="45"/>
      <c r="K73" s="45">
        <f>강관도장!K5</f>
        <v>14460</v>
      </c>
      <c r="L73" s="45"/>
      <c r="M73" s="45">
        <f>강관도장!M5</f>
        <v>0</v>
      </c>
      <c r="N73" s="2"/>
    </row>
    <row r="74" spans="1:14" ht="18" customHeight="1">
      <c r="A74" s="50">
        <v>71</v>
      </c>
      <c r="B74" s="65" t="str">
        <f>강관도장!B8</f>
        <v>강관도장(외부)</v>
      </c>
      <c r="C74" s="44" t="str">
        <f>강관도장!C8</f>
        <v>D100㎜</v>
      </c>
      <c r="D74" s="1">
        <v>1</v>
      </c>
      <c r="E74" s="2" t="s">
        <v>3</v>
      </c>
      <c r="F74" s="2"/>
      <c r="G74" s="45">
        <f t="shared" si="2"/>
        <v>31748</v>
      </c>
      <c r="H74" s="45"/>
      <c r="I74" s="45">
        <f>강관도장!I8</f>
        <v>13673</v>
      </c>
      <c r="J74" s="45"/>
      <c r="K74" s="45">
        <f>강관도장!K8</f>
        <v>18075</v>
      </c>
      <c r="L74" s="45"/>
      <c r="M74" s="45">
        <f>강관도장!M8</f>
        <v>0</v>
      </c>
      <c r="N74" s="2"/>
    </row>
    <row r="75" spans="1:14" ht="18" customHeight="1">
      <c r="A75" s="50">
        <v>72</v>
      </c>
      <c r="B75" s="65" t="str">
        <f>강관도장!B11</f>
        <v>강관도장(외부)</v>
      </c>
      <c r="C75" s="44" t="str">
        <f>강관도장!C11</f>
        <v>D150㎜</v>
      </c>
      <c r="D75" s="1">
        <v>1</v>
      </c>
      <c r="E75" s="2" t="s">
        <v>3</v>
      </c>
      <c r="F75" s="2"/>
      <c r="G75" s="45">
        <f t="shared" si="2"/>
        <v>47622</v>
      </c>
      <c r="H75" s="45"/>
      <c r="I75" s="45">
        <f>강관도장!I11</f>
        <v>20510</v>
      </c>
      <c r="J75" s="45"/>
      <c r="K75" s="45">
        <f>강관도장!K11</f>
        <v>27112</v>
      </c>
      <c r="L75" s="45"/>
      <c r="M75" s="45">
        <f>강관도장!M11</f>
        <v>0</v>
      </c>
      <c r="N75" s="2"/>
    </row>
    <row r="76" spans="1:14" ht="18" customHeight="1">
      <c r="A76" s="50">
        <v>73</v>
      </c>
      <c r="B76" s="65" t="str">
        <f>강관도장!B14</f>
        <v>강관도장(외부)</v>
      </c>
      <c r="C76" s="44" t="str">
        <f>강관도장!C14</f>
        <v>D200㎜</v>
      </c>
      <c r="D76" s="1">
        <v>1</v>
      </c>
      <c r="E76" s="2" t="s">
        <v>3</v>
      </c>
      <c r="F76" s="2"/>
      <c r="G76" s="45">
        <f t="shared" si="2"/>
        <v>63496</v>
      </c>
      <c r="H76" s="45"/>
      <c r="I76" s="45">
        <f>강관도장!I14</f>
        <v>27346</v>
      </c>
      <c r="J76" s="45"/>
      <c r="K76" s="45">
        <f>강관도장!K14</f>
        <v>36150</v>
      </c>
      <c r="L76" s="45"/>
      <c r="M76" s="45">
        <f>강관도장!M14</f>
        <v>0</v>
      </c>
      <c r="N76" s="2"/>
    </row>
    <row r="77" spans="1:14" ht="18" customHeight="1">
      <c r="A77" s="50">
        <v>74</v>
      </c>
      <c r="B77" s="65" t="str">
        <f>강관도장!B17</f>
        <v>강관도장(외부)</v>
      </c>
      <c r="C77" s="44" t="str">
        <f>강관도장!C17</f>
        <v>D250㎜</v>
      </c>
      <c r="D77" s="1">
        <v>1</v>
      </c>
      <c r="E77" s="2" t="s">
        <v>3</v>
      </c>
      <c r="F77" s="2"/>
      <c r="G77" s="45">
        <f t="shared" si="2"/>
        <v>79370</v>
      </c>
      <c r="H77" s="45"/>
      <c r="I77" s="45">
        <f>강관도장!I17</f>
        <v>34183</v>
      </c>
      <c r="J77" s="45"/>
      <c r="K77" s="45">
        <f>강관도장!K17</f>
        <v>45187</v>
      </c>
      <c r="L77" s="45"/>
      <c r="M77" s="45">
        <f>강관도장!M17</f>
        <v>0</v>
      </c>
      <c r="N77" s="2"/>
    </row>
    <row r="78" spans="1:14" ht="18" customHeight="1">
      <c r="A78" s="50">
        <v>75</v>
      </c>
      <c r="B78" s="65" t="str">
        <f>강관도장!B20</f>
        <v>강관도장(외부)</v>
      </c>
      <c r="C78" s="44" t="str">
        <f>강관도장!C20</f>
        <v>D300㎜</v>
      </c>
      <c r="D78" s="1">
        <v>1</v>
      </c>
      <c r="E78" s="2" t="s">
        <v>3</v>
      </c>
      <c r="F78" s="2"/>
      <c r="G78" s="45">
        <f t="shared" si="2"/>
        <v>95245</v>
      </c>
      <c r="H78" s="45"/>
      <c r="I78" s="45">
        <f>강관도장!I20</f>
        <v>41020</v>
      </c>
      <c r="J78" s="45"/>
      <c r="K78" s="45">
        <f>강관도장!K20</f>
        <v>54225</v>
      </c>
      <c r="L78" s="45">
        <f>강관도장!L20</f>
        <v>0</v>
      </c>
      <c r="M78" s="45">
        <f>강관도장!M20</f>
        <v>0</v>
      </c>
      <c r="N78" s="2"/>
    </row>
    <row r="79" spans="1:14" ht="18" customHeight="1">
      <c r="A79" s="50">
        <v>76</v>
      </c>
      <c r="B79" s="65" t="str">
        <f>강관도장!B28</f>
        <v>강관도장(외부)</v>
      </c>
      <c r="C79" s="44" t="str">
        <f>강관도장!C28</f>
        <v>D350㎜</v>
      </c>
      <c r="D79" s="1">
        <v>1</v>
      </c>
      <c r="E79" s="2" t="s">
        <v>3</v>
      </c>
      <c r="F79" s="2"/>
      <c r="G79" s="45">
        <f t="shared" si="2"/>
        <v>111330</v>
      </c>
      <c r="H79" s="45"/>
      <c r="I79" s="45">
        <f>강관도장!I28</f>
        <v>47494</v>
      </c>
      <c r="J79" s="45"/>
      <c r="K79" s="45">
        <f>강관도장!K28</f>
        <v>63836</v>
      </c>
      <c r="L79" s="45"/>
      <c r="M79" s="45">
        <f>강관도장!M28</f>
        <v>0</v>
      </c>
      <c r="N79" s="2"/>
    </row>
    <row r="80" spans="1:14" ht="18" customHeight="1">
      <c r="A80" s="50">
        <v>77</v>
      </c>
      <c r="B80" s="65" t="str">
        <f>강관도장!B36</f>
        <v>강관도장(외부)</v>
      </c>
      <c r="C80" s="44" t="str">
        <f>강관도장!C36</f>
        <v>D400㎜</v>
      </c>
      <c r="D80" s="1">
        <v>1</v>
      </c>
      <c r="E80" s="2" t="s">
        <v>3</v>
      </c>
      <c r="F80" s="2"/>
      <c r="G80" s="45">
        <f t="shared" si="2"/>
        <v>125104</v>
      </c>
      <c r="H80" s="45"/>
      <c r="I80" s="45">
        <f>강관도장!I36</f>
        <v>54287</v>
      </c>
      <c r="J80" s="45"/>
      <c r="K80" s="45">
        <f>강관도장!K36</f>
        <v>70817</v>
      </c>
      <c r="L80" s="45"/>
      <c r="M80" s="45">
        <f>강관도장!M36</f>
        <v>0</v>
      </c>
      <c r="N80" s="2"/>
    </row>
    <row r="81" spans="1:14" ht="18" customHeight="1">
      <c r="A81" s="50">
        <v>78</v>
      </c>
      <c r="B81" s="65" t="str">
        <f>강관도장!B44</f>
        <v>강관도장(외부)</v>
      </c>
      <c r="C81" s="44" t="str">
        <f>강관도장!C44</f>
        <v>D450㎜</v>
      </c>
      <c r="D81" s="1">
        <v>1</v>
      </c>
      <c r="E81" s="2" t="s">
        <v>3</v>
      </c>
      <c r="F81" s="2"/>
      <c r="G81" s="45">
        <f t="shared" si="2"/>
        <v>136978</v>
      </c>
      <c r="H81" s="45"/>
      <c r="I81" s="45">
        <f>강관도장!I44</f>
        <v>60900</v>
      </c>
      <c r="J81" s="45"/>
      <c r="K81" s="45">
        <f>강관도장!K44</f>
        <v>76078</v>
      </c>
      <c r="L81" s="45"/>
      <c r="M81" s="45">
        <f>강관도장!M44</f>
        <v>0</v>
      </c>
      <c r="N81" s="2"/>
    </row>
    <row r="82" spans="1:14" ht="18" customHeight="1">
      <c r="A82" s="50">
        <v>79</v>
      </c>
      <c r="B82" s="65" t="str">
        <f>강관도장!B52</f>
        <v>강관도장(외부)</v>
      </c>
      <c r="C82" s="44" t="str">
        <f>강관도장!C52</f>
        <v>D500㎜</v>
      </c>
      <c r="D82" s="1">
        <v>1</v>
      </c>
      <c r="E82" s="2" t="s">
        <v>3</v>
      </c>
      <c r="F82" s="2"/>
      <c r="G82" s="45">
        <f t="shared" si="2"/>
        <v>151206</v>
      </c>
      <c r="H82" s="45"/>
      <c r="I82" s="45">
        <f>강관도장!I52</f>
        <v>68147</v>
      </c>
      <c r="J82" s="45"/>
      <c r="K82" s="45">
        <f>강관도장!K52</f>
        <v>83059</v>
      </c>
      <c r="L82" s="45"/>
      <c r="M82" s="45">
        <f>강관도장!M52</f>
        <v>0</v>
      </c>
      <c r="N82" s="2"/>
    </row>
    <row r="83" spans="1:14" ht="18" customHeight="1">
      <c r="A83" s="50">
        <v>80</v>
      </c>
      <c r="B83" s="65" t="str">
        <f>강관도장!B60</f>
        <v>강관도장(외부)</v>
      </c>
      <c r="C83" s="44" t="str">
        <f>강관도장!C60</f>
        <v>D600㎜</v>
      </c>
      <c r="D83" s="1">
        <v>1</v>
      </c>
      <c r="E83" s="2" t="s">
        <v>3</v>
      </c>
      <c r="F83" s="2"/>
      <c r="G83" s="45">
        <f t="shared" si="2"/>
        <v>172530</v>
      </c>
      <c r="H83" s="45"/>
      <c r="I83" s="45">
        <f>강관도장!I60</f>
        <v>81581</v>
      </c>
      <c r="J83" s="45"/>
      <c r="K83" s="45">
        <f>강관도장!K60</f>
        <v>90949</v>
      </c>
      <c r="L83" s="45"/>
      <c r="M83" s="45">
        <f>강관도장!M60</f>
        <v>0</v>
      </c>
      <c r="N83" s="2"/>
    </row>
    <row r="84" spans="1:14" ht="18" customHeight="1">
      <c r="A84" s="50">
        <v>81</v>
      </c>
      <c r="B84" s="65" t="str">
        <f>강관도장!B68</f>
        <v>강관도장(외부)</v>
      </c>
      <c r="C84" s="44" t="str">
        <f>강관도장!C68</f>
        <v>D700㎜</v>
      </c>
      <c r="D84" s="1">
        <v>1</v>
      </c>
      <c r="E84" s="2" t="s">
        <v>3</v>
      </c>
      <c r="F84" s="2"/>
      <c r="G84" s="45">
        <f t="shared" si="2"/>
        <v>192918</v>
      </c>
      <c r="H84" s="45"/>
      <c r="I84" s="45">
        <f>강관도장!I68</f>
        <v>94988</v>
      </c>
      <c r="J84" s="45"/>
      <c r="K84" s="45">
        <f>강관도장!K68</f>
        <v>97930</v>
      </c>
      <c r="L84" s="45"/>
      <c r="M84" s="45">
        <f>강관도장!M68</f>
        <v>0</v>
      </c>
      <c r="N84" s="2"/>
    </row>
    <row r="85" spans="1:14" ht="18" customHeight="1">
      <c r="A85" s="50">
        <v>82</v>
      </c>
      <c r="B85" s="65" t="str">
        <f>강관도장!B81</f>
        <v>강관도장(내,외부)</v>
      </c>
      <c r="C85" s="44" t="str">
        <f>강관도장!C81</f>
        <v>D800㎜</v>
      </c>
      <c r="D85" s="1">
        <v>1</v>
      </c>
      <c r="E85" s="2" t="s">
        <v>3</v>
      </c>
      <c r="F85" s="2"/>
      <c r="G85" s="45">
        <f t="shared" si="2"/>
        <v>318387</v>
      </c>
      <c r="H85" s="45"/>
      <c r="I85" s="45">
        <f>강관도장!I81</f>
        <v>132137</v>
      </c>
      <c r="J85" s="45"/>
      <c r="K85" s="45">
        <f>강관도장!K81</f>
        <v>186250</v>
      </c>
      <c r="L85" s="45"/>
      <c r="M85" s="45">
        <f>강관도장!M81</f>
        <v>0</v>
      </c>
      <c r="N85" s="2"/>
    </row>
    <row r="86" spans="1:14" ht="18" customHeight="1">
      <c r="A86" s="50">
        <v>83</v>
      </c>
      <c r="B86" s="65" t="str">
        <f>강관도장!B94</f>
        <v>강관도장(내,외부)</v>
      </c>
      <c r="C86" s="44" t="str">
        <f>강관도장!C94</f>
        <v>D900㎜</v>
      </c>
      <c r="D86" s="1">
        <v>1</v>
      </c>
      <c r="E86" s="2" t="s">
        <v>3</v>
      </c>
      <c r="F86" s="2"/>
      <c r="G86" s="45">
        <f t="shared" si="2"/>
        <v>344165</v>
      </c>
      <c r="H86" s="45"/>
      <c r="I86" s="45">
        <f>강관도장!I94</f>
        <v>148304</v>
      </c>
      <c r="J86" s="45"/>
      <c r="K86" s="45">
        <f>강관도장!K94</f>
        <v>195861</v>
      </c>
      <c r="L86" s="45"/>
      <c r="M86" s="45">
        <f>강관도장!M94</f>
        <v>0</v>
      </c>
      <c r="N86" s="2"/>
    </row>
    <row r="87" spans="1:14" ht="18" customHeight="1">
      <c r="A87" s="50">
        <v>84</v>
      </c>
      <c r="B87" s="65" t="str">
        <f>강관도장!B107</f>
        <v>강관도장(내,외부)</v>
      </c>
      <c r="C87" s="44" t="str">
        <f>강관도장!C107</f>
        <v>D1000㎜</v>
      </c>
      <c r="D87" s="1">
        <v>1</v>
      </c>
      <c r="E87" s="2" t="s">
        <v>3</v>
      </c>
      <c r="F87" s="2"/>
      <c r="G87" s="45">
        <f t="shared" si="2"/>
        <v>371852</v>
      </c>
      <c r="H87" s="45"/>
      <c r="I87" s="45">
        <f>강관도장!I107</f>
        <v>165470</v>
      </c>
      <c r="J87" s="45"/>
      <c r="K87" s="45">
        <f>강관도장!K107</f>
        <v>206382</v>
      </c>
      <c r="L87" s="45"/>
      <c r="M87" s="45">
        <f>강관도장!M107</f>
        <v>0</v>
      </c>
      <c r="N87" s="2"/>
    </row>
    <row r="88" spans="1:14" ht="18" customHeight="1">
      <c r="A88" s="50">
        <v>85</v>
      </c>
      <c r="B88" s="65" t="str">
        <f>강관도장!B120</f>
        <v>강관도장(내,외부)</v>
      </c>
      <c r="C88" s="44" t="str">
        <f>강관도장!C120</f>
        <v>D1100㎜</v>
      </c>
      <c r="D88" s="1">
        <v>1</v>
      </c>
      <c r="E88" s="2" t="s">
        <v>3</v>
      </c>
      <c r="F88" s="2"/>
      <c r="G88" s="45">
        <f t="shared" si="2"/>
        <v>400219</v>
      </c>
      <c r="H88" s="45"/>
      <c r="I88" s="45">
        <f>강관도장!I120</f>
        <v>182505</v>
      </c>
      <c r="J88" s="45"/>
      <c r="K88" s="45">
        <f>강관도장!K120</f>
        <v>217714</v>
      </c>
      <c r="L88" s="45"/>
      <c r="M88" s="45">
        <f>강관도장!M120</f>
        <v>0</v>
      </c>
      <c r="N88" s="2"/>
    </row>
    <row r="89" spans="1:14" ht="18" customHeight="1">
      <c r="A89" s="50">
        <v>86</v>
      </c>
      <c r="B89" s="65" t="str">
        <f>강관도장!B133</f>
        <v>강관도장(내,외부)</v>
      </c>
      <c r="C89" s="44" t="str">
        <f>강관도장!C133</f>
        <v>D1200㎜</v>
      </c>
      <c r="D89" s="1">
        <v>1</v>
      </c>
      <c r="E89" s="2" t="s">
        <v>3</v>
      </c>
      <c r="F89" s="2"/>
      <c r="G89" s="45">
        <f t="shared" si="2"/>
        <v>443068</v>
      </c>
      <c r="H89" s="45"/>
      <c r="I89" s="45">
        <f>강관도장!I133</f>
        <v>220094</v>
      </c>
      <c r="J89" s="45"/>
      <c r="K89" s="45">
        <f>강관도장!K133</f>
        <v>222974</v>
      </c>
      <c r="L89" s="45"/>
      <c r="M89" s="45">
        <f>강관도장!M133</f>
        <v>0</v>
      </c>
      <c r="N89" s="2"/>
    </row>
    <row r="90" spans="1:14" ht="18" customHeight="1">
      <c r="A90" s="50">
        <v>87</v>
      </c>
      <c r="B90" s="65" t="str">
        <f>강관도장!B146</f>
        <v>강관도장(내,외부)</v>
      </c>
      <c r="C90" s="44" t="str">
        <f>강관도장!C146</f>
        <v>D1350㎜</v>
      </c>
      <c r="D90" s="1">
        <v>1</v>
      </c>
      <c r="E90" s="2" t="s">
        <v>3</v>
      </c>
      <c r="F90" s="2"/>
      <c r="G90" s="45">
        <f t="shared" si="2"/>
        <v>479584</v>
      </c>
      <c r="H90" s="45"/>
      <c r="I90" s="45">
        <f>강관도장!I146</f>
        <v>246999</v>
      </c>
      <c r="J90" s="45"/>
      <c r="K90" s="45">
        <f>강관도장!K146</f>
        <v>232585</v>
      </c>
      <c r="L90" s="45"/>
      <c r="M90" s="45">
        <f>강관도장!M146</f>
        <v>0</v>
      </c>
      <c r="N90" s="2"/>
    </row>
    <row r="91" spans="1:14" ht="18" customHeight="1">
      <c r="A91" s="50">
        <v>88</v>
      </c>
      <c r="B91" s="65" t="str">
        <f>강관도장!B159</f>
        <v>강관도장(내,외부)</v>
      </c>
      <c r="C91" s="44" t="str">
        <f>강관도장!C159</f>
        <v>D1500㎜</v>
      </c>
      <c r="D91" s="1">
        <v>1</v>
      </c>
      <c r="E91" s="2" t="s">
        <v>3</v>
      </c>
      <c r="F91" s="2"/>
      <c r="G91" s="45">
        <f t="shared" si="2"/>
        <v>519842</v>
      </c>
      <c r="H91" s="45"/>
      <c r="I91" s="45">
        <f>강관도장!I159</f>
        <v>275015</v>
      </c>
      <c r="J91" s="45"/>
      <c r="K91" s="45">
        <f>강관도장!K159</f>
        <v>244827</v>
      </c>
      <c r="L91" s="45"/>
      <c r="M91" s="45">
        <f>강관도장!M159</f>
        <v>0</v>
      </c>
      <c r="N91" s="2"/>
    </row>
    <row r="92" spans="1:14" ht="18" customHeight="1">
      <c r="A92" s="50">
        <v>89</v>
      </c>
      <c r="B92" s="65" t="str">
        <f>강관도장!B172</f>
        <v>강관도장(내,외부)</v>
      </c>
      <c r="C92" s="44" t="str">
        <f>강관도장!C172</f>
        <v>D1650㎜</v>
      </c>
      <c r="D92" s="1">
        <v>1</v>
      </c>
      <c r="E92" s="2" t="s">
        <v>3</v>
      </c>
      <c r="F92" s="2"/>
      <c r="G92" s="45">
        <f t="shared" si="2"/>
        <v>554068</v>
      </c>
      <c r="H92" s="45"/>
      <c r="I92" s="45">
        <f>강관도장!I172</f>
        <v>303981</v>
      </c>
      <c r="J92" s="45"/>
      <c r="K92" s="45">
        <f>강관도장!K172</f>
        <v>250087</v>
      </c>
      <c r="L92" s="45"/>
      <c r="M92" s="45">
        <f>강관도장!M172</f>
        <v>0</v>
      </c>
      <c r="N92" s="2"/>
    </row>
    <row r="93" spans="1:14" ht="18" customHeight="1">
      <c r="A93" s="50">
        <v>90</v>
      </c>
      <c r="B93" s="65" t="str">
        <f>강관도장!B185</f>
        <v>강관도장(내,외부)</v>
      </c>
      <c r="C93" s="44" t="str">
        <f>강관도장!C185</f>
        <v>D1800㎜</v>
      </c>
      <c r="D93" s="1">
        <v>1</v>
      </c>
      <c r="E93" s="2" t="s">
        <v>3</v>
      </c>
      <c r="F93" s="2"/>
      <c r="G93" s="45">
        <f t="shared" si="2"/>
        <v>654942</v>
      </c>
      <c r="H93" s="45"/>
      <c r="I93" s="45">
        <f>강관도장!I185</f>
        <v>395244</v>
      </c>
      <c r="J93" s="45"/>
      <c r="K93" s="45">
        <f>강관도장!K185</f>
        <v>259698</v>
      </c>
      <c r="L93" s="45"/>
      <c r="M93" s="45">
        <f>강관도장!M185</f>
        <v>0</v>
      </c>
      <c r="N93" s="2"/>
    </row>
    <row r="94" spans="1:14" ht="18" customHeight="1">
      <c r="A94" s="50">
        <v>91</v>
      </c>
      <c r="B94" s="65" t="str">
        <f>강관도장!B198</f>
        <v>강관도장(내,외부)</v>
      </c>
      <c r="C94" s="44" t="str">
        <f>강관도장!C198</f>
        <v>D2000㎜</v>
      </c>
      <c r="D94" s="1">
        <v>1</v>
      </c>
      <c r="E94" s="2" t="s">
        <v>3</v>
      </c>
      <c r="F94" s="2"/>
      <c r="G94" s="45">
        <f t="shared" si="2"/>
        <v>706123</v>
      </c>
      <c r="H94" s="45"/>
      <c r="I94" s="45">
        <f>강관도장!I198</f>
        <v>438534</v>
      </c>
      <c r="J94" s="45"/>
      <c r="K94" s="45">
        <f>강관도장!K198</f>
        <v>267589</v>
      </c>
      <c r="L94" s="45"/>
      <c r="M94" s="45">
        <f>강관도장!M198</f>
        <v>0</v>
      </c>
      <c r="N94" s="2"/>
    </row>
    <row r="95" spans="1:14" ht="18" customHeight="1">
      <c r="A95" s="50">
        <v>92</v>
      </c>
      <c r="B95" s="65" t="str">
        <f>강관도장!B211</f>
        <v>강관도장(내,외부)</v>
      </c>
      <c r="C95" s="44" t="str">
        <f>강관도장!C211</f>
        <v>D2200㎜</v>
      </c>
      <c r="D95" s="1">
        <v>1</v>
      </c>
      <c r="E95" s="2" t="s">
        <v>3</v>
      </c>
      <c r="F95" s="2"/>
      <c r="G95" s="45">
        <f t="shared" si="2"/>
        <v>767628</v>
      </c>
      <c r="H95" s="45"/>
      <c r="I95" s="45">
        <f>강관도장!I211</f>
        <v>483447</v>
      </c>
      <c r="J95" s="45"/>
      <c r="K95" s="45">
        <f>강관도장!K211</f>
        <v>284181</v>
      </c>
      <c r="L95" s="45"/>
      <c r="M95" s="45">
        <f>강관도장!M211</f>
        <v>0</v>
      </c>
      <c r="N95" s="2"/>
    </row>
    <row r="96" spans="1:14" ht="18" customHeight="1">
      <c r="A96" s="50">
        <v>93</v>
      </c>
      <c r="B96" s="65" t="str">
        <f>강관도장!B224</f>
        <v>강관도장(내,외부)</v>
      </c>
      <c r="C96" s="44" t="str">
        <f>강관도장!C224</f>
        <v>D2400㎜</v>
      </c>
      <c r="D96" s="1">
        <v>1</v>
      </c>
      <c r="E96" s="2" t="s">
        <v>3</v>
      </c>
      <c r="F96" s="2"/>
      <c r="G96" s="45">
        <f t="shared" si="2"/>
        <v>813548</v>
      </c>
      <c r="H96" s="45"/>
      <c r="I96" s="45">
        <f>강관도장!I224</f>
        <v>526737</v>
      </c>
      <c r="J96" s="45"/>
      <c r="K96" s="45">
        <f>강관도장!K224</f>
        <v>286811</v>
      </c>
      <c r="L96" s="45"/>
      <c r="M96" s="45">
        <f>강관도장!M224</f>
        <v>0</v>
      </c>
      <c r="N96" s="2"/>
    </row>
    <row r="97" spans="1:14" ht="18" customHeight="1">
      <c r="A97" s="50">
        <v>94</v>
      </c>
      <c r="B97" s="65" t="str">
        <f>'강관절단 및 절단(철거)'!B5</f>
        <v>강관절단(A종)</v>
      </c>
      <c r="C97" s="44" t="str">
        <f>'강관절단 및 절단(철거)'!C5</f>
        <v>D80㎜</v>
      </c>
      <c r="D97" s="1">
        <v>1</v>
      </c>
      <c r="E97" s="2" t="s">
        <v>3</v>
      </c>
      <c r="F97" s="2"/>
      <c r="G97" s="45">
        <f t="shared" si="2"/>
        <v>25498</v>
      </c>
      <c r="H97" s="45"/>
      <c r="I97" s="45">
        <f>'강관절단 및 절단(철거)'!I5</f>
        <v>2896</v>
      </c>
      <c r="J97" s="45"/>
      <c r="K97" s="45">
        <f>'강관절단 및 절단(철거)'!K5</f>
        <v>22602</v>
      </c>
      <c r="L97" s="45"/>
      <c r="M97" s="45">
        <f>'강관절단 및 절단(철거)'!M5</f>
        <v>0</v>
      </c>
      <c r="N97" s="2"/>
    </row>
    <row r="98" spans="1:14" ht="18" customHeight="1">
      <c r="A98" s="50">
        <v>95</v>
      </c>
      <c r="B98" s="65" t="str">
        <f>'강관절단 및 절단(철거)'!B12</f>
        <v>강관절단(A종)</v>
      </c>
      <c r="C98" s="44" t="str">
        <f>'강관절단 및 절단(철거)'!C12</f>
        <v>D100㎜</v>
      </c>
      <c r="D98" s="1">
        <v>1</v>
      </c>
      <c r="E98" s="2" t="s">
        <v>3</v>
      </c>
      <c r="F98" s="2"/>
      <c r="G98" s="45">
        <f t="shared" si="2"/>
        <v>25864</v>
      </c>
      <c r="H98" s="45"/>
      <c r="I98" s="45">
        <f>'강관절단 및 절단(철거)'!I12</f>
        <v>3262</v>
      </c>
      <c r="J98" s="45"/>
      <c r="K98" s="45">
        <f>'강관절단 및 절단(철거)'!K12</f>
        <v>22602</v>
      </c>
      <c r="L98" s="45"/>
      <c r="M98" s="45">
        <f>'강관절단 및 절단(철거)'!M12</f>
        <v>0</v>
      </c>
      <c r="N98" s="2"/>
    </row>
    <row r="99" spans="1:14" ht="18" customHeight="1">
      <c r="A99" s="50">
        <v>96</v>
      </c>
      <c r="B99" s="65" t="str">
        <f>'강관절단 및 절단(철거)'!B19</f>
        <v>강관절단(A종)</v>
      </c>
      <c r="C99" s="44" t="str">
        <f>'강관절단 및 절단(철거)'!C19</f>
        <v>D125㎜</v>
      </c>
      <c r="D99" s="1">
        <v>1</v>
      </c>
      <c r="E99" s="2" t="s">
        <v>3</v>
      </c>
      <c r="F99" s="2"/>
      <c r="G99" s="45">
        <f t="shared" si="2"/>
        <v>29113</v>
      </c>
      <c r="H99" s="45"/>
      <c r="I99" s="45">
        <f>'강관절단 및 절단(철거)'!I19</f>
        <v>3685</v>
      </c>
      <c r="J99" s="45"/>
      <c r="K99" s="45">
        <f>'강관절단 및 절단(철거)'!K19</f>
        <v>25428</v>
      </c>
      <c r="L99" s="45"/>
      <c r="M99" s="45">
        <f>'강관절단 및 절단(철거)'!M19</f>
        <v>0</v>
      </c>
      <c r="N99" s="2"/>
    </row>
    <row r="100" spans="1:14" ht="18" customHeight="1">
      <c r="A100" s="50">
        <v>97</v>
      </c>
      <c r="B100" s="65" t="str">
        <f>'강관절단 및 절단(철거)'!B26</f>
        <v>강관절단(A종)</v>
      </c>
      <c r="C100" s="44" t="str">
        <f>'강관절단 및 절단(철거)'!C26</f>
        <v>D150㎜</v>
      </c>
      <c r="D100" s="1">
        <v>1</v>
      </c>
      <c r="E100" s="2" t="s">
        <v>3</v>
      </c>
      <c r="F100" s="2"/>
      <c r="G100" s="45">
        <f t="shared" si="2"/>
        <v>32630</v>
      </c>
      <c r="H100" s="45"/>
      <c r="I100" s="45">
        <f>'강관절단 및 절단(철거)'!I26</f>
        <v>4377</v>
      </c>
      <c r="J100" s="45"/>
      <c r="K100" s="45">
        <f>'강관절단 및 절단(철거)'!K26</f>
        <v>28253</v>
      </c>
      <c r="L100" s="45"/>
      <c r="M100" s="45">
        <f>'강관절단 및 절단(철거)'!M26</f>
        <v>0</v>
      </c>
      <c r="N100" s="2"/>
    </row>
    <row r="101" spans="1:14" ht="18" customHeight="1">
      <c r="A101" s="50">
        <v>98</v>
      </c>
      <c r="B101" s="65" t="str">
        <f>'강관절단 및 절단(철거)'!B33</f>
        <v>강관절단(A종)</v>
      </c>
      <c r="C101" s="44" t="str">
        <f>'강관절단 및 절단(철거)'!C33</f>
        <v>D200㎜</v>
      </c>
      <c r="D101" s="1">
        <v>1</v>
      </c>
      <c r="E101" s="2" t="s">
        <v>3</v>
      </c>
      <c r="F101" s="2"/>
      <c r="G101" s="45">
        <f t="shared" si="2"/>
        <v>42058</v>
      </c>
      <c r="H101" s="45"/>
      <c r="I101" s="45">
        <f>'강관절단 및 절단(철거)'!I33</f>
        <v>5329</v>
      </c>
      <c r="J101" s="45"/>
      <c r="K101" s="45">
        <f>'강관절단 및 절단(철거)'!K33</f>
        <v>36729</v>
      </c>
      <c r="L101" s="45"/>
      <c r="M101" s="45">
        <f>'강관절단 및 절단(철거)'!M33</f>
        <v>0</v>
      </c>
      <c r="N101" s="2"/>
    </row>
    <row r="102" spans="1:14" ht="18" customHeight="1">
      <c r="A102" s="50">
        <v>99</v>
      </c>
      <c r="B102" s="65" t="str">
        <f>'강관절단 및 절단(철거)'!B40</f>
        <v>강관절단(A종)</v>
      </c>
      <c r="C102" s="44" t="str">
        <f>'강관절단 및 절단(철거)'!C40</f>
        <v>D250㎜</v>
      </c>
      <c r="D102" s="1">
        <v>1</v>
      </c>
      <c r="E102" s="2" t="s">
        <v>3</v>
      </c>
      <c r="F102" s="2"/>
      <c r="G102" s="45">
        <f t="shared" si="2"/>
        <v>52164</v>
      </c>
      <c r="H102" s="45"/>
      <c r="I102" s="45">
        <f>'강관절단 및 절단(철거)'!I40</f>
        <v>6959</v>
      </c>
      <c r="J102" s="45"/>
      <c r="K102" s="45">
        <f>'강관절단 및 절단(철거)'!K40</f>
        <v>45205</v>
      </c>
      <c r="L102" s="45"/>
      <c r="M102" s="45">
        <f>'강관절단 및 절단(철거)'!M40</f>
        <v>0</v>
      </c>
      <c r="N102" s="2"/>
    </row>
    <row r="103" spans="1:14" ht="18" customHeight="1">
      <c r="A103" s="50">
        <v>100</v>
      </c>
      <c r="B103" s="65" t="str">
        <f>'강관절단 및 절단(철거)'!B47</f>
        <v>강관절단(A종)</v>
      </c>
      <c r="C103" s="44" t="str">
        <f>'강관절단 및 절단(철거)'!C47</f>
        <v>D300㎜</v>
      </c>
      <c r="D103" s="1">
        <v>1</v>
      </c>
      <c r="E103" s="2" t="s">
        <v>3</v>
      </c>
      <c r="F103" s="2"/>
      <c r="G103" s="45">
        <f t="shared" si="2"/>
        <v>65326</v>
      </c>
      <c r="H103" s="45"/>
      <c r="I103" s="45">
        <f>'강관절단 및 절단(철거)'!I47</f>
        <v>8819</v>
      </c>
      <c r="J103" s="45"/>
      <c r="K103" s="45">
        <f>'강관절단 및 절단(철거)'!K47</f>
        <v>56507</v>
      </c>
      <c r="L103" s="45"/>
      <c r="M103" s="45">
        <f>'강관절단 및 절단(철거)'!M47</f>
        <v>0</v>
      </c>
      <c r="N103" s="2"/>
    </row>
    <row r="104" spans="1:14" ht="18" customHeight="1">
      <c r="A104" s="50">
        <v>101</v>
      </c>
      <c r="B104" s="65" t="str">
        <f>'강관절단 및 절단(철거)'!B54</f>
        <v>강관절단(A종)</v>
      </c>
      <c r="C104" s="44" t="str">
        <f>'강관절단 및 절단(철거)'!C54</f>
        <v>D350㎜</v>
      </c>
      <c r="D104" s="1">
        <v>1</v>
      </c>
      <c r="E104" s="2" t="s">
        <v>3</v>
      </c>
      <c r="F104" s="2"/>
      <c r="G104" s="45">
        <f t="shared" si="2"/>
        <v>83229</v>
      </c>
      <c r="H104" s="45"/>
      <c r="I104" s="45">
        <f>'강관절단 및 절단(철거)'!I54</f>
        <v>9770</v>
      </c>
      <c r="J104" s="45"/>
      <c r="K104" s="45">
        <f>'강관절단 및 절단(철거)'!K54</f>
        <v>73459</v>
      </c>
      <c r="L104" s="45"/>
      <c r="M104" s="45">
        <f>'강관절단 및 절단(철거)'!M54</f>
        <v>0</v>
      </c>
      <c r="N104" s="2"/>
    </row>
    <row r="105" spans="1:14" ht="18" customHeight="1">
      <c r="A105" s="50">
        <v>102</v>
      </c>
      <c r="B105" s="65" t="str">
        <f>'강관절단 및 절단(철거)'!B61</f>
        <v>강관절단(A종)</v>
      </c>
      <c r="C105" s="44" t="str">
        <f>'강관절단 및 절단(철거)'!C61</f>
        <v>D400㎜</v>
      </c>
      <c r="D105" s="1">
        <v>1</v>
      </c>
      <c r="E105" s="2" t="s">
        <v>3</v>
      </c>
      <c r="F105" s="2"/>
      <c r="G105" s="45">
        <f t="shared" si="2"/>
        <v>99189</v>
      </c>
      <c r="H105" s="45"/>
      <c r="I105" s="45">
        <f>'강관절단 및 절단(철거)'!I61</f>
        <v>11603</v>
      </c>
      <c r="J105" s="45"/>
      <c r="K105" s="45">
        <f>'강관절단 및 절단(철거)'!K61</f>
        <v>87586</v>
      </c>
      <c r="L105" s="45"/>
      <c r="M105" s="45">
        <f>'강관절단 및 절단(철거)'!M61</f>
        <v>0</v>
      </c>
      <c r="N105" s="2"/>
    </row>
    <row r="106" spans="1:14" ht="18" customHeight="1">
      <c r="A106" s="50">
        <v>103</v>
      </c>
      <c r="B106" s="65" t="str">
        <f>'강관절단 및 절단(철거)'!B68</f>
        <v>강관절단(A종)</v>
      </c>
      <c r="C106" s="44" t="str">
        <f>'강관절단 및 절단(철거)'!C68</f>
        <v>D450㎜</v>
      </c>
      <c r="D106" s="1">
        <v>1</v>
      </c>
      <c r="E106" s="2" t="s">
        <v>3</v>
      </c>
      <c r="F106" s="2"/>
      <c r="G106" s="45">
        <f t="shared" ref="G106" si="3">I106+K106+M106</f>
        <v>114363</v>
      </c>
      <c r="H106" s="45"/>
      <c r="I106" s="45">
        <f>'강관절단 및 절단(철거)'!I68</f>
        <v>12651</v>
      </c>
      <c r="J106" s="45"/>
      <c r="K106" s="45">
        <f>'강관절단 및 절단(철거)'!K68</f>
        <v>101712</v>
      </c>
      <c r="L106" s="45"/>
      <c r="M106" s="45">
        <f>'강관절단 및 절단(철거)'!M68</f>
        <v>0</v>
      </c>
      <c r="N106" s="2"/>
    </row>
    <row r="107" spans="1:14" ht="18" customHeight="1">
      <c r="A107" s="50">
        <v>104</v>
      </c>
      <c r="B107" s="65" t="str">
        <f>'강관절단 및 절단(철거)'!B75</f>
        <v>강관절단(A종)</v>
      </c>
      <c r="C107" s="44" t="str">
        <f>'강관절단 및 절단(철거)'!C75</f>
        <v>D500㎜</v>
      </c>
      <c r="D107" s="1">
        <v>1</v>
      </c>
      <c r="E107" s="2" t="s">
        <v>3</v>
      </c>
      <c r="F107" s="2"/>
      <c r="G107" s="45">
        <f t="shared" ref="G107:G134" si="4">I107+K107+M107</f>
        <v>130100</v>
      </c>
      <c r="H107" s="45"/>
      <c r="I107" s="45">
        <f>'강관절단 및 절단(철거)'!I75</f>
        <v>14261</v>
      </c>
      <c r="J107" s="45"/>
      <c r="K107" s="45">
        <f>'강관절단 및 절단(철거)'!K75</f>
        <v>115839</v>
      </c>
      <c r="L107" s="45"/>
      <c r="M107" s="45">
        <f>'강관절단 및 절단(철거)'!M75</f>
        <v>0</v>
      </c>
      <c r="N107" s="2"/>
    </row>
    <row r="108" spans="1:14" ht="18" customHeight="1">
      <c r="A108" s="50">
        <v>105</v>
      </c>
      <c r="B108" s="65" t="str">
        <f>'강관절단 및 절단(철거)'!B82</f>
        <v>강관절단(A종)</v>
      </c>
      <c r="C108" s="44" t="str">
        <f>'강관절단 및 절단(철거)'!C82</f>
        <v>D600㎜</v>
      </c>
      <c r="D108" s="1">
        <v>1</v>
      </c>
      <c r="E108" s="2" t="s">
        <v>3</v>
      </c>
      <c r="F108" s="2"/>
      <c r="G108" s="45">
        <f t="shared" si="4"/>
        <v>146243</v>
      </c>
      <c r="H108" s="45"/>
      <c r="I108" s="45">
        <f>'강관절단 및 절단(철거)'!I82</f>
        <v>16277</v>
      </c>
      <c r="J108" s="45"/>
      <c r="K108" s="45">
        <f>'강관절단 및 절단(철거)'!K82</f>
        <v>129966</v>
      </c>
      <c r="L108" s="45"/>
      <c r="M108" s="45">
        <f>'강관절단 및 절단(철거)'!M82</f>
        <v>0</v>
      </c>
      <c r="N108" s="2"/>
    </row>
    <row r="109" spans="1:14" ht="18" customHeight="1">
      <c r="A109" s="50">
        <v>106</v>
      </c>
      <c r="B109" s="65" t="str">
        <f>'강관절단 및 절단(철거)'!B89</f>
        <v>강관절단(A종)</v>
      </c>
      <c r="C109" s="44" t="str">
        <f>'강관절단 및 절단(철거)'!C89</f>
        <v>D700㎜</v>
      </c>
      <c r="D109" s="1">
        <v>1</v>
      </c>
      <c r="E109" s="2" t="s">
        <v>3</v>
      </c>
      <c r="F109" s="2"/>
      <c r="G109" s="45">
        <f t="shared" si="4"/>
        <v>195756</v>
      </c>
      <c r="H109" s="45"/>
      <c r="I109" s="45">
        <f>'강관절단 및 절단(철거)'!I89</f>
        <v>20584</v>
      </c>
      <c r="J109" s="45"/>
      <c r="K109" s="45">
        <f>'강관절단 및 절단(철거)'!K89</f>
        <v>175172</v>
      </c>
      <c r="L109" s="45"/>
      <c r="M109" s="45">
        <f>'강관절단 및 절단(철거)'!M89</f>
        <v>0</v>
      </c>
      <c r="N109" s="2"/>
    </row>
    <row r="110" spans="1:14" ht="18" customHeight="1">
      <c r="A110" s="50">
        <v>107</v>
      </c>
      <c r="B110" s="65" t="str">
        <f>'강관절단 및 절단(철거)'!B96</f>
        <v>강관절단(B종)</v>
      </c>
      <c r="C110" s="44" t="str">
        <f>'강관절단 및 절단(철거)'!C96</f>
        <v>D700㎜</v>
      </c>
      <c r="D110" s="1">
        <v>1</v>
      </c>
      <c r="E110" s="2" t="s">
        <v>3</v>
      </c>
      <c r="F110" s="2"/>
      <c r="G110" s="45">
        <f t="shared" si="4"/>
        <v>172193</v>
      </c>
      <c r="H110" s="45"/>
      <c r="I110" s="45">
        <f>'강관절단 및 절단(철거)'!I96</f>
        <v>19624</v>
      </c>
      <c r="J110" s="45"/>
      <c r="K110" s="45">
        <f>'강관절단 및 절단(철거)'!K96</f>
        <v>152569</v>
      </c>
      <c r="L110" s="45"/>
      <c r="M110" s="45">
        <f>'강관절단 및 절단(철거)'!M96</f>
        <v>0</v>
      </c>
      <c r="N110" s="2"/>
    </row>
    <row r="111" spans="1:14" ht="18" customHeight="1">
      <c r="A111" s="50">
        <v>108</v>
      </c>
      <c r="B111" s="65" t="str">
        <f>'강관절단 및 절단(철거)'!B103</f>
        <v>강관절단(A종)</v>
      </c>
      <c r="C111" s="44" t="str">
        <f>'강관절단 및 절단(철거)'!C103</f>
        <v>D800㎜</v>
      </c>
      <c r="D111" s="1">
        <v>1</v>
      </c>
      <c r="E111" s="2" t="s">
        <v>3</v>
      </c>
      <c r="F111" s="2"/>
      <c r="G111" s="45">
        <f t="shared" si="4"/>
        <v>224509</v>
      </c>
      <c r="H111" s="45"/>
      <c r="I111" s="45">
        <f>'강관절단 및 절단(철거)'!I103</f>
        <v>23909</v>
      </c>
      <c r="J111" s="45"/>
      <c r="K111" s="45">
        <f>'강관절단 및 절단(철거)'!K103</f>
        <v>200600</v>
      </c>
      <c r="L111" s="45"/>
      <c r="M111" s="45">
        <f>'강관절단 및 절단(철거)'!M103</f>
        <v>0</v>
      </c>
      <c r="N111" s="2"/>
    </row>
    <row r="112" spans="1:14" ht="18" customHeight="1">
      <c r="A112" s="50">
        <v>109</v>
      </c>
      <c r="B112" s="65" t="str">
        <f>'강관절단 및 절단(철거)'!B110</f>
        <v>강관절단(B종)</v>
      </c>
      <c r="C112" s="44" t="str">
        <f>'강관절단 및 절단(철거)'!C110</f>
        <v>D800㎜</v>
      </c>
      <c r="D112" s="1">
        <v>1</v>
      </c>
      <c r="E112" s="2" t="s">
        <v>3</v>
      </c>
      <c r="F112" s="2"/>
      <c r="G112" s="45">
        <f t="shared" si="4"/>
        <v>205589</v>
      </c>
      <c r="H112" s="45"/>
      <c r="I112" s="45">
        <f>'강관절단 및 절단(철거)'!I110</f>
        <v>21941</v>
      </c>
      <c r="J112" s="45"/>
      <c r="K112" s="45">
        <f>'강관절단 및 절단(철거)'!K110</f>
        <v>183648</v>
      </c>
      <c r="L112" s="45"/>
      <c r="M112" s="45">
        <f>'강관절단 및 절단(철거)'!M110</f>
        <v>0</v>
      </c>
      <c r="N112" s="2"/>
    </row>
    <row r="113" spans="1:14" ht="18" customHeight="1">
      <c r="A113" s="50">
        <v>110</v>
      </c>
      <c r="B113" s="65" t="str">
        <f>'강관절단 및 절단(철거)'!B117</f>
        <v>강관절단(A종)</v>
      </c>
      <c r="C113" s="44" t="str">
        <f>'강관절단 및 절단(철거)'!C117</f>
        <v>D900㎜</v>
      </c>
      <c r="D113" s="1">
        <v>1</v>
      </c>
      <c r="E113" s="2" t="s">
        <v>3</v>
      </c>
      <c r="F113" s="2"/>
      <c r="G113" s="45">
        <f t="shared" si="4"/>
        <v>249101</v>
      </c>
      <c r="H113" s="45"/>
      <c r="I113" s="45">
        <f>'강관절단 및 절단(철거)'!I117</f>
        <v>25898</v>
      </c>
      <c r="J113" s="45"/>
      <c r="K113" s="45">
        <f>'강관절단 및 절단(철거)'!K117</f>
        <v>223203</v>
      </c>
      <c r="L113" s="45"/>
      <c r="M113" s="45">
        <f>'강관절단 및 절단(철거)'!M117</f>
        <v>0</v>
      </c>
      <c r="N113" s="2"/>
    </row>
    <row r="114" spans="1:14" ht="18" customHeight="1">
      <c r="A114" s="50">
        <v>111</v>
      </c>
      <c r="B114" s="65" t="str">
        <f>'강관절단 및 절단(철거)'!B124</f>
        <v>강관절단(B종)</v>
      </c>
      <c r="C114" s="44" t="str">
        <f>'강관절단 및 절단(철거)'!C124</f>
        <v>D900㎜</v>
      </c>
      <c r="D114" s="1">
        <v>1</v>
      </c>
      <c r="E114" s="2" t="s">
        <v>3</v>
      </c>
      <c r="F114" s="2"/>
      <c r="G114" s="45">
        <f t="shared" si="4"/>
        <v>221203</v>
      </c>
      <c r="H114" s="45"/>
      <c r="I114" s="45">
        <f>'강관절단 및 절단(철거)'!I124</f>
        <v>23428</v>
      </c>
      <c r="J114" s="45"/>
      <c r="K114" s="45">
        <f>'강관절단 및 절단(철거)'!K124</f>
        <v>197775</v>
      </c>
      <c r="L114" s="45"/>
      <c r="M114" s="45">
        <f>'강관절단 및 절단(철거)'!M124</f>
        <v>0</v>
      </c>
      <c r="N114" s="2"/>
    </row>
    <row r="115" spans="1:14" ht="18" customHeight="1">
      <c r="A115" s="50">
        <v>112</v>
      </c>
      <c r="B115" s="65" t="str">
        <f>'강관절단 및 절단(철거)'!B131</f>
        <v>강관절단(A종)</v>
      </c>
      <c r="C115" s="44" t="str">
        <f>'강관절단 및 절단(철거)'!C131</f>
        <v>D1000㎜</v>
      </c>
      <c r="D115" s="1">
        <v>1</v>
      </c>
      <c r="E115" s="2" t="s">
        <v>3</v>
      </c>
      <c r="F115" s="2"/>
      <c r="G115" s="45">
        <f t="shared" si="4"/>
        <v>304518</v>
      </c>
      <c r="H115" s="45"/>
      <c r="I115" s="45">
        <f>'강관절단 및 절단(철거)'!I131</f>
        <v>33284</v>
      </c>
      <c r="J115" s="45"/>
      <c r="K115" s="45">
        <f>'강관절단 및 절단(철거)'!K131</f>
        <v>271234</v>
      </c>
      <c r="L115" s="45"/>
      <c r="M115" s="45">
        <f>'강관절단 및 절단(철거)'!M131</f>
        <v>0</v>
      </c>
      <c r="N115" s="2"/>
    </row>
    <row r="116" spans="1:14" ht="18" customHeight="1">
      <c r="A116" s="50">
        <v>113</v>
      </c>
      <c r="B116" s="65" t="str">
        <f>'강관절단 및 절단(철거)'!B138</f>
        <v>강관절단(B종)</v>
      </c>
      <c r="C116" s="44" t="str">
        <f>'강관절단 및 절단(철거)'!C138</f>
        <v>D1000㎜</v>
      </c>
      <c r="D116" s="1">
        <v>1</v>
      </c>
      <c r="E116" s="2" t="s">
        <v>3</v>
      </c>
      <c r="F116" s="2"/>
      <c r="G116" s="45">
        <f t="shared" si="4"/>
        <v>267887</v>
      </c>
      <c r="H116" s="45"/>
      <c r="I116" s="45">
        <f>'강관절단 및 절단(철거)'!I138</f>
        <v>27732</v>
      </c>
      <c r="J116" s="45"/>
      <c r="K116" s="45">
        <f>'강관절단 및 절단(철거)'!K138</f>
        <v>240155</v>
      </c>
      <c r="L116" s="45"/>
      <c r="M116" s="45">
        <f>'강관절단 및 절단(철거)'!M138</f>
        <v>0</v>
      </c>
      <c r="N116" s="2"/>
    </row>
    <row r="117" spans="1:14" ht="18" customHeight="1">
      <c r="A117" s="50">
        <v>114</v>
      </c>
      <c r="B117" s="65" t="str">
        <f>'강관절단 및 절단(철거)'!B145</f>
        <v>강관절단(A종)</v>
      </c>
      <c r="C117" s="44" t="str">
        <f>'강관절단 및 절단(철거)'!C145</f>
        <v>D1100㎜</v>
      </c>
      <c r="D117" s="1">
        <v>1</v>
      </c>
      <c r="E117" s="2" t="s">
        <v>3</v>
      </c>
      <c r="F117" s="2"/>
      <c r="G117" s="45">
        <f t="shared" si="4"/>
        <v>329619</v>
      </c>
      <c r="H117" s="45"/>
      <c r="I117" s="45">
        <f>'강관절단 및 절단(철거)'!I145</f>
        <v>35782</v>
      </c>
      <c r="J117" s="45"/>
      <c r="K117" s="45">
        <f>'강관절단 및 절단(철거)'!K145</f>
        <v>293837</v>
      </c>
      <c r="L117" s="45"/>
      <c r="M117" s="45">
        <f>'강관절단 및 절단(철거)'!M145</f>
        <v>0</v>
      </c>
      <c r="N117" s="2"/>
    </row>
    <row r="118" spans="1:14" ht="18" customHeight="1">
      <c r="A118" s="50">
        <v>115</v>
      </c>
      <c r="B118" s="65" t="str">
        <f>'강관절단 및 절단(철거)'!B152</f>
        <v>강관절단(B종)</v>
      </c>
      <c r="C118" s="44" t="str">
        <f>'강관절단 및 절단(철거)'!C152</f>
        <v>D1100㎜</v>
      </c>
      <c r="D118" s="1">
        <v>1</v>
      </c>
      <c r="E118" s="2" t="s">
        <v>3</v>
      </c>
      <c r="F118" s="2"/>
      <c r="G118" s="45">
        <f t="shared" si="4"/>
        <v>275446</v>
      </c>
      <c r="H118" s="45"/>
      <c r="I118" s="45">
        <f>'강관절단 및 절단(철거)'!I152</f>
        <v>29640</v>
      </c>
      <c r="J118" s="45"/>
      <c r="K118" s="45">
        <f>'강관절단 및 절단(철거)'!K152</f>
        <v>245806</v>
      </c>
      <c r="L118" s="45"/>
      <c r="M118" s="45">
        <f>'강관절단 및 절단(철거)'!M152</f>
        <v>0</v>
      </c>
      <c r="N118" s="2"/>
    </row>
    <row r="119" spans="1:14" ht="18" customHeight="1">
      <c r="A119" s="50">
        <v>116</v>
      </c>
      <c r="B119" s="65" t="str">
        <f>'강관절단 및 절단(철거)'!B159</f>
        <v>강관절단(A종)</v>
      </c>
      <c r="C119" s="44" t="str">
        <f>'강관절단 및 절단(철거)'!C159</f>
        <v>D1200㎜</v>
      </c>
      <c r="D119" s="1">
        <v>1</v>
      </c>
      <c r="E119" s="2" t="s">
        <v>3</v>
      </c>
      <c r="F119" s="2"/>
      <c r="G119" s="45">
        <f t="shared" si="4"/>
        <v>378909</v>
      </c>
      <c r="H119" s="45"/>
      <c r="I119" s="45">
        <f>'강관절단 및 절단(철거)'!I159</f>
        <v>39866</v>
      </c>
      <c r="J119" s="45"/>
      <c r="K119" s="45">
        <f>'강관절단 및 절단(철거)'!K159</f>
        <v>339043</v>
      </c>
      <c r="L119" s="45"/>
      <c r="M119" s="45">
        <f>'강관절단 및 절단(철거)'!M159</f>
        <v>0</v>
      </c>
      <c r="N119" s="2"/>
    </row>
    <row r="120" spans="1:14" ht="18" customHeight="1">
      <c r="A120" s="50">
        <v>117</v>
      </c>
      <c r="B120" s="65" t="str">
        <f>'강관절단 및 절단(철거)'!B166</f>
        <v>강관절단(B종)</v>
      </c>
      <c r="C120" s="44" t="str">
        <f>'강관절단 및 절단(철거)'!C166</f>
        <v>D1200㎜</v>
      </c>
      <c r="D120" s="1">
        <v>1</v>
      </c>
      <c r="E120" s="2" t="s">
        <v>3</v>
      </c>
      <c r="F120" s="2"/>
      <c r="G120" s="45">
        <f t="shared" si="4"/>
        <v>313909</v>
      </c>
      <c r="H120" s="45"/>
      <c r="I120" s="45">
        <f>'강관절단 및 절단(철거)'!I166</f>
        <v>34199</v>
      </c>
      <c r="J120" s="45"/>
      <c r="K120" s="45">
        <f>'강관절단 및 절단(철거)'!K166</f>
        <v>279710</v>
      </c>
      <c r="L120" s="45"/>
      <c r="M120" s="45">
        <f>'강관절단 및 절단(철거)'!M166</f>
        <v>0</v>
      </c>
      <c r="N120" s="2"/>
    </row>
    <row r="121" spans="1:14" ht="18" customHeight="1">
      <c r="A121" s="50">
        <v>118</v>
      </c>
      <c r="B121" s="65" t="str">
        <f>'강관절단 및 절단(철거)'!B173</f>
        <v>강관절단(A종)</v>
      </c>
      <c r="C121" s="44" t="str">
        <f>'강관절단 및 절단(철거)'!C173</f>
        <v>D1350㎜</v>
      </c>
      <c r="D121" s="1">
        <v>1</v>
      </c>
      <c r="E121" s="2" t="s">
        <v>3</v>
      </c>
      <c r="F121" s="2"/>
      <c r="G121" s="45">
        <f t="shared" si="4"/>
        <v>463011</v>
      </c>
      <c r="H121" s="45"/>
      <c r="I121" s="45">
        <f>'강관절단 및 절단(철거)'!I173</f>
        <v>47684</v>
      </c>
      <c r="J121" s="45"/>
      <c r="K121" s="45">
        <f>'강관절단 및 절단(철거)'!K173</f>
        <v>415327</v>
      </c>
      <c r="L121" s="45"/>
      <c r="M121" s="45">
        <f>'강관절단 및 절단(철거)'!M173</f>
        <v>0</v>
      </c>
      <c r="N121" s="2"/>
    </row>
    <row r="122" spans="1:14" ht="18" customHeight="1">
      <c r="A122" s="50">
        <v>119</v>
      </c>
      <c r="B122" s="65" t="str">
        <f>'강관절단 및 절단(철거)'!B180</f>
        <v>강관절단(B종)</v>
      </c>
      <c r="C122" s="44" t="str">
        <f>'강관절단 및 절단(철거)'!C180</f>
        <v>D1350㎜</v>
      </c>
      <c r="D122" s="1">
        <v>1</v>
      </c>
      <c r="E122" s="2" t="s">
        <v>3</v>
      </c>
      <c r="F122" s="2"/>
      <c r="G122" s="45">
        <f t="shared" si="4"/>
        <v>387984</v>
      </c>
      <c r="H122" s="45"/>
      <c r="I122" s="45">
        <f>'강관절단 및 절단(철거)'!I180</f>
        <v>40465</v>
      </c>
      <c r="J122" s="45"/>
      <c r="K122" s="45">
        <f>'강관절단 및 절단(철거)'!K180</f>
        <v>347519</v>
      </c>
      <c r="L122" s="45"/>
      <c r="M122" s="45">
        <f>'강관절단 및 절단(철거)'!M180</f>
        <v>0</v>
      </c>
      <c r="N122" s="2"/>
    </row>
    <row r="123" spans="1:14" ht="18" customHeight="1">
      <c r="A123" s="50">
        <v>120</v>
      </c>
      <c r="B123" s="65" t="str">
        <f>'강관절단 및 절단(철거)'!B187</f>
        <v>강관절단(A종)</v>
      </c>
      <c r="C123" s="44" t="str">
        <f>'강관절단 및 절단(철거)'!C187</f>
        <v>D1500㎜</v>
      </c>
      <c r="D123" s="1">
        <v>1</v>
      </c>
      <c r="E123" s="2" t="s">
        <v>3</v>
      </c>
      <c r="F123" s="2"/>
      <c r="G123" s="45">
        <f t="shared" si="4"/>
        <v>592538</v>
      </c>
      <c r="H123" s="45"/>
      <c r="I123" s="45">
        <f>'강관절단 및 절단(철거)'!I187</f>
        <v>61371</v>
      </c>
      <c r="J123" s="45"/>
      <c r="K123" s="45">
        <f>'강관절단 및 절단(철거)'!K187</f>
        <v>531167</v>
      </c>
      <c r="L123" s="45"/>
      <c r="M123" s="45">
        <f>'강관절단 및 절단(철거)'!M187</f>
        <v>0</v>
      </c>
      <c r="N123" s="2"/>
    </row>
    <row r="124" spans="1:14" ht="18" customHeight="1">
      <c r="A124" s="50">
        <v>121</v>
      </c>
      <c r="B124" s="65" t="str">
        <f>'강관절단 및 절단(철거)'!B194</f>
        <v>강관절단(B종)</v>
      </c>
      <c r="C124" s="44" t="str">
        <f>'강관절단 및 절단(철거)'!C194</f>
        <v>D1500㎜</v>
      </c>
      <c r="D124" s="1">
        <v>1</v>
      </c>
      <c r="E124" s="2" t="s">
        <v>3</v>
      </c>
      <c r="F124" s="2"/>
      <c r="G124" s="45">
        <f t="shared" si="4"/>
        <v>466534</v>
      </c>
      <c r="H124" s="45"/>
      <c r="I124" s="45">
        <f>'강관절단 및 절단(철거)'!I194</f>
        <v>48381</v>
      </c>
      <c r="J124" s="45"/>
      <c r="K124" s="45">
        <f>'강관절단 및 절단(철거)'!K194</f>
        <v>418153</v>
      </c>
      <c r="L124" s="45"/>
      <c r="M124" s="45">
        <f>'강관절단 및 절단(철거)'!M194</f>
        <v>0</v>
      </c>
      <c r="N124" s="2"/>
    </row>
    <row r="125" spans="1:14" ht="18" customHeight="1">
      <c r="A125" s="50">
        <v>122</v>
      </c>
      <c r="B125" s="65" t="str">
        <f>'강관절단 및 절단(철거)'!B201</f>
        <v>강관절단(A종)</v>
      </c>
      <c r="C125" s="44" t="str">
        <f>'강관절단 및 절단(철거)'!C201</f>
        <v>D1650㎜</v>
      </c>
      <c r="D125" s="1">
        <v>1</v>
      </c>
      <c r="E125" s="2" t="s">
        <v>3</v>
      </c>
      <c r="F125" s="2"/>
      <c r="G125" s="45">
        <f t="shared" si="4"/>
        <v>676034</v>
      </c>
      <c r="H125" s="45"/>
      <c r="I125" s="45">
        <f>'강관절단 및 절단(철거)'!I201</f>
        <v>71407</v>
      </c>
      <c r="J125" s="45"/>
      <c r="K125" s="45">
        <f>'강관절단 및 절단(철거)'!K201</f>
        <v>604627</v>
      </c>
      <c r="L125" s="45"/>
      <c r="M125" s="45">
        <f>'강관절단 및 절단(철거)'!M201</f>
        <v>0</v>
      </c>
      <c r="N125" s="2"/>
    </row>
    <row r="126" spans="1:14" ht="18" customHeight="1">
      <c r="A126" s="50">
        <v>123</v>
      </c>
      <c r="B126" s="65" t="str">
        <f>'강관절단 및 절단(철거)'!B208</f>
        <v>강관절단(B종)</v>
      </c>
      <c r="C126" s="44" t="str">
        <f>'강관절단 및 절단(철거)'!C208</f>
        <v>D1650㎜</v>
      </c>
      <c r="D126" s="1">
        <v>1</v>
      </c>
      <c r="E126" s="2" t="s">
        <v>3</v>
      </c>
      <c r="F126" s="2"/>
      <c r="G126" s="45">
        <f t="shared" si="4"/>
        <v>540247</v>
      </c>
      <c r="H126" s="45"/>
      <c r="I126" s="45">
        <f>'강관절단 및 절단(철거)'!I208</f>
        <v>57111</v>
      </c>
      <c r="J126" s="45"/>
      <c r="K126" s="45">
        <f>'강관절단 및 절단(철거)'!K208</f>
        <v>483136</v>
      </c>
      <c r="L126" s="45"/>
      <c r="M126" s="45">
        <f>'강관절단 및 절단(철거)'!M208</f>
        <v>0</v>
      </c>
      <c r="N126" s="2"/>
    </row>
    <row r="127" spans="1:14" ht="18" customHeight="1">
      <c r="A127" s="50">
        <v>124</v>
      </c>
      <c r="B127" s="65" t="str">
        <f>'강관절단 및 절단(철거)'!B215</f>
        <v>강관절단(A종)</v>
      </c>
      <c r="C127" s="44" t="str">
        <f>'강관절단 및 절단(철거)'!C215</f>
        <v>D1800㎜</v>
      </c>
      <c r="D127" s="1">
        <v>1</v>
      </c>
      <c r="E127" s="2" t="s">
        <v>3</v>
      </c>
      <c r="F127" s="2"/>
      <c r="G127" s="45">
        <f t="shared" si="4"/>
        <v>715745</v>
      </c>
      <c r="H127" s="45"/>
      <c r="I127" s="45">
        <f>'강관절단 및 절단(철거)'!I215</f>
        <v>77214</v>
      </c>
      <c r="J127" s="45"/>
      <c r="K127" s="45">
        <f>'강관절단 및 절단(철거)'!K215</f>
        <v>638531</v>
      </c>
      <c r="L127" s="45"/>
      <c r="M127" s="45">
        <f>'강관절단 및 절단(철거)'!M215</f>
        <v>0</v>
      </c>
      <c r="N127" s="2"/>
    </row>
    <row r="128" spans="1:14" ht="18" customHeight="1">
      <c r="A128" s="50">
        <v>125</v>
      </c>
      <c r="B128" s="65" t="str">
        <f>'강관절단 및 절단(철거)'!B222</f>
        <v>강관절단(B종)</v>
      </c>
      <c r="C128" s="44" t="str">
        <f>'강관절단 및 절단(철거)'!C222</f>
        <v>D1800㎜</v>
      </c>
      <c r="D128" s="1">
        <v>1</v>
      </c>
      <c r="E128" s="2" t="s">
        <v>3</v>
      </c>
      <c r="F128" s="2"/>
      <c r="G128" s="45">
        <f t="shared" si="4"/>
        <v>579832</v>
      </c>
      <c r="H128" s="45"/>
      <c r="I128" s="45">
        <f>'강관절단 및 절단(철거)'!I222</f>
        <v>59966</v>
      </c>
      <c r="J128" s="45"/>
      <c r="K128" s="45">
        <f>'강관절단 및 절단(철거)'!K222</f>
        <v>519866</v>
      </c>
      <c r="L128" s="45"/>
      <c r="M128" s="45">
        <f>'강관절단 및 절단(철거)'!M222</f>
        <v>0</v>
      </c>
      <c r="N128" s="2"/>
    </row>
    <row r="129" spans="1:14" ht="18" customHeight="1">
      <c r="A129" s="50">
        <v>126</v>
      </c>
      <c r="B129" s="65" t="str">
        <f>'강관절단 및 절단(철거)'!B229</f>
        <v>강관절단(A종)</v>
      </c>
      <c r="C129" s="44" t="str">
        <f>'강관절단 및 절단(철거)'!C229</f>
        <v>D2000㎜</v>
      </c>
      <c r="D129" s="1">
        <v>1</v>
      </c>
      <c r="E129" s="2" t="s">
        <v>3</v>
      </c>
      <c r="F129" s="2"/>
      <c r="G129" s="45">
        <f t="shared" si="4"/>
        <v>811472</v>
      </c>
      <c r="H129" s="45"/>
      <c r="I129" s="45">
        <f>'강관절단 및 절단(철거)'!I229</f>
        <v>91006</v>
      </c>
      <c r="J129" s="45"/>
      <c r="K129" s="45">
        <f>'강관절단 및 절단(철거)'!K229</f>
        <v>720466</v>
      </c>
      <c r="L129" s="45"/>
      <c r="M129" s="45">
        <f>'강관절단 및 절단(철거)'!M229</f>
        <v>0</v>
      </c>
      <c r="N129" s="2"/>
    </row>
    <row r="130" spans="1:14" ht="18" customHeight="1">
      <c r="A130" s="50">
        <v>127</v>
      </c>
      <c r="B130" s="65" t="str">
        <f>'강관절단 및 절단(철거)'!B236</f>
        <v>강관절단(B종)</v>
      </c>
      <c r="C130" s="44" t="str">
        <f>'강관절단 및 절단(철거)'!C236</f>
        <v>D2000㎜</v>
      </c>
      <c r="D130" s="1">
        <v>1</v>
      </c>
      <c r="E130" s="2" t="s">
        <v>3</v>
      </c>
      <c r="F130" s="2"/>
      <c r="G130" s="45">
        <f t="shared" si="4"/>
        <v>736846</v>
      </c>
      <c r="H130" s="45"/>
      <c r="I130" s="45">
        <f>'강관절단 및 절단(철거)'!I236</f>
        <v>81363</v>
      </c>
      <c r="J130" s="45"/>
      <c r="K130" s="45">
        <f>'강관절단 및 절단(철거)'!K236</f>
        <v>655483</v>
      </c>
      <c r="L130" s="45"/>
      <c r="M130" s="45">
        <f>'강관절단 및 절단(철거)'!M236</f>
        <v>0</v>
      </c>
      <c r="N130" s="2"/>
    </row>
    <row r="131" spans="1:14" ht="18" customHeight="1">
      <c r="A131" s="50">
        <v>128</v>
      </c>
      <c r="B131" s="65" t="str">
        <f>'강관절단 및 절단(철거)'!B243</f>
        <v>강관절단(A종)</v>
      </c>
      <c r="C131" s="44" t="str">
        <f>'강관절단 및 절단(철거)'!C243</f>
        <v>D2200㎜</v>
      </c>
      <c r="D131" s="1">
        <v>1</v>
      </c>
      <c r="E131" s="2" t="s">
        <v>3</v>
      </c>
      <c r="F131" s="2"/>
      <c r="G131" s="45">
        <f t="shared" si="4"/>
        <v>890166</v>
      </c>
      <c r="H131" s="45"/>
      <c r="I131" s="45">
        <f>'강관절단 및 절단(철거)'!I243</f>
        <v>104716</v>
      </c>
      <c r="J131" s="45"/>
      <c r="K131" s="45">
        <f>'강관절단 및 절단(철거)'!K243</f>
        <v>785450</v>
      </c>
      <c r="L131" s="45"/>
      <c r="M131" s="45">
        <f>'강관절단 및 절단(철거)'!M243</f>
        <v>0</v>
      </c>
      <c r="N131" s="2"/>
    </row>
    <row r="132" spans="1:14" ht="18" customHeight="1">
      <c r="A132" s="50">
        <v>129</v>
      </c>
      <c r="B132" s="65" t="str">
        <f>'강관절단 및 절단(철거)'!B250</f>
        <v>강관절단(B종)</v>
      </c>
      <c r="C132" s="44" t="str">
        <f>'강관절단 및 절단(철거)'!C250</f>
        <v>D2200㎜</v>
      </c>
      <c r="D132" s="1">
        <v>1</v>
      </c>
      <c r="E132" s="2" t="s">
        <v>3</v>
      </c>
      <c r="F132" s="2"/>
      <c r="G132" s="45">
        <f t="shared" si="4"/>
        <v>766757</v>
      </c>
      <c r="H132" s="45"/>
      <c r="I132" s="45">
        <f>'강관절단 및 절단(철거)'!I250</f>
        <v>88671</v>
      </c>
      <c r="J132" s="45"/>
      <c r="K132" s="45">
        <f>'강관절단 및 절단(철거)'!K250</f>
        <v>678086</v>
      </c>
      <c r="L132" s="45"/>
      <c r="M132" s="45">
        <f>'강관절단 및 절단(철거)'!M250</f>
        <v>0</v>
      </c>
      <c r="N132" s="2"/>
    </row>
    <row r="133" spans="1:14" ht="18" customHeight="1">
      <c r="A133" s="50">
        <v>130</v>
      </c>
      <c r="B133" s="65" t="str">
        <f>'강관절단 및 절단(철거)'!B257</f>
        <v>강관절단(A종)</v>
      </c>
      <c r="C133" s="44" t="str">
        <f>'강관절단 및 절단(철거)'!C257</f>
        <v>D2400㎜</v>
      </c>
      <c r="D133" s="1">
        <v>1</v>
      </c>
      <c r="E133" s="2" t="s">
        <v>3</v>
      </c>
      <c r="F133" s="2"/>
      <c r="G133" s="45">
        <f t="shared" si="4"/>
        <v>994095</v>
      </c>
      <c r="H133" s="45"/>
      <c r="I133" s="45">
        <f>'강관절단 및 절단(철거)'!I257</f>
        <v>129535</v>
      </c>
      <c r="J133" s="45"/>
      <c r="K133" s="45">
        <f>'강관절단 및 절단(철거)'!K257</f>
        <v>864560</v>
      </c>
      <c r="L133" s="45"/>
      <c r="M133" s="45">
        <f>'강관절단 및 절단(철거)'!M257</f>
        <v>0</v>
      </c>
      <c r="N133" s="2"/>
    </row>
    <row r="134" spans="1:14" ht="18" customHeight="1">
      <c r="A134" s="50">
        <v>131</v>
      </c>
      <c r="B134" s="65" t="str">
        <f>'강관절단 및 절단(철거)'!B264</f>
        <v>강관절단(B종)</v>
      </c>
      <c r="C134" s="44" t="str">
        <f>'강관절단 및 절단(철거)'!C264</f>
        <v>D2400㎜</v>
      </c>
      <c r="D134" s="1">
        <v>1</v>
      </c>
      <c r="E134" s="2" t="s">
        <v>3</v>
      </c>
      <c r="F134" s="2"/>
      <c r="G134" s="45">
        <f t="shared" si="4"/>
        <v>858812</v>
      </c>
      <c r="H134" s="45"/>
      <c r="I134" s="45">
        <f>'강관절단 및 절단(철거)'!I264</f>
        <v>107267</v>
      </c>
      <c r="J134" s="45"/>
      <c r="K134" s="45">
        <f>'강관절단 및 절단(철거)'!K264</f>
        <v>751545</v>
      </c>
      <c r="L134" s="45"/>
      <c r="M134" s="45">
        <f>'강관절단 및 절단(철거)'!M264</f>
        <v>0</v>
      </c>
      <c r="N134" s="2"/>
    </row>
    <row r="135" spans="1:14" ht="18" customHeight="1">
      <c r="A135" s="50">
        <v>132</v>
      </c>
      <c r="B135" s="65" t="str">
        <f>플랜지!B5</f>
        <v>플랜지조인트접합</v>
      </c>
      <c r="C135" s="50" t="str">
        <f>플랜지!C5</f>
        <v>D80㎜</v>
      </c>
      <c r="D135" s="1">
        <v>1</v>
      </c>
      <c r="E135" s="2" t="s">
        <v>3</v>
      </c>
      <c r="F135" s="2"/>
      <c r="G135" s="45">
        <f t="shared" ref="G135:G198" si="5">I135+K135+M135</f>
        <v>21791</v>
      </c>
      <c r="H135" s="45"/>
      <c r="I135" s="45">
        <f>플랜지!I5</f>
        <v>4890</v>
      </c>
      <c r="J135" s="45"/>
      <c r="K135" s="45">
        <f>플랜지!K5</f>
        <v>16570</v>
      </c>
      <c r="L135" s="45"/>
      <c r="M135" s="45">
        <f>플랜지!M5</f>
        <v>331</v>
      </c>
      <c r="N135" s="88" t="str">
        <f>IF(I135=0,"접합부속 제외","")</f>
        <v/>
      </c>
    </row>
    <row r="136" spans="1:14" ht="18" customHeight="1">
      <c r="A136" s="50">
        <v>133</v>
      </c>
      <c r="B136" s="65" t="str">
        <f>플랜지!B11</f>
        <v>플랜지조인트접합</v>
      </c>
      <c r="C136" s="50" t="str">
        <f>플랜지!C11</f>
        <v>D100㎜</v>
      </c>
      <c r="D136" s="1">
        <v>1</v>
      </c>
      <c r="E136" s="2" t="s">
        <v>3</v>
      </c>
      <c r="F136" s="2"/>
      <c r="G136" s="45">
        <f t="shared" si="5"/>
        <v>34948</v>
      </c>
      <c r="H136" s="45"/>
      <c r="I136" s="45">
        <f>플랜지!I11</f>
        <v>9180</v>
      </c>
      <c r="J136" s="45"/>
      <c r="K136" s="45">
        <f>플랜지!K11</f>
        <v>25263</v>
      </c>
      <c r="L136" s="45"/>
      <c r="M136" s="45">
        <f>플랜지!M11</f>
        <v>505</v>
      </c>
      <c r="N136" s="88" t="str">
        <f t="shared" ref="N136:N158" si="6">IF(I136=0,"접합부속 제외","")</f>
        <v/>
      </c>
    </row>
    <row r="137" spans="1:14" ht="18" customHeight="1">
      <c r="A137" s="50">
        <v>134</v>
      </c>
      <c r="B137" s="65" t="str">
        <f>플랜지!B17</f>
        <v>플랜지조인트접합</v>
      </c>
      <c r="C137" s="50" t="str">
        <f>플랜지!C17</f>
        <v>D150㎜</v>
      </c>
      <c r="D137" s="1">
        <v>1</v>
      </c>
      <c r="E137" s="2" t="s">
        <v>3</v>
      </c>
      <c r="F137" s="2"/>
      <c r="G137" s="45">
        <f t="shared" si="5"/>
        <v>47669</v>
      </c>
      <c r="H137" s="45"/>
      <c r="I137" s="45">
        <f>플랜지!I17</f>
        <v>14790</v>
      </c>
      <c r="J137" s="45"/>
      <c r="K137" s="45">
        <f>플랜지!K17</f>
        <v>32235</v>
      </c>
      <c r="L137" s="45"/>
      <c r="M137" s="45">
        <f>플랜지!M17</f>
        <v>644</v>
      </c>
      <c r="N137" s="88" t="str">
        <f t="shared" si="6"/>
        <v/>
      </c>
    </row>
    <row r="138" spans="1:14" ht="18" customHeight="1">
      <c r="A138" s="50">
        <v>135</v>
      </c>
      <c r="B138" s="65" t="str">
        <f>플랜지!B23</f>
        <v>플랜지조인트접합</v>
      </c>
      <c r="C138" s="50" t="str">
        <f>플랜지!C23</f>
        <v>D200㎜</v>
      </c>
      <c r="D138" s="1">
        <v>1</v>
      </c>
      <c r="E138" s="2" t="s">
        <v>3</v>
      </c>
      <c r="F138" s="2"/>
      <c r="G138" s="45">
        <f t="shared" si="5"/>
        <v>55991</v>
      </c>
      <c r="H138" s="45"/>
      <c r="I138" s="45">
        <f>플랜지!I23</f>
        <v>16000</v>
      </c>
      <c r="J138" s="45"/>
      <c r="K138" s="45">
        <f>플랜지!K23</f>
        <v>39207</v>
      </c>
      <c r="L138" s="45"/>
      <c r="M138" s="45">
        <f>플랜지!M23</f>
        <v>784</v>
      </c>
      <c r="N138" s="88" t="str">
        <f t="shared" si="6"/>
        <v/>
      </c>
    </row>
    <row r="139" spans="1:14" ht="18" customHeight="1">
      <c r="A139" s="50">
        <v>136</v>
      </c>
      <c r="B139" s="65" t="str">
        <f>플랜지!B29</f>
        <v>플랜지조인트접합</v>
      </c>
      <c r="C139" s="50" t="str">
        <f>플랜지!C29</f>
        <v>D250㎜</v>
      </c>
      <c r="D139" s="1">
        <v>1</v>
      </c>
      <c r="E139" s="2" t="s">
        <v>3</v>
      </c>
      <c r="F139" s="2"/>
      <c r="G139" s="45">
        <f t="shared" si="5"/>
        <v>74791</v>
      </c>
      <c r="H139" s="45"/>
      <c r="I139" s="45">
        <f>플랜지!I29</f>
        <v>25010</v>
      </c>
      <c r="J139" s="45"/>
      <c r="K139" s="45">
        <f>플랜지!K29</f>
        <v>48805</v>
      </c>
      <c r="L139" s="45"/>
      <c r="M139" s="45">
        <f>플랜지!M29</f>
        <v>976</v>
      </c>
      <c r="N139" s="88" t="str">
        <f t="shared" si="6"/>
        <v/>
      </c>
    </row>
    <row r="140" spans="1:14" ht="18" customHeight="1">
      <c r="A140" s="50">
        <v>137</v>
      </c>
      <c r="B140" s="65" t="str">
        <f>플랜지!B35</f>
        <v>플랜지조인트접합</v>
      </c>
      <c r="C140" s="50" t="str">
        <f>플랜지!C35</f>
        <v>D300㎜</v>
      </c>
      <c r="D140" s="1">
        <v>1</v>
      </c>
      <c r="E140" s="2" t="s">
        <v>3</v>
      </c>
      <c r="F140" s="2"/>
      <c r="G140" s="45">
        <f t="shared" si="5"/>
        <v>75651</v>
      </c>
      <c r="H140" s="45"/>
      <c r="I140" s="45">
        <f>플랜지!I35</f>
        <v>25870</v>
      </c>
      <c r="J140" s="45"/>
      <c r="K140" s="45">
        <f>플랜지!K35</f>
        <v>48805</v>
      </c>
      <c r="L140" s="45"/>
      <c r="M140" s="45">
        <f>플랜지!M35</f>
        <v>976</v>
      </c>
      <c r="N140" s="88" t="str">
        <f t="shared" si="6"/>
        <v/>
      </c>
    </row>
    <row r="141" spans="1:14" ht="18" customHeight="1">
      <c r="A141" s="50">
        <v>138</v>
      </c>
      <c r="B141" s="65" t="str">
        <f>플랜지!B41</f>
        <v>플랜지조인트접합</v>
      </c>
      <c r="C141" s="50" t="str">
        <f>플랜지!C41</f>
        <v>D350㎜</v>
      </c>
      <c r="D141" s="1">
        <v>1</v>
      </c>
      <c r="E141" s="2" t="s">
        <v>3</v>
      </c>
      <c r="F141" s="2"/>
      <c r="G141" s="45">
        <f t="shared" si="5"/>
        <v>89563</v>
      </c>
      <c r="H141" s="45"/>
      <c r="I141" s="45">
        <f>플랜지!I41</f>
        <v>32670</v>
      </c>
      <c r="J141" s="45"/>
      <c r="K141" s="45">
        <f>플랜지!K41</f>
        <v>55778</v>
      </c>
      <c r="L141" s="45"/>
      <c r="M141" s="45">
        <f>플랜지!M41</f>
        <v>1115</v>
      </c>
      <c r="N141" s="88" t="str">
        <f t="shared" si="6"/>
        <v/>
      </c>
    </row>
    <row r="142" spans="1:14" ht="18" customHeight="1">
      <c r="A142" s="50">
        <v>139</v>
      </c>
      <c r="B142" s="65" t="str">
        <f>플랜지!B47</f>
        <v>플랜지조인트접합</v>
      </c>
      <c r="C142" s="50" t="str">
        <f>플랜지!C47</f>
        <v>D400㎜</v>
      </c>
      <c r="D142" s="1">
        <v>1</v>
      </c>
      <c r="E142" s="2" t="s">
        <v>3</v>
      </c>
      <c r="F142" s="2"/>
      <c r="G142" s="45">
        <f t="shared" si="5"/>
        <v>112975</v>
      </c>
      <c r="H142" s="45"/>
      <c r="I142" s="45">
        <f>플랜지!I47</f>
        <v>48970</v>
      </c>
      <c r="J142" s="45"/>
      <c r="K142" s="45">
        <f>플랜지!K47</f>
        <v>62750</v>
      </c>
      <c r="L142" s="45"/>
      <c r="M142" s="45">
        <f>플랜지!M47</f>
        <v>1255</v>
      </c>
      <c r="N142" s="88" t="str">
        <f t="shared" si="6"/>
        <v/>
      </c>
    </row>
    <row r="143" spans="1:14" ht="18" customHeight="1">
      <c r="A143" s="50">
        <v>140</v>
      </c>
      <c r="B143" s="65" t="str">
        <f>플랜지!B53</f>
        <v>플랜지조인트접합</v>
      </c>
      <c r="C143" s="50" t="str">
        <f>플랜지!C53</f>
        <v>D450㎜</v>
      </c>
      <c r="D143" s="1">
        <v>1</v>
      </c>
      <c r="E143" s="2" t="s">
        <v>3</v>
      </c>
      <c r="F143" s="2"/>
      <c r="G143" s="45">
        <f t="shared" si="5"/>
        <v>134536</v>
      </c>
      <c r="H143" s="45"/>
      <c r="I143" s="45">
        <f>플랜지!I53</f>
        <v>63420</v>
      </c>
      <c r="J143" s="45"/>
      <c r="K143" s="45">
        <f>플랜지!K53</f>
        <v>69722</v>
      </c>
      <c r="L143" s="45"/>
      <c r="M143" s="45">
        <f>플랜지!M53</f>
        <v>1394</v>
      </c>
      <c r="N143" s="88" t="str">
        <f t="shared" si="6"/>
        <v/>
      </c>
    </row>
    <row r="144" spans="1:14" ht="18" customHeight="1">
      <c r="A144" s="50">
        <v>141</v>
      </c>
      <c r="B144" s="65" t="str">
        <f>플랜지!B59</f>
        <v>플랜지조인트접합</v>
      </c>
      <c r="C144" s="50" t="str">
        <f>플랜지!C59</f>
        <v>D500㎜</v>
      </c>
      <c r="D144" s="1">
        <v>1</v>
      </c>
      <c r="E144" s="2" t="s">
        <v>3</v>
      </c>
      <c r="F144" s="2"/>
      <c r="G144" s="45">
        <f t="shared" si="5"/>
        <v>141648</v>
      </c>
      <c r="H144" s="45"/>
      <c r="I144" s="45">
        <f>플랜지!I59</f>
        <v>63420</v>
      </c>
      <c r="J144" s="45"/>
      <c r="K144" s="45">
        <f>플랜지!K59</f>
        <v>76695</v>
      </c>
      <c r="L144" s="45"/>
      <c r="M144" s="45">
        <f>플랜지!M59</f>
        <v>1533</v>
      </c>
      <c r="N144" s="88" t="str">
        <f t="shared" si="6"/>
        <v/>
      </c>
    </row>
    <row r="145" spans="1:14" ht="18" customHeight="1">
      <c r="A145" s="50">
        <v>142</v>
      </c>
      <c r="B145" s="65" t="str">
        <f>플랜지!B65</f>
        <v>플랜지조인트접합</v>
      </c>
      <c r="C145" s="50" t="str">
        <f>플랜지!C65</f>
        <v>D600㎜</v>
      </c>
      <c r="D145" s="1">
        <v>1</v>
      </c>
      <c r="E145" s="2" t="s">
        <v>3</v>
      </c>
      <c r="F145" s="2"/>
      <c r="G145" s="45">
        <f t="shared" si="5"/>
        <v>221820</v>
      </c>
      <c r="H145" s="45"/>
      <c r="I145" s="45">
        <f>플랜지!I65</f>
        <v>136480</v>
      </c>
      <c r="J145" s="45"/>
      <c r="K145" s="45">
        <f>플랜지!K65</f>
        <v>83667</v>
      </c>
      <c r="L145" s="45"/>
      <c r="M145" s="45">
        <f>플랜지!M65</f>
        <v>1673</v>
      </c>
      <c r="N145" s="88" t="str">
        <f t="shared" si="6"/>
        <v/>
      </c>
    </row>
    <row r="146" spans="1:14" ht="18" customHeight="1">
      <c r="A146" s="50">
        <v>143</v>
      </c>
      <c r="B146" s="65" t="str">
        <f>플랜지!B71</f>
        <v>플랜지조인트접합</v>
      </c>
      <c r="C146" s="50" t="str">
        <f>플랜지!C71</f>
        <v>D700㎜</v>
      </c>
      <c r="D146" s="1">
        <v>1</v>
      </c>
      <c r="E146" s="2" t="s">
        <v>3</v>
      </c>
      <c r="F146" s="2"/>
      <c r="G146" s="45">
        <f t="shared" si="5"/>
        <v>261425</v>
      </c>
      <c r="H146" s="45"/>
      <c r="I146" s="45">
        <f>플랜지!I71</f>
        <v>164540</v>
      </c>
      <c r="J146" s="45"/>
      <c r="K146" s="45">
        <f>플랜지!K71</f>
        <v>94986</v>
      </c>
      <c r="L146" s="45"/>
      <c r="M146" s="45">
        <f>플랜지!M71</f>
        <v>1899</v>
      </c>
      <c r="N146" s="88" t="str">
        <f t="shared" si="6"/>
        <v/>
      </c>
    </row>
    <row r="147" spans="1:14" ht="18" customHeight="1">
      <c r="A147" s="50">
        <v>144</v>
      </c>
      <c r="B147" s="65" t="str">
        <f>플랜지!B77</f>
        <v>플랜지조인트접합</v>
      </c>
      <c r="C147" s="50" t="str">
        <f>플랜지!C77</f>
        <v>D800㎜</v>
      </c>
      <c r="D147" s="1">
        <v>1</v>
      </c>
      <c r="E147" s="2" t="s">
        <v>3</v>
      </c>
      <c r="F147" s="2"/>
      <c r="G147" s="45">
        <f t="shared" si="5"/>
        <v>102241</v>
      </c>
      <c r="H147" s="45"/>
      <c r="I147" s="45">
        <f>플랜지!I77</f>
        <v>0</v>
      </c>
      <c r="J147" s="45"/>
      <c r="K147" s="45">
        <f>플랜지!K77</f>
        <v>100237</v>
      </c>
      <c r="L147" s="45"/>
      <c r="M147" s="45">
        <f>플랜지!M77</f>
        <v>2004</v>
      </c>
      <c r="N147" s="88" t="str">
        <f t="shared" si="6"/>
        <v>접합부속 제외</v>
      </c>
    </row>
    <row r="148" spans="1:14" ht="18" customHeight="1">
      <c r="A148" s="50">
        <v>145</v>
      </c>
      <c r="B148" s="65" t="str">
        <f>플랜지!B83</f>
        <v>플랜지조인트접합</v>
      </c>
      <c r="C148" s="50" t="str">
        <f>플랜지!C83</f>
        <v>D900㎜</v>
      </c>
      <c r="D148" s="1">
        <v>1</v>
      </c>
      <c r="E148" s="2" t="s">
        <v>3</v>
      </c>
      <c r="F148" s="2"/>
      <c r="G148" s="45">
        <f t="shared" si="5"/>
        <v>412364</v>
      </c>
      <c r="H148" s="45"/>
      <c r="I148" s="45">
        <f>플랜지!I83</f>
        <v>303010</v>
      </c>
      <c r="J148" s="45"/>
      <c r="K148" s="45">
        <f>플랜지!K83</f>
        <v>107210</v>
      </c>
      <c r="L148" s="45"/>
      <c r="M148" s="45">
        <f>플랜지!M83</f>
        <v>2144</v>
      </c>
      <c r="N148" s="88" t="str">
        <f t="shared" si="6"/>
        <v/>
      </c>
    </row>
    <row r="149" spans="1:14" ht="18" customHeight="1">
      <c r="A149" s="50">
        <v>146</v>
      </c>
      <c r="B149" s="65" t="str">
        <f>플랜지!B89</f>
        <v>플랜지조인트접합</v>
      </c>
      <c r="C149" s="50" t="str">
        <f>플랜지!C89</f>
        <v>D1000㎜</v>
      </c>
      <c r="D149" s="1">
        <v>1</v>
      </c>
      <c r="E149" s="2" t="s">
        <v>3</v>
      </c>
      <c r="F149" s="2"/>
      <c r="G149" s="45">
        <f t="shared" si="5"/>
        <v>123577</v>
      </c>
      <c r="H149" s="45"/>
      <c r="I149" s="45">
        <f>플랜지!I89</f>
        <v>0</v>
      </c>
      <c r="J149" s="45"/>
      <c r="K149" s="45">
        <f>플랜지!K89</f>
        <v>121154</v>
      </c>
      <c r="L149" s="45"/>
      <c r="M149" s="45">
        <f>플랜지!M89</f>
        <v>2423</v>
      </c>
      <c r="N149" s="88" t="str">
        <f t="shared" si="6"/>
        <v>접합부속 제외</v>
      </c>
    </row>
    <row r="150" spans="1:14" ht="18" customHeight="1">
      <c r="A150" s="50">
        <v>147</v>
      </c>
      <c r="B150" s="65" t="str">
        <f>플랜지!B95</f>
        <v>플랜지조인트접합</v>
      </c>
      <c r="C150" s="50" t="str">
        <f>플랜지!C95</f>
        <v>D1100㎜</v>
      </c>
      <c r="D150" s="1">
        <v>1</v>
      </c>
      <c r="E150" s="2" t="s">
        <v>3</v>
      </c>
      <c r="F150" s="2"/>
      <c r="G150" s="45">
        <f t="shared" si="5"/>
        <v>132906</v>
      </c>
      <c r="H150" s="45"/>
      <c r="I150" s="45">
        <f>플랜지!I95</f>
        <v>0</v>
      </c>
      <c r="J150" s="45"/>
      <c r="K150" s="45">
        <f>플랜지!K95</f>
        <v>130300</v>
      </c>
      <c r="L150" s="45"/>
      <c r="M150" s="45">
        <f>플랜지!M95</f>
        <v>2606</v>
      </c>
      <c r="N150" s="88" t="str">
        <f t="shared" si="6"/>
        <v>접합부속 제외</v>
      </c>
    </row>
    <row r="151" spans="1:14" ht="18" customHeight="1">
      <c r="A151" s="50">
        <v>148</v>
      </c>
      <c r="B151" s="65" t="str">
        <f>플랜지!B101</f>
        <v>플랜지조인트접합</v>
      </c>
      <c r="C151" s="50" t="str">
        <f>플랜지!C101</f>
        <v>D1200㎜</v>
      </c>
      <c r="D151" s="1">
        <v>1</v>
      </c>
      <c r="E151" s="2" t="s">
        <v>3</v>
      </c>
      <c r="F151" s="2"/>
      <c r="G151" s="45">
        <f t="shared" si="5"/>
        <v>693143</v>
      </c>
      <c r="H151" s="45"/>
      <c r="I151" s="45">
        <f>플랜지!I101</f>
        <v>550910</v>
      </c>
      <c r="J151" s="45"/>
      <c r="K151" s="45">
        <f>플랜지!K101</f>
        <v>139445</v>
      </c>
      <c r="L151" s="45"/>
      <c r="M151" s="45">
        <f>플랜지!M101</f>
        <v>2788</v>
      </c>
      <c r="N151" s="88" t="str">
        <f t="shared" si="6"/>
        <v/>
      </c>
    </row>
    <row r="152" spans="1:14" ht="18" customHeight="1">
      <c r="A152" s="50">
        <v>149</v>
      </c>
      <c r="B152" s="65" t="str">
        <f>플랜지!B107</f>
        <v>플랜지조인트접합</v>
      </c>
      <c r="C152" s="50" t="str">
        <f>플랜지!C107</f>
        <v>D1350㎜</v>
      </c>
      <c r="D152" s="1">
        <v>1</v>
      </c>
      <c r="E152" s="2" t="s">
        <v>3</v>
      </c>
      <c r="F152" s="2"/>
      <c r="G152" s="45">
        <f t="shared" si="5"/>
        <v>146667</v>
      </c>
      <c r="H152" s="45"/>
      <c r="I152" s="45">
        <f>플랜지!I107</f>
        <v>0</v>
      </c>
      <c r="J152" s="45"/>
      <c r="K152" s="45">
        <f>플랜지!K107</f>
        <v>143792</v>
      </c>
      <c r="L152" s="45"/>
      <c r="M152" s="45">
        <f>플랜지!M107</f>
        <v>2875</v>
      </c>
      <c r="N152" s="88" t="str">
        <f t="shared" si="6"/>
        <v>접합부속 제외</v>
      </c>
    </row>
    <row r="153" spans="1:14" ht="18" customHeight="1">
      <c r="A153" s="50">
        <v>150</v>
      </c>
      <c r="B153" s="65" t="str">
        <f>플랜지!B113</f>
        <v>플랜지조인트접합</v>
      </c>
      <c r="C153" s="50" t="str">
        <f>플랜지!C113</f>
        <v>D1500㎜</v>
      </c>
      <c r="D153" s="1">
        <v>1</v>
      </c>
      <c r="E153" s="2" t="s">
        <v>3</v>
      </c>
      <c r="F153" s="2"/>
      <c r="G153" s="45">
        <f t="shared" si="5"/>
        <v>163569</v>
      </c>
      <c r="H153" s="45"/>
      <c r="I153" s="45">
        <f>플랜지!I113</f>
        <v>0</v>
      </c>
      <c r="J153" s="45"/>
      <c r="K153" s="45">
        <f>플랜지!K113</f>
        <v>160362</v>
      </c>
      <c r="L153" s="45"/>
      <c r="M153" s="45">
        <f>플랜지!M113</f>
        <v>3207</v>
      </c>
      <c r="N153" s="88" t="str">
        <f t="shared" si="6"/>
        <v>접합부속 제외</v>
      </c>
    </row>
    <row r="154" spans="1:14" ht="18" customHeight="1">
      <c r="A154" s="50">
        <v>151</v>
      </c>
      <c r="B154" s="65" t="str">
        <f>플랜지!B119</f>
        <v>플랜지조인트접합</v>
      </c>
      <c r="C154" s="50" t="str">
        <f>플랜지!C119</f>
        <v>D1650㎜</v>
      </c>
      <c r="D154" s="1">
        <v>1</v>
      </c>
      <c r="E154" s="2" t="s">
        <v>3</v>
      </c>
      <c r="F154" s="2"/>
      <c r="G154" s="45">
        <f t="shared" si="5"/>
        <v>184904</v>
      </c>
      <c r="H154" s="45"/>
      <c r="I154" s="45">
        <f>플랜지!I119</f>
        <v>0</v>
      </c>
      <c r="J154" s="45"/>
      <c r="K154" s="45">
        <f>플랜지!K119</f>
        <v>181279</v>
      </c>
      <c r="L154" s="45"/>
      <c r="M154" s="45">
        <f>플랜지!M119</f>
        <v>3625</v>
      </c>
      <c r="N154" s="88" t="str">
        <f t="shared" si="6"/>
        <v>접합부속 제외</v>
      </c>
    </row>
    <row r="155" spans="1:14" ht="18" customHeight="1">
      <c r="A155" s="50">
        <v>152</v>
      </c>
      <c r="B155" s="65" t="str">
        <f>플랜지!B125</f>
        <v>플랜지조인트접합</v>
      </c>
      <c r="C155" s="50" t="str">
        <f>플랜지!C125</f>
        <v>D1800㎜</v>
      </c>
      <c r="D155" s="1">
        <v>1</v>
      </c>
      <c r="E155" s="2" t="s">
        <v>3</v>
      </c>
      <c r="F155" s="2"/>
      <c r="G155" s="45">
        <f t="shared" si="5"/>
        <v>203561</v>
      </c>
      <c r="H155" s="45"/>
      <c r="I155" s="45">
        <f>플랜지!I125</f>
        <v>0</v>
      </c>
      <c r="J155" s="45"/>
      <c r="K155" s="45">
        <f>플랜지!K125</f>
        <v>199570</v>
      </c>
      <c r="L155" s="45"/>
      <c r="M155" s="45">
        <f>플랜지!M125</f>
        <v>3991</v>
      </c>
      <c r="N155" s="88" t="str">
        <f t="shared" si="6"/>
        <v>접합부속 제외</v>
      </c>
    </row>
    <row r="156" spans="1:14" ht="18" customHeight="1">
      <c r="A156" s="50">
        <v>153</v>
      </c>
      <c r="B156" s="65" t="str">
        <f>플랜지!B131</f>
        <v>플랜지조인트접합</v>
      </c>
      <c r="C156" s="50" t="str">
        <f>플랜지!C131</f>
        <v>D2000㎜</v>
      </c>
      <c r="D156" s="1">
        <v>1</v>
      </c>
      <c r="E156" s="2" t="s">
        <v>3</v>
      </c>
      <c r="F156" s="2"/>
      <c r="G156" s="45">
        <f t="shared" si="5"/>
        <v>224896</v>
      </c>
      <c r="H156" s="45"/>
      <c r="I156" s="45">
        <f>플랜지!I131</f>
        <v>0</v>
      </c>
      <c r="J156" s="45"/>
      <c r="K156" s="45">
        <f>플랜지!K131</f>
        <v>220487</v>
      </c>
      <c r="L156" s="45"/>
      <c r="M156" s="45">
        <f>플랜지!M131</f>
        <v>4409</v>
      </c>
      <c r="N156" s="88" t="str">
        <f t="shared" si="6"/>
        <v>접합부속 제외</v>
      </c>
    </row>
    <row r="157" spans="1:14" ht="18" customHeight="1">
      <c r="A157" s="50">
        <v>154</v>
      </c>
      <c r="B157" s="65" t="str">
        <f>플랜지!B137</f>
        <v>플랜지조인트접합</v>
      </c>
      <c r="C157" s="50" t="str">
        <f>플랜지!C137</f>
        <v>D2200㎜</v>
      </c>
      <c r="D157" s="1">
        <v>1</v>
      </c>
      <c r="E157" s="2" t="s">
        <v>3</v>
      </c>
      <c r="F157" s="2"/>
      <c r="G157" s="45">
        <f t="shared" si="5"/>
        <v>244476</v>
      </c>
      <c r="H157" s="45"/>
      <c r="I157" s="45">
        <f>플랜지!I137</f>
        <v>0</v>
      </c>
      <c r="J157" s="45"/>
      <c r="K157" s="45">
        <f>플랜지!K137</f>
        <v>239683</v>
      </c>
      <c r="L157" s="45"/>
      <c r="M157" s="45">
        <f>플랜지!M137</f>
        <v>4793</v>
      </c>
      <c r="N157" s="88" t="str">
        <f t="shared" si="6"/>
        <v>접합부속 제외</v>
      </c>
    </row>
    <row r="158" spans="1:14" ht="18" customHeight="1">
      <c r="A158" s="50">
        <v>155</v>
      </c>
      <c r="B158" s="65" t="str">
        <f>플랜지!B143</f>
        <v>플랜지조인트접합</v>
      </c>
      <c r="C158" s="50" t="str">
        <f>플랜지!C143</f>
        <v>D2400㎜</v>
      </c>
      <c r="D158" s="1">
        <v>1</v>
      </c>
      <c r="E158" s="2" t="s">
        <v>3</v>
      </c>
      <c r="F158" s="2"/>
      <c r="G158" s="45">
        <f t="shared" si="5"/>
        <v>263133</v>
      </c>
      <c r="H158" s="45"/>
      <c r="I158" s="45">
        <f>플랜지!I143</f>
        <v>0</v>
      </c>
      <c r="J158" s="45"/>
      <c r="K158" s="45">
        <f>플랜지!K143</f>
        <v>257974</v>
      </c>
      <c r="L158" s="45"/>
      <c r="M158" s="45">
        <f>플랜지!M143</f>
        <v>5159</v>
      </c>
      <c r="N158" s="88" t="str">
        <f t="shared" si="6"/>
        <v>접합부속 제외</v>
      </c>
    </row>
    <row r="159" spans="1:14" ht="18" customHeight="1">
      <c r="A159" s="50">
        <v>156</v>
      </c>
      <c r="B159" s="65" t="s">
        <v>607</v>
      </c>
      <c r="C159" s="50" t="s">
        <v>610</v>
      </c>
      <c r="D159" s="1">
        <v>1</v>
      </c>
      <c r="E159" s="2" t="s">
        <v>3</v>
      </c>
      <c r="F159" s="2"/>
      <c r="G159" s="45">
        <f t="shared" si="5"/>
        <v>69289.3</v>
      </c>
      <c r="H159" s="45"/>
      <c r="I159" s="45">
        <f>'강관부설 및 철거'!I173</f>
        <v>8246.4</v>
      </c>
      <c r="J159" s="45"/>
      <c r="K159" s="45">
        <f>'강관부설 및 철거'!K173</f>
        <v>54247.1</v>
      </c>
      <c r="L159" s="45"/>
      <c r="M159" s="45">
        <f>'강관부설 및 철거'!M173</f>
        <v>6795.8</v>
      </c>
      <c r="N159" s="2"/>
    </row>
    <row r="160" spans="1:14" ht="18" customHeight="1">
      <c r="A160" s="50">
        <v>157</v>
      </c>
      <c r="B160" s="65" t="s">
        <v>607</v>
      </c>
      <c r="C160" s="50" t="s">
        <v>611</v>
      </c>
      <c r="D160" s="1">
        <v>1</v>
      </c>
      <c r="E160" s="2" t="s">
        <v>3</v>
      </c>
      <c r="F160" s="2"/>
      <c r="G160" s="45">
        <f t="shared" si="5"/>
        <v>78937.2</v>
      </c>
      <c r="H160" s="45"/>
      <c r="I160" s="45">
        <f>'강관부설 및 철거'!I177</f>
        <v>9720.7999999999993</v>
      </c>
      <c r="J160" s="45"/>
      <c r="K160" s="45">
        <f>'강관부설 및 철거'!K177</f>
        <v>61897.1</v>
      </c>
      <c r="L160" s="45"/>
      <c r="M160" s="45">
        <f>'강관부설 및 철거'!M177</f>
        <v>7319.3</v>
      </c>
      <c r="N160" s="2"/>
    </row>
    <row r="161" spans="1:14" ht="18" customHeight="1">
      <c r="A161" s="50">
        <v>158</v>
      </c>
      <c r="B161" s="65" t="s">
        <v>607</v>
      </c>
      <c r="C161" s="50" t="s">
        <v>612</v>
      </c>
      <c r="D161" s="1">
        <v>1</v>
      </c>
      <c r="E161" s="2" t="s">
        <v>3</v>
      </c>
      <c r="F161" s="2"/>
      <c r="G161" s="45">
        <f t="shared" si="5"/>
        <v>90344.5</v>
      </c>
      <c r="H161" s="45"/>
      <c r="I161" s="45">
        <f>'강관부설 및 철거'!I181</f>
        <v>11080.6</v>
      </c>
      <c r="J161" s="45"/>
      <c r="K161" s="45">
        <f>'강관부설 및 철거'!K181</f>
        <v>71335.5</v>
      </c>
      <c r="L161" s="45"/>
      <c r="M161" s="45">
        <f>'강관부설 및 철거'!M181</f>
        <v>7928.4</v>
      </c>
      <c r="N161" s="2"/>
    </row>
    <row r="162" spans="1:14" ht="18" customHeight="1">
      <c r="A162" s="50">
        <v>159</v>
      </c>
      <c r="B162" s="65" t="s">
        <v>607</v>
      </c>
      <c r="C162" s="50" t="s">
        <v>613</v>
      </c>
      <c r="D162" s="1">
        <v>1</v>
      </c>
      <c r="E162" s="2" t="s">
        <v>3</v>
      </c>
      <c r="F162" s="2"/>
      <c r="G162" s="45">
        <f t="shared" si="5"/>
        <v>103289.60000000001</v>
      </c>
      <c r="H162" s="45"/>
      <c r="I162" s="45">
        <f>'강관부설 및 철거'!I185</f>
        <v>13205.6</v>
      </c>
      <c r="J162" s="45"/>
      <c r="K162" s="45">
        <f>'강관부설 및 철거'!K185</f>
        <v>81432.2</v>
      </c>
      <c r="L162" s="45"/>
      <c r="M162" s="45">
        <f>'강관부설 및 철거'!M185</f>
        <v>8651.7999999999993</v>
      </c>
      <c r="N162" s="2"/>
    </row>
    <row r="163" spans="1:14" ht="18" customHeight="1">
      <c r="A163" s="50">
        <v>160</v>
      </c>
      <c r="B163" s="65" t="s">
        <v>607</v>
      </c>
      <c r="C163" s="50" t="s">
        <v>614</v>
      </c>
      <c r="D163" s="1">
        <v>1</v>
      </c>
      <c r="E163" s="2" t="s">
        <v>3</v>
      </c>
      <c r="F163" s="2"/>
      <c r="G163" s="45">
        <f t="shared" si="5"/>
        <v>119495.70000000001</v>
      </c>
      <c r="H163" s="45"/>
      <c r="I163" s="45">
        <f>'강관부설 및 철거'!I189</f>
        <v>15650.1</v>
      </c>
      <c r="J163" s="45"/>
      <c r="K163" s="45">
        <f>'강관부설 및 철거'!K189</f>
        <v>94327.6</v>
      </c>
      <c r="L163" s="45"/>
      <c r="M163" s="45">
        <f>'강관부설 및 철거'!M189</f>
        <v>9518</v>
      </c>
      <c r="N163" s="2"/>
    </row>
    <row r="164" spans="1:14" ht="18" customHeight="1">
      <c r="A164" s="50">
        <v>161</v>
      </c>
      <c r="B164" s="65" t="s">
        <v>607</v>
      </c>
      <c r="C164" s="50" t="s">
        <v>615</v>
      </c>
      <c r="D164" s="1">
        <v>1</v>
      </c>
      <c r="E164" s="2" t="s">
        <v>3</v>
      </c>
      <c r="F164" s="2"/>
      <c r="G164" s="45">
        <f t="shared" si="5"/>
        <v>132210.70000000001</v>
      </c>
      <c r="H164" s="45"/>
      <c r="I164" s="45">
        <f>'강관부설 및 철거'!I193</f>
        <v>16499.099999999999</v>
      </c>
      <c r="J164" s="45"/>
      <c r="K164" s="45">
        <f>'강관부설 및 철거'!K193</f>
        <v>106193.60000000001</v>
      </c>
      <c r="L164" s="45"/>
      <c r="M164" s="45">
        <f>'강관부설 및 철거'!M193</f>
        <v>9518</v>
      </c>
      <c r="N164" s="2"/>
    </row>
    <row r="165" spans="1:14" ht="18" customHeight="1">
      <c r="A165" s="50">
        <v>162</v>
      </c>
      <c r="B165" s="65" t="s">
        <v>607</v>
      </c>
      <c r="C165" s="50" t="s">
        <v>616</v>
      </c>
      <c r="D165" s="1">
        <v>1</v>
      </c>
      <c r="E165" s="2" t="s">
        <v>3</v>
      </c>
      <c r="F165" s="2"/>
      <c r="G165" s="45">
        <f t="shared" si="5"/>
        <v>151779.6</v>
      </c>
      <c r="H165" s="45"/>
      <c r="I165" s="45">
        <f>'강관부설 및 철거'!I197</f>
        <v>19042.900000000001</v>
      </c>
      <c r="J165" s="45"/>
      <c r="K165" s="45">
        <f>'강관부설 및 철거'!K197</f>
        <v>122162.3</v>
      </c>
      <c r="L165" s="45"/>
      <c r="M165" s="45">
        <f>'강관부설 및 철거'!M197</f>
        <v>10574.4</v>
      </c>
      <c r="N165" s="2"/>
    </row>
    <row r="166" spans="1:14" ht="18" customHeight="1">
      <c r="A166" s="50">
        <v>163</v>
      </c>
      <c r="B166" s="65" t="s">
        <v>607</v>
      </c>
      <c r="C166" s="50" t="s">
        <v>617</v>
      </c>
      <c r="D166" s="1">
        <v>1</v>
      </c>
      <c r="E166" s="2" t="s">
        <v>3</v>
      </c>
      <c r="F166" s="2"/>
      <c r="G166" s="45">
        <f t="shared" si="5"/>
        <v>172564.80000000002</v>
      </c>
      <c r="H166" s="45"/>
      <c r="I166" s="45">
        <f>'강관부설 및 철거'!I201</f>
        <v>21002.6</v>
      </c>
      <c r="J166" s="45"/>
      <c r="K166" s="45">
        <f>'강관부설 및 철거'!K201</f>
        <v>139664.70000000001</v>
      </c>
      <c r="L166" s="45"/>
      <c r="M166" s="45">
        <f>'강관부설 및 철거'!M201</f>
        <v>11897.5</v>
      </c>
      <c r="N166" s="2"/>
    </row>
    <row r="167" spans="1:14" ht="18" customHeight="1">
      <c r="A167" s="50">
        <v>164</v>
      </c>
      <c r="B167" s="65" t="s">
        <v>607</v>
      </c>
      <c r="C167" s="50" t="s">
        <v>618</v>
      </c>
      <c r="D167" s="1">
        <v>1</v>
      </c>
      <c r="E167" s="2" t="s">
        <v>3</v>
      </c>
      <c r="F167" s="2"/>
      <c r="G167" s="45">
        <f t="shared" si="5"/>
        <v>196770.2</v>
      </c>
      <c r="H167" s="45"/>
      <c r="I167" s="45">
        <f>'강관부설 및 철거'!I205</f>
        <v>23812</v>
      </c>
      <c r="J167" s="45"/>
      <c r="K167" s="45">
        <f>'강관부설 및 철거'!K205</f>
        <v>159357</v>
      </c>
      <c r="L167" s="45"/>
      <c r="M167" s="45">
        <f>'강관부설 및 철거'!M205</f>
        <v>13601.2</v>
      </c>
      <c r="N167" s="2"/>
    </row>
    <row r="168" spans="1:14" ht="18" customHeight="1">
      <c r="A168" s="50">
        <v>165</v>
      </c>
      <c r="B168" s="65" t="s">
        <v>607</v>
      </c>
      <c r="C168" s="50" t="s">
        <v>619</v>
      </c>
      <c r="D168" s="1">
        <v>1</v>
      </c>
      <c r="E168" s="2" t="s">
        <v>3</v>
      </c>
      <c r="F168" s="2"/>
      <c r="G168" s="45">
        <f t="shared" si="5"/>
        <v>225597.9</v>
      </c>
      <c r="H168" s="45"/>
      <c r="I168" s="45">
        <f>'강관부설 및 철거'!I209</f>
        <v>27449.5</v>
      </c>
      <c r="J168" s="45"/>
      <c r="K168" s="45">
        <f>'강관부설 및 철거'!K209</f>
        <v>182281.9</v>
      </c>
      <c r="L168" s="45"/>
      <c r="M168" s="45">
        <f>'강관부설 및 철거'!M209</f>
        <v>15866.5</v>
      </c>
      <c r="N168" s="2"/>
    </row>
    <row r="169" spans="1:14" ht="18" customHeight="1">
      <c r="A169" s="50">
        <v>166</v>
      </c>
      <c r="B169" s="65" t="s">
        <v>607</v>
      </c>
      <c r="C169" s="50" t="s">
        <v>620</v>
      </c>
      <c r="D169" s="1">
        <v>1</v>
      </c>
      <c r="E169" s="2" t="s">
        <v>3</v>
      </c>
      <c r="F169" s="2"/>
      <c r="G169" s="45">
        <f t="shared" si="5"/>
        <v>268427.40000000002</v>
      </c>
      <c r="H169" s="45"/>
      <c r="I169" s="45">
        <f>'강관부설 및 철거'!I213</f>
        <v>33048.199999999997</v>
      </c>
      <c r="J169" s="45"/>
      <c r="K169" s="45">
        <f>'강관부설 및 철거'!K213</f>
        <v>216343.2</v>
      </c>
      <c r="L169" s="45"/>
      <c r="M169" s="45">
        <f>'강관부설 및 철거'!M213</f>
        <v>19036</v>
      </c>
      <c r="N169" s="2"/>
    </row>
    <row r="170" spans="1:14" ht="18" customHeight="1">
      <c r="A170" s="50">
        <v>167</v>
      </c>
      <c r="B170" s="65" t="s">
        <v>607</v>
      </c>
      <c r="C170" s="50" t="s">
        <v>621</v>
      </c>
      <c r="D170" s="1">
        <v>1</v>
      </c>
      <c r="E170" s="2" t="s">
        <v>3</v>
      </c>
      <c r="F170" s="2"/>
      <c r="G170" s="45">
        <f t="shared" si="5"/>
        <v>303176</v>
      </c>
      <c r="H170" s="45"/>
      <c r="I170" s="45">
        <f>'강관부설 및 철거'!I217</f>
        <v>33874.199999999997</v>
      </c>
      <c r="J170" s="45"/>
      <c r="K170" s="45">
        <f>'강관부설 및 철거'!K217</f>
        <v>251998.1</v>
      </c>
      <c r="L170" s="45"/>
      <c r="M170" s="45">
        <f>'강관부설 및 철거'!M217</f>
        <v>17303.7</v>
      </c>
      <c r="N170" s="2"/>
    </row>
    <row r="171" spans="1:14" ht="18" customHeight="1">
      <c r="A171" s="50">
        <v>168</v>
      </c>
      <c r="B171" s="65" t="s">
        <v>607</v>
      </c>
      <c r="C171" s="50" t="s">
        <v>622</v>
      </c>
      <c r="D171" s="1">
        <v>1</v>
      </c>
      <c r="E171" s="2" t="s">
        <v>3</v>
      </c>
      <c r="F171" s="2"/>
      <c r="G171" s="45">
        <f t="shared" si="5"/>
        <v>348642.10000000003</v>
      </c>
      <c r="H171" s="45"/>
      <c r="I171" s="45">
        <f>'강관부설 및 철거'!I221</f>
        <v>38173.9</v>
      </c>
      <c r="J171" s="45"/>
      <c r="K171" s="45">
        <f>'강관부설 및 철거'!K221</f>
        <v>289319.3</v>
      </c>
      <c r="L171" s="45"/>
      <c r="M171" s="45">
        <f>'강관부설 및 철거'!M221</f>
        <v>21148.9</v>
      </c>
      <c r="N171" s="2"/>
    </row>
    <row r="172" spans="1:14" ht="18" customHeight="1">
      <c r="A172" s="50">
        <v>169</v>
      </c>
      <c r="B172" s="65" t="s">
        <v>607</v>
      </c>
      <c r="C172" s="50" t="s">
        <v>623</v>
      </c>
      <c r="D172" s="1">
        <v>1</v>
      </c>
      <c r="E172" s="2" t="s">
        <v>3</v>
      </c>
      <c r="F172" s="2"/>
      <c r="G172" s="45">
        <f t="shared" si="5"/>
        <v>446071.3</v>
      </c>
      <c r="H172" s="45"/>
      <c r="I172" s="45">
        <f>'강관부설 및 철거'!I225</f>
        <v>48168.1</v>
      </c>
      <c r="J172" s="45"/>
      <c r="K172" s="45">
        <f>'강관부설 및 철거'!K225</f>
        <v>362102.8</v>
      </c>
      <c r="L172" s="45"/>
      <c r="M172" s="45">
        <f>'강관부설 및 철거'!M225</f>
        <v>35800.400000000001</v>
      </c>
      <c r="N172" s="2"/>
    </row>
    <row r="173" spans="1:14" ht="18" customHeight="1">
      <c r="A173" s="50">
        <v>170</v>
      </c>
      <c r="B173" s="65" t="s">
        <v>607</v>
      </c>
      <c r="C173" s="50" t="s">
        <v>624</v>
      </c>
      <c r="D173" s="1">
        <v>1</v>
      </c>
      <c r="E173" s="2" t="s">
        <v>3</v>
      </c>
      <c r="F173" s="2"/>
      <c r="G173" s="45">
        <f t="shared" si="5"/>
        <v>493832.1</v>
      </c>
      <c r="H173" s="45"/>
      <c r="I173" s="45">
        <f>'강관부설 및 철거'!I229</f>
        <v>53687</v>
      </c>
      <c r="J173" s="45"/>
      <c r="K173" s="45">
        <f>'강관부설 및 철거'!K229</f>
        <v>398380</v>
      </c>
      <c r="L173" s="45"/>
      <c r="M173" s="45">
        <f>'강관부설 및 철거'!M229</f>
        <v>41765.1</v>
      </c>
      <c r="N173" s="2"/>
    </row>
    <row r="174" spans="1:14" ht="18" customHeight="1">
      <c r="A174" s="50">
        <v>171</v>
      </c>
      <c r="B174" s="65" t="s">
        <v>607</v>
      </c>
      <c r="C174" s="50" t="s">
        <v>625</v>
      </c>
      <c r="D174" s="1">
        <v>1</v>
      </c>
      <c r="E174" s="2" t="s">
        <v>3</v>
      </c>
      <c r="F174" s="2"/>
      <c r="G174" s="45">
        <f t="shared" si="5"/>
        <v>580677.1</v>
      </c>
      <c r="H174" s="45"/>
      <c r="I174" s="45">
        <f>'강관부설 및 철거'!I233</f>
        <v>63150.5</v>
      </c>
      <c r="J174" s="45"/>
      <c r="K174" s="45">
        <f>'강관부설 및 철거'!K233</f>
        <v>467403.4</v>
      </c>
      <c r="L174" s="45"/>
      <c r="M174" s="45">
        <f>'강관부설 및 철거'!M233</f>
        <v>50123.199999999997</v>
      </c>
      <c r="N174" s="2"/>
    </row>
    <row r="175" spans="1:14" ht="18" customHeight="1">
      <c r="A175" s="50">
        <v>172</v>
      </c>
      <c r="B175" s="65" t="s">
        <v>607</v>
      </c>
      <c r="C175" s="50" t="s">
        <v>626</v>
      </c>
      <c r="D175" s="1">
        <v>1</v>
      </c>
      <c r="E175" s="2" t="s">
        <v>3</v>
      </c>
      <c r="F175" s="2"/>
      <c r="G175" s="45">
        <f t="shared" si="5"/>
        <v>722091.9</v>
      </c>
      <c r="H175" s="45"/>
      <c r="I175" s="45">
        <f>'강관부설 및 철거'!I237</f>
        <v>76666.899999999994</v>
      </c>
      <c r="J175" s="45"/>
      <c r="K175" s="45">
        <f>'강관부설 및 철거'!K237</f>
        <v>582771</v>
      </c>
      <c r="L175" s="45"/>
      <c r="M175" s="45">
        <f>'강관부설 및 철거'!M237</f>
        <v>62654</v>
      </c>
      <c r="N175" s="2"/>
    </row>
    <row r="176" spans="1:14" ht="18" customHeight="1">
      <c r="A176" s="50">
        <v>173</v>
      </c>
      <c r="B176" s="65" t="s">
        <v>607</v>
      </c>
      <c r="C176" s="50" t="s">
        <v>627</v>
      </c>
      <c r="D176" s="1">
        <v>1</v>
      </c>
      <c r="E176" s="2" t="s">
        <v>3</v>
      </c>
      <c r="F176" s="2"/>
      <c r="G176" s="45">
        <f t="shared" si="5"/>
        <v>779027.9</v>
      </c>
      <c r="H176" s="45"/>
      <c r="I176" s="45">
        <f>'강관부설 및 철거'!I241</f>
        <v>84158.9</v>
      </c>
      <c r="J176" s="45"/>
      <c r="K176" s="45">
        <f>'강관부설 및 철거'!K241</f>
        <v>632215</v>
      </c>
      <c r="L176" s="45"/>
      <c r="M176" s="45">
        <f>'강관부설 및 철거'!M241</f>
        <v>62654</v>
      </c>
      <c r="N176" s="2"/>
    </row>
    <row r="177" spans="1:14" ht="18" customHeight="1">
      <c r="A177" s="50">
        <v>174</v>
      </c>
      <c r="B177" s="65" t="s">
        <v>607</v>
      </c>
      <c r="C177" s="50" t="s">
        <v>628</v>
      </c>
      <c r="D177" s="1">
        <v>1</v>
      </c>
      <c r="E177" s="2" t="s">
        <v>3</v>
      </c>
      <c r="F177" s="2"/>
      <c r="G177" s="45">
        <f t="shared" si="5"/>
        <v>979702.50000000012</v>
      </c>
      <c r="H177" s="45"/>
      <c r="I177" s="45">
        <f>'강관부설 및 철거'!I245</f>
        <v>105264.8</v>
      </c>
      <c r="J177" s="45"/>
      <c r="K177" s="45">
        <f>'강관부설 및 철거'!K245</f>
        <v>790894.9</v>
      </c>
      <c r="L177" s="45"/>
      <c r="M177" s="45">
        <f>'강관부설 및 철거'!M245</f>
        <v>83542.8</v>
      </c>
      <c r="N177" s="2"/>
    </row>
    <row r="178" spans="1:14" ht="18" customHeight="1">
      <c r="A178" s="50">
        <v>175</v>
      </c>
      <c r="B178" s="65" t="s">
        <v>607</v>
      </c>
      <c r="C178" s="50" t="s">
        <v>629</v>
      </c>
      <c r="D178" s="1">
        <v>1</v>
      </c>
      <c r="E178" s="2" t="s">
        <v>3</v>
      </c>
      <c r="F178" s="2"/>
      <c r="G178" s="45">
        <f t="shared" si="5"/>
        <v>1095578.6000000001</v>
      </c>
      <c r="H178" s="45"/>
      <c r="I178" s="45">
        <f>'강관부설 및 철거'!I249</f>
        <v>107898.8</v>
      </c>
      <c r="J178" s="45"/>
      <c r="K178" s="45">
        <f>'강관부설 및 철거'!K249</f>
        <v>904137</v>
      </c>
      <c r="L178" s="45"/>
      <c r="M178" s="45">
        <f>'강관부설 및 철거'!M249</f>
        <v>83542.8</v>
      </c>
      <c r="N178" s="2"/>
    </row>
    <row r="179" spans="1:14" ht="18" customHeight="1">
      <c r="A179" s="50">
        <v>176</v>
      </c>
      <c r="B179" s="65" t="s">
        <v>607</v>
      </c>
      <c r="C179" s="50" t="s">
        <v>630</v>
      </c>
      <c r="D179" s="1">
        <v>1</v>
      </c>
      <c r="E179" s="2" t="s">
        <v>3</v>
      </c>
      <c r="F179" s="2"/>
      <c r="G179" s="45">
        <f t="shared" si="5"/>
        <v>1211093.6000000001</v>
      </c>
      <c r="H179" s="45"/>
      <c r="I179" s="45">
        <f>'강관부설 및 철거'!I253</f>
        <v>128481.8</v>
      </c>
      <c r="J179" s="45"/>
      <c r="K179" s="45">
        <f>'강관부설 및 철거'!K253</f>
        <v>999069</v>
      </c>
      <c r="L179" s="45"/>
      <c r="M179" s="45">
        <f>'강관부설 및 철거'!M253</f>
        <v>83542.8</v>
      </c>
      <c r="N179" s="2"/>
    </row>
    <row r="180" spans="1:14" ht="18" customHeight="1">
      <c r="A180" s="50">
        <v>177</v>
      </c>
      <c r="B180" s="65" t="s">
        <v>607</v>
      </c>
      <c r="C180" s="50" t="s">
        <v>631</v>
      </c>
      <c r="D180" s="1">
        <v>1</v>
      </c>
      <c r="E180" s="2" t="s">
        <v>3</v>
      </c>
      <c r="F180" s="2"/>
      <c r="G180" s="45">
        <f t="shared" si="5"/>
        <v>1234087.6000000001</v>
      </c>
      <c r="H180" s="45"/>
      <c r="I180" s="45">
        <f>'강관부설 및 철거'!I257</f>
        <v>135653.79999999999</v>
      </c>
      <c r="J180" s="45"/>
      <c r="K180" s="45">
        <f>'강관부설 및 철거'!K257</f>
        <v>1014891</v>
      </c>
      <c r="L180" s="45"/>
      <c r="M180" s="45">
        <f>'강관부설 및 철거'!M257</f>
        <v>83542.8</v>
      </c>
      <c r="N180" s="2"/>
    </row>
    <row r="181" spans="1:14" ht="18" customHeight="1">
      <c r="A181" s="50">
        <v>178</v>
      </c>
      <c r="B181" s="65" t="s">
        <v>607</v>
      </c>
      <c r="C181" s="50" t="s">
        <v>632</v>
      </c>
      <c r="D181" s="1">
        <v>1</v>
      </c>
      <c r="E181" s="2" t="s">
        <v>3</v>
      </c>
      <c r="F181" s="2"/>
      <c r="G181" s="45">
        <f t="shared" si="5"/>
        <v>1641026.9</v>
      </c>
      <c r="H181" s="45"/>
      <c r="I181" s="45">
        <f>'강관부설 및 철거'!I261</f>
        <v>179330.9</v>
      </c>
      <c r="J181" s="45"/>
      <c r="K181" s="45">
        <f>'강관부설 및 철거'!K261</f>
        <v>1336388</v>
      </c>
      <c r="L181" s="45"/>
      <c r="M181" s="45">
        <f>'강관부설 및 철거'!M261</f>
        <v>125308</v>
      </c>
      <c r="N181" s="2"/>
    </row>
    <row r="182" spans="1:14" ht="18" customHeight="1">
      <c r="A182" s="50">
        <v>179</v>
      </c>
      <c r="B182" s="65" t="s">
        <v>608</v>
      </c>
      <c r="C182" s="50" t="s">
        <v>609</v>
      </c>
      <c r="D182" s="1">
        <v>1</v>
      </c>
      <c r="E182" s="2" t="s">
        <v>3</v>
      </c>
      <c r="F182" s="2"/>
      <c r="G182" s="45">
        <f t="shared" si="5"/>
        <v>18583</v>
      </c>
      <c r="H182" s="45"/>
      <c r="I182" s="45">
        <f>'강관절단 및 절단(철거)'!I271</f>
        <v>2761</v>
      </c>
      <c r="J182" s="45"/>
      <c r="K182" s="45">
        <f>'강관절단 및 절단(철거)'!K271</f>
        <v>15822</v>
      </c>
      <c r="L182" s="45"/>
      <c r="M182" s="45">
        <f>'강관절단 및 절단(철거)'!M271</f>
        <v>0</v>
      </c>
      <c r="N182" s="2"/>
    </row>
    <row r="183" spans="1:14" ht="18" customHeight="1">
      <c r="A183" s="50">
        <v>180</v>
      </c>
      <c r="B183" s="65" t="s">
        <v>608</v>
      </c>
      <c r="C183" s="50" t="s">
        <v>610</v>
      </c>
      <c r="D183" s="1">
        <v>1</v>
      </c>
      <c r="E183" s="2" t="s">
        <v>3</v>
      </c>
      <c r="F183" s="2"/>
      <c r="G183" s="45">
        <f t="shared" si="5"/>
        <v>18949</v>
      </c>
      <c r="H183" s="45"/>
      <c r="I183" s="45">
        <f>'강관절단 및 절단(철거)'!I278</f>
        <v>3127</v>
      </c>
      <c r="J183" s="45"/>
      <c r="K183" s="45">
        <f>'강관절단 및 절단(철거)'!K278</f>
        <v>15822</v>
      </c>
      <c r="L183" s="45"/>
      <c r="M183" s="45">
        <f>'강관절단 및 절단(철거)'!M278</f>
        <v>0</v>
      </c>
      <c r="N183" s="2"/>
    </row>
    <row r="184" spans="1:14" ht="18" customHeight="1">
      <c r="A184" s="50">
        <v>181</v>
      </c>
      <c r="B184" s="65" t="s">
        <v>608</v>
      </c>
      <c r="C184" s="50" t="s">
        <v>611</v>
      </c>
      <c r="D184" s="1">
        <v>1</v>
      </c>
      <c r="E184" s="2" t="s">
        <v>3</v>
      </c>
      <c r="F184" s="2"/>
      <c r="G184" s="45">
        <f t="shared" si="5"/>
        <v>23984</v>
      </c>
      <c r="H184" s="45"/>
      <c r="I184" s="45">
        <f>'강관절단 및 절단(철거)'!I292</f>
        <v>4207</v>
      </c>
      <c r="J184" s="45"/>
      <c r="K184" s="45">
        <f>'강관절단 및 절단(철거)'!K292</f>
        <v>19777</v>
      </c>
      <c r="L184" s="45"/>
      <c r="M184" s="45">
        <f>'강관절단 및 절단(철거)'!M292</f>
        <v>0</v>
      </c>
      <c r="N184" s="2"/>
    </row>
    <row r="185" spans="1:14" ht="18" customHeight="1">
      <c r="A185" s="50">
        <v>182</v>
      </c>
      <c r="B185" s="65" t="s">
        <v>608</v>
      </c>
      <c r="C185" s="50" t="s">
        <v>612</v>
      </c>
      <c r="D185" s="1">
        <v>1</v>
      </c>
      <c r="E185" s="2" t="s">
        <v>3</v>
      </c>
      <c r="F185" s="2"/>
      <c r="G185" s="45">
        <f t="shared" si="5"/>
        <v>30818</v>
      </c>
      <c r="H185" s="45"/>
      <c r="I185" s="45">
        <f>'강관절단 및 절단(철거)'!I299</f>
        <v>5108</v>
      </c>
      <c r="J185" s="45"/>
      <c r="K185" s="45">
        <f>'강관절단 및 절단(철거)'!K299</f>
        <v>25710</v>
      </c>
      <c r="L185" s="45"/>
      <c r="M185" s="45">
        <f>'강관절단 및 절단(철거)'!M299</f>
        <v>0</v>
      </c>
      <c r="N185" s="2"/>
    </row>
    <row r="186" spans="1:14" ht="18" customHeight="1">
      <c r="A186" s="50">
        <v>183</v>
      </c>
      <c r="B186" s="65" t="s">
        <v>608</v>
      </c>
      <c r="C186" s="50" t="s">
        <v>613</v>
      </c>
      <c r="D186" s="1">
        <v>1</v>
      </c>
      <c r="E186" s="2" t="s">
        <v>3</v>
      </c>
      <c r="F186" s="2"/>
      <c r="G186" s="45">
        <f t="shared" si="5"/>
        <v>38332</v>
      </c>
      <c r="H186" s="45"/>
      <c r="I186" s="45">
        <f>'강관절단 및 절단(철거)'!I306</f>
        <v>6688</v>
      </c>
      <c r="J186" s="45"/>
      <c r="K186" s="45">
        <f>'강관절단 및 절단(철거)'!K306</f>
        <v>31644</v>
      </c>
      <c r="L186" s="45"/>
      <c r="M186" s="45">
        <f>'강관절단 및 절단(철거)'!M306</f>
        <v>0</v>
      </c>
      <c r="N186" s="2"/>
    </row>
    <row r="187" spans="1:14" ht="18" customHeight="1">
      <c r="A187" s="50">
        <v>184</v>
      </c>
      <c r="B187" s="65" t="s">
        <v>608</v>
      </c>
      <c r="C187" s="50" t="s">
        <v>614</v>
      </c>
      <c r="D187" s="1">
        <v>1</v>
      </c>
      <c r="E187" s="2" t="s">
        <v>3</v>
      </c>
      <c r="F187" s="2"/>
      <c r="G187" s="45">
        <f t="shared" si="5"/>
        <v>48035</v>
      </c>
      <c r="H187" s="45"/>
      <c r="I187" s="45">
        <f>'강관절단 및 절단(철거)'!I313</f>
        <v>8480</v>
      </c>
      <c r="J187" s="45"/>
      <c r="K187" s="45">
        <f>'강관절단 및 절단(철거)'!K313</f>
        <v>39555</v>
      </c>
      <c r="L187" s="45"/>
      <c r="M187" s="45">
        <f>'강관절단 및 절단(철거)'!M313</f>
        <v>0</v>
      </c>
      <c r="N187" s="2"/>
    </row>
    <row r="188" spans="1:14" ht="18" customHeight="1">
      <c r="A188" s="50">
        <v>185</v>
      </c>
      <c r="B188" s="65" t="s">
        <v>608</v>
      </c>
      <c r="C188" s="50" t="s">
        <v>615</v>
      </c>
      <c r="D188" s="1">
        <v>1</v>
      </c>
      <c r="E188" s="2" t="s">
        <v>3</v>
      </c>
      <c r="F188" s="2"/>
      <c r="G188" s="45">
        <f t="shared" si="5"/>
        <v>60750</v>
      </c>
      <c r="H188" s="45"/>
      <c r="I188" s="45">
        <f>'강관절단 및 절단(철거)'!I320</f>
        <v>9329</v>
      </c>
      <c r="J188" s="45"/>
      <c r="K188" s="45">
        <f>'강관절단 및 절단(철거)'!K320</f>
        <v>51421</v>
      </c>
      <c r="L188" s="45"/>
      <c r="M188" s="45">
        <f>'강관절단 및 절단(철거)'!M320</f>
        <v>0</v>
      </c>
      <c r="N188" s="2"/>
    </row>
    <row r="189" spans="1:14" ht="18" customHeight="1">
      <c r="A189" s="50">
        <v>186</v>
      </c>
      <c r="B189" s="65" t="s">
        <v>608</v>
      </c>
      <c r="C189" s="50" t="s">
        <v>616</v>
      </c>
      <c r="D189" s="1">
        <v>1</v>
      </c>
      <c r="E189" s="2" t="s">
        <v>3</v>
      </c>
      <c r="F189" s="2"/>
      <c r="G189" s="45">
        <f t="shared" si="5"/>
        <v>72387</v>
      </c>
      <c r="H189" s="45"/>
      <c r="I189" s="45">
        <f>'강관절단 및 절단(철거)'!I327</f>
        <v>11077</v>
      </c>
      <c r="J189" s="45"/>
      <c r="K189" s="45">
        <f>'강관절단 및 절단(철거)'!K327</f>
        <v>61310</v>
      </c>
      <c r="L189" s="45"/>
      <c r="M189" s="45">
        <f>'강관절단 및 절단(철거)'!M327</f>
        <v>0</v>
      </c>
      <c r="N189" s="2"/>
    </row>
    <row r="190" spans="1:14" ht="18" customHeight="1">
      <c r="A190" s="50">
        <v>187</v>
      </c>
      <c r="B190" s="65" t="s">
        <v>608</v>
      </c>
      <c r="C190" s="50" t="s">
        <v>617</v>
      </c>
      <c r="D190" s="1">
        <v>1</v>
      </c>
      <c r="E190" s="2" t="s">
        <v>3</v>
      </c>
      <c r="F190" s="2"/>
      <c r="G190" s="45">
        <f t="shared" si="5"/>
        <v>83239</v>
      </c>
      <c r="H190" s="45"/>
      <c r="I190" s="45">
        <f>'강관절단 및 절단(철거)'!I334</f>
        <v>12040</v>
      </c>
      <c r="J190" s="45"/>
      <c r="K190" s="45">
        <f>'강관절단 및 절단(철거)'!K334</f>
        <v>71199</v>
      </c>
      <c r="L190" s="45"/>
      <c r="M190" s="45">
        <f>'강관절단 및 절단(철거)'!M334</f>
        <v>0</v>
      </c>
      <c r="N190" s="2"/>
    </row>
    <row r="191" spans="1:14" ht="18" customHeight="1">
      <c r="A191" s="50">
        <v>188</v>
      </c>
      <c r="B191" s="65" t="s">
        <v>608</v>
      </c>
      <c r="C191" s="50" t="s">
        <v>618</v>
      </c>
      <c r="D191" s="1">
        <v>1</v>
      </c>
      <c r="E191" s="2" t="s">
        <v>3</v>
      </c>
      <c r="F191" s="2"/>
      <c r="G191" s="45">
        <f t="shared" si="5"/>
        <v>94653</v>
      </c>
      <c r="H191" s="45"/>
      <c r="I191" s="45">
        <f>'강관절단 및 절단(철거)'!I341</f>
        <v>13566</v>
      </c>
      <c r="J191" s="45"/>
      <c r="K191" s="45">
        <f>'강관절단 및 절단(철거)'!K341</f>
        <v>81087</v>
      </c>
      <c r="L191" s="45"/>
      <c r="M191" s="45">
        <f>'강관절단 및 절단(철거)'!M341</f>
        <v>0</v>
      </c>
      <c r="N191" s="2"/>
    </row>
    <row r="192" spans="1:14" ht="18" customHeight="1">
      <c r="A192" s="50">
        <v>189</v>
      </c>
      <c r="B192" s="65" t="s">
        <v>608</v>
      </c>
      <c r="C192" s="50" t="s">
        <v>619</v>
      </c>
      <c r="D192" s="1">
        <v>1</v>
      </c>
      <c r="E192" s="2" t="s">
        <v>3</v>
      </c>
      <c r="F192" s="2"/>
      <c r="G192" s="45">
        <f t="shared" si="5"/>
        <v>106473</v>
      </c>
      <c r="H192" s="45"/>
      <c r="I192" s="45">
        <f>'강관절단 및 절단(철거)'!I348</f>
        <v>15497</v>
      </c>
      <c r="J192" s="45"/>
      <c r="K192" s="45">
        <f>'강관절단 및 절단(철거)'!K348</f>
        <v>90976</v>
      </c>
      <c r="L192" s="45"/>
      <c r="M192" s="45">
        <f>'강관절단 및 절단(철거)'!M348</f>
        <v>0</v>
      </c>
      <c r="N192" s="2"/>
    </row>
    <row r="193" spans="1:14" ht="18" customHeight="1">
      <c r="A193" s="50">
        <v>190</v>
      </c>
      <c r="B193" s="65" t="s">
        <v>608</v>
      </c>
      <c r="C193" s="50" t="s">
        <v>620</v>
      </c>
      <c r="D193" s="1">
        <v>1</v>
      </c>
      <c r="E193" s="2" t="s">
        <v>3</v>
      </c>
      <c r="F193" s="2"/>
      <c r="G193" s="45">
        <f t="shared" si="5"/>
        <v>125506</v>
      </c>
      <c r="H193" s="45"/>
      <c r="I193" s="45">
        <f>'강관절단 및 절단(철거)'!I362</f>
        <v>18708</v>
      </c>
      <c r="J193" s="45"/>
      <c r="K193" s="45">
        <f>'강관절단 및 절단(철거)'!K362</f>
        <v>106798</v>
      </c>
      <c r="L193" s="45"/>
      <c r="M193" s="45">
        <f>'강관절단 및 절단(철거)'!M362</f>
        <v>0</v>
      </c>
      <c r="N193" s="2"/>
    </row>
    <row r="194" spans="1:14" ht="18" customHeight="1">
      <c r="A194" s="50">
        <v>191</v>
      </c>
      <c r="B194" s="65" t="s">
        <v>608</v>
      </c>
      <c r="C194" s="50" t="s">
        <v>621</v>
      </c>
      <c r="D194" s="1">
        <v>1</v>
      </c>
      <c r="E194" s="2" t="s">
        <v>3</v>
      </c>
      <c r="F194" s="2"/>
      <c r="G194" s="45">
        <f t="shared" si="5"/>
        <v>149392</v>
      </c>
      <c r="H194" s="45"/>
      <c r="I194" s="45">
        <f>'강관절단 및 절단(철거)'!I376</f>
        <v>20839</v>
      </c>
      <c r="J194" s="45"/>
      <c r="K194" s="45">
        <f>'강관절단 및 절단(철거)'!K376</f>
        <v>128553</v>
      </c>
      <c r="L194" s="45"/>
      <c r="M194" s="45">
        <f>'강관절단 및 절단(철거)'!M376</f>
        <v>0</v>
      </c>
      <c r="N194" s="2"/>
    </row>
    <row r="195" spans="1:14" ht="18" customHeight="1">
      <c r="A195" s="50">
        <v>192</v>
      </c>
      <c r="B195" s="65" t="s">
        <v>608</v>
      </c>
      <c r="C195" s="50" t="s">
        <v>622</v>
      </c>
      <c r="D195" s="1">
        <v>1</v>
      </c>
      <c r="E195" s="2" t="s">
        <v>3</v>
      </c>
      <c r="F195" s="2"/>
      <c r="G195" s="45">
        <f t="shared" si="5"/>
        <v>160684</v>
      </c>
      <c r="H195" s="45"/>
      <c r="I195" s="45">
        <f>'강관절단 및 절단(철거)'!I390</f>
        <v>22242</v>
      </c>
      <c r="J195" s="45"/>
      <c r="K195" s="45">
        <f>'강관절단 및 절단(철거)'!K390</f>
        <v>138442</v>
      </c>
      <c r="L195" s="45"/>
      <c r="M195" s="45">
        <f>'강관절단 및 절단(철거)'!M390</f>
        <v>0</v>
      </c>
      <c r="N195" s="2"/>
    </row>
    <row r="196" spans="1:14" ht="18" customHeight="1">
      <c r="A196" s="50">
        <v>193</v>
      </c>
      <c r="B196" s="65" t="s">
        <v>608</v>
      </c>
      <c r="C196" s="50" t="s">
        <v>623</v>
      </c>
      <c r="D196" s="1">
        <v>1</v>
      </c>
      <c r="E196" s="2" t="s">
        <v>3</v>
      </c>
      <c r="F196" s="2"/>
      <c r="G196" s="45">
        <f t="shared" si="5"/>
        <v>194399</v>
      </c>
      <c r="H196" s="45"/>
      <c r="I196" s="45">
        <f>'강관절단 및 절단(철거)'!I404</f>
        <v>26291</v>
      </c>
      <c r="J196" s="45"/>
      <c r="K196" s="45">
        <f>'강관절단 및 절단(철거)'!K404</f>
        <v>168108</v>
      </c>
      <c r="L196" s="45"/>
      <c r="M196" s="45">
        <f>'강관절단 및 절단(철거)'!M404</f>
        <v>0</v>
      </c>
      <c r="N196" s="2"/>
    </row>
    <row r="197" spans="1:14" ht="18" customHeight="1">
      <c r="A197" s="50">
        <v>194</v>
      </c>
      <c r="B197" s="65" t="s">
        <v>608</v>
      </c>
      <c r="C197" s="50" t="s">
        <v>624</v>
      </c>
      <c r="D197" s="1">
        <v>1</v>
      </c>
      <c r="E197" s="2" t="s">
        <v>3</v>
      </c>
      <c r="F197" s="2"/>
      <c r="G197" s="45">
        <f t="shared" si="5"/>
        <v>200229</v>
      </c>
      <c r="H197" s="45"/>
      <c r="I197" s="45">
        <f>'강관절단 및 절단(철거)'!I418</f>
        <v>28165</v>
      </c>
      <c r="J197" s="45"/>
      <c r="K197" s="45">
        <f>'강관절단 및 절단(철거)'!K418</f>
        <v>172064</v>
      </c>
      <c r="L197" s="45"/>
      <c r="M197" s="45">
        <f>'강관절단 및 절단(철거)'!M418</f>
        <v>0</v>
      </c>
      <c r="N197" s="2"/>
    </row>
    <row r="198" spans="1:14" ht="18" customHeight="1">
      <c r="A198" s="50">
        <v>195</v>
      </c>
      <c r="B198" s="65" t="s">
        <v>608</v>
      </c>
      <c r="C198" s="50" t="s">
        <v>625</v>
      </c>
      <c r="D198" s="1">
        <v>1</v>
      </c>
      <c r="E198" s="2" t="s">
        <v>3</v>
      </c>
      <c r="F198" s="2"/>
      <c r="G198" s="45">
        <f t="shared" si="5"/>
        <v>228318</v>
      </c>
      <c r="H198" s="45"/>
      <c r="I198" s="45">
        <f>'강관절단 및 절단(철거)'!I432</f>
        <v>32521</v>
      </c>
      <c r="J198" s="45"/>
      <c r="K198" s="45">
        <f>'강관절단 및 절단(철거)'!K432</f>
        <v>195797</v>
      </c>
      <c r="L198" s="45"/>
      <c r="M198" s="45">
        <f>'강관절단 및 절단(철거)'!M432</f>
        <v>0</v>
      </c>
      <c r="N198" s="2"/>
    </row>
    <row r="199" spans="1:14" ht="18" customHeight="1">
      <c r="A199" s="50">
        <v>196</v>
      </c>
      <c r="B199" s="65" t="s">
        <v>608</v>
      </c>
      <c r="C199" s="50" t="s">
        <v>626</v>
      </c>
      <c r="D199" s="1">
        <v>1</v>
      </c>
      <c r="E199" s="2" t="s">
        <v>3</v>
      </c>
      <c r="F199" s="2"/>
      <c r="G199" s="45">
        <f t="shared" ref="G199:G205" si="7">I199+K199+M199</f>
        <v>281643</v>
      </c>
      <c r="H199" s="45"/>
      <c r="I199" s="45">
        <f>'강관절단 및 절단(철거)'!I446</f>
        <v>38380</v>
      </c>
      <c r="J199" s="45"/>
      <c r="K199" s="45">
        <f>'강관절단 및 절단(철거)'!K446</f>
        <v>243263</v>
      </c>
      <c r="L199" s="45"/>
      <c r="M199" s="45">
        <f>'강관절단 및 절단(철거)'!M446</f>
        <v>0</v>
      </c>
      <c r="N199" s="2"/>
    </row>
    <row r="200" spans="1:14" ht="18" customHeight="1">
      <c r="A200" s="50">
        <v>197</v>
      </c>
      <c r="B200" s="65" t="s">
        <v>608</v>
      </c>
      <c r="C200" s="50" t="s">
        <v>627</v>
      </c>
      <c r="D200" s="1">
        <v>1</v>
      </c>
      <c r="E200" s="2" t="s">
        <v>3</v>
      </c>
      <c r="F200" s="2"/>
      <c r="G200" s="45">
        <f t="shared" si="7"/>
        <v>338579</v>
      </c>
      <c r="H200" s="45"/>
      <c r="I200" s="45">
        <f>'강관절단 및 절단(철거)'!I460</f>
        <v>45872</v>
      </c>
      <c r="J200" s="45"/>
      <c r="K200" s="45">
        <f>'강관절단 및 절단(철거)'!K460</f>
        <v>292707</v>
      </c>
      <c r="L200" s="45"/>
      <c r="M200" s="45">
        <f>'강관절단 및 절단(철거)'!M460</f>
        <v>0</v>
      </c>
      <c r="N200" s="2"/>
    </row>
    <row r="201" spans="1:14" ht="18" customHeight="1">
      <c r="A201" s="50">
        <v>198</v>
      </c>
      <c r="B201" s="65" t="s">
        <v>608</v>
      </c>
      <c r="C201" s="50" t="s">
        <v>628</v>
      </c>
      <c r="D201" s="1">
        <v>1</v>
      </c>
      <c r="E201" s="2" t="s">
        <v>3</v>
      </c>
      <c r="F201" s="2"/>
      <c r="G201" s="45">
        <f t="shared" si="7"/>
        <v>392408</v>
      </c>
      <c r="H201" s="45"/>
      <c r="I201" s="45">
        <f>'강관절단 및 절단(철거)'!I474</f>
        <v>54213</v>
      </c>
      <c r="J201" s="45"/>
      <c r="K201" s="45">
        <f>'강관절단 및 절단(철거)'!K474</f>
        <v>338195</v>
      </c>
      <c r="L201" s="45"/>
      <c r="M201" s="45">
        <f>'강관절단 및 절단(철거)'!M474</f>
        <v>0</v>
      </c>
      <c r="N201" s="2"/>
    </row>
    <row r="202" spans="1:14" ht="18" customHeight="1">
      <c r="A202" s="50">
        <v>199</v>
      </c>
      <c r="B202" s="65" t="s">
        <v>608</v>
      </c>
      <c r="C202" s="50" t="s">
        <v>629</v>
      </c>
      <c r="D202" s="1">
        <v>1</v>
      </c>
      <c r="E202" s="2" t="s">
        <v>3</v>
      </c>
      <c r="F202" s="2"/>
      <c r="G202" s="45">
        <f t="shared" si="7"/>
        <v>420753</v>
      </c>
      <c r="H202" s="45"/>
      <c r="I202" s="45">
        <f>'강관절단 및 절단(철거)'!I488</f>
        <v>56847</v>
      </c>
      <c r="J202" s="45"/>
      <c r="K202" s="45">
        <f>'강관절단 및 절단(철거)'!K488</f>
        <v>363906</v>
      </c>
      <c r="L202" s="45"/>
      <c r="M202" s="45">
        <f>'강관절단 및 절단(철거)'!M488</f>
        <v>0</v>
      </c>
      <c r="N202" s="2"/>
    </row>
    <row r="203" spans="1:14" ht="18" customHeight="1">
      <c r="A203" s="50">
        <v>200</v>
      </c>
      <c r="B203" s="65" t="s">
        <v>608</v>
      </c>
      <c r="C203" s="50" t="s">
        <v>630</v>
      </c>
      <c r="D203" s="1">
        <v>1</v>
      </c>
      <c r="E203" s="2" t="s">
        <v>3</v>
      </c>
      <c r="F203" s="2"/>
      <c r="G203" s="45">
        <f t="shared" si="7"/>
        <v>536268</v>
      </c>
      <c r="H203" s="45"/>
      <c r="I203" s="45">
        <f>'강관절단 및 절단(철거)'!I502</f>
        <v>77430</v>
      </c>
      <c r="J203" s="45"/>
      <c r="K203" s="45">
        <f>'강관절단 및 절단(철거)'!K502</f>
        <v>458838</v>
      </c>
      <c r="L203" s="45"/>
      <c r="M203" s="45">
        <f>'강관절단 및 절단(철거)'!M502</f>
        <v>0</v>
      </c>
      <c r="N203" s="2"/>
    </row>
    <row r="204" spans="1:14" ht="18" customHeight="1">
      <c r="A204" s="50">
        <v>201</v>
      </c>
      <c r="B204" s="65" t="s">
        <v>608</v>
      </c>
      <c r="C204" s="50" t="s">
        <v>631</v>
      </c>
      <c r="D204" s="1">
        <v>1</v>
      </c>
      <c r="E204" s="2" t="s">
        <v>3</v>
      </c>
      <c r="F204" s="2"/>
      <c r="G204" s="45">
        <f t="shared" si="7"/>
        <v>559262</v>
      </c>
      <c r="H204" s="45"/>
      <c r="I204" s="45">
        <f>'강관절단 및 절단(철거)'!I516</f>
        <v>84602</v>
      </c>
      <c r="J204" s="45"/>
      <c r="K204" s="45">
        <f>'강관절단 및 절단(철거)'!K516</f>
        <v>474660</v>
      </c>
      <c r="L204" s="45"/>
      <c r="M204" s="45">
        <f>'강관절단 및 절단(철거)'!M516</f>
        <v>0</v>
      </c>
      <c r="N204" s="2"/>
    </row>
    <row r="205" spans="1:14" ht="18" customHeight="1">
      <c r="A205" s="50">
        <v>202</v>
      </c>
      <c r="B205" s="65" t="s">
        <v>608</v>
      </c>
      <c r="C205" s="50" t="s">
        <v>632</v>
      </c>
      <c r="D205" s="1">
        <v>1</v>
      </c>
      <c r="E205" s="2" t="s">
        <v>3</v>
      </c>
      <c r="F205" s="2"/>
      <c r="G205" s="45">
        <f t="shared" si="7"/>
        <v>628839</v>
      </c>
      <c r="H205" s="45"/>
      <c r="I205" s="45">
        <f>'강관절단 및 절단(철거)'!I530</f>
        <v>102757</v>
      </c>
      <c r="J205" s="45"/>
      <c r="K205" s="45">
        <f>'강관절단 및 절단(철거)'!K530</f>
        <v>526082</v>
      </c>
      <c r="L205" s="45"/>
      <c r="M205" s="45">
        <f>'강관절단 및 절단(철거)'!M530</f>
        <v>0</v>
      </c>
      <c r="N205" s="2"/>
    </row>
    <row r="206" spans="1:14" ht="18" customHeight="1">
      <c r="A206" s="50"/>
      <c r="B206" s="65"/>
      <c r="C206" s="50"/>
      <c r="D206" s="1"/>
      <c r="E206" s="2"/>
      <c r="F206" s="2"/>
      <c r="G206" s="45"/>
      <c r="H206" s="45"/>
      <c r="I206" s="45"/>
      <c r="J206" s="45"/>
      <c r="K206" s="45"/>
      <c r="L206" s="45"/>
      <c r="M206" s="45"/>
      <c r="N206" s="2"/>
    </row>
    <row r="207" spans="1:14" ht="18" customHeight="1">
      <c r="A207" s="50"/>
      <c r="B207" s="65"/>
      <c r="C207" s="50"/>
      <c r="D207" s="1"/>
      <c r="E207" s="2"/>
      <c r="F207" s="2"/>
      <c r="G207" s="45"/>
      <c r="H207" s="45"/>
      <c r="I207" s="45"/>
      <c r="J207" s="45"/>
      <c r="K207" s="45"/>
      <c r="L207" s="45"/>
      <c r="M207" s="45"/>
      <c r="N207" s="2"/>
    </row>
    <row r="208" spans="1:14" ht="18" customHeight="1">
      <c r="A208" s="50"/>
      <c r="B208" s="65"/>
      <c r="C208" s="50"/>
      <c r="D208" s="1"/>
      <c r="E208" s="2"/>
      <c r="F208" s="2"/>
      <c r="G208" s="45"/>
      <c r="H208" s="45"/>
      <c r="I208" s="45"/>
      <c r="J208" s="45"/>
      <c r="K208" s="45"/>
      <c r="L208" s="45"/>
      <c r="M208" s="45"/>
      <c r="N208" s="2"/>
    </row>
    <row r="209" spans="1:14" ht="18" customHeight="1">
      <c r="A209" s="50"/>
      <c r="B209" s="65"/>
      <c r="C209" s="50"/>
      <c r="D209" s="1"/>
      <c r="E209" s="2"/>
      <c r="F209" s="2"/>
      <c r="G209" s="45"/>
      <c r="H209" s="45"/>
      <c r="I209" s="45"/>
      <c r="J209" s="45"/>
      <c r="K209" s="45"/>
      <c r="L209" s="45"/>
      <c r="M209" s="45"/>
      <c r="N209" s="2"/>
    </row>
    <row r="210" spans="1:14" ht="18" customHeight="1">
      <c r="A210" s="50"/>
      <c r="B210" s="65"/>
      <c r="C210" s="50"/>
      <c r="D210" s="1"/>
      <c r="E210" s="2"/>
      <c r="F210" s="2"/>
      <c r="G210" s="45"/>
      <c r="H210" s="45"/>
      <c r="I210" s="45"/>
      <c r="J210" s="45"/>
      <c r="K210" s="45"/>
      <c r="L210" s="45"/>
      <c r="M210" s="45"/>
      <c r="N210" s="2"/>
    </row>
    <row r="211" spans="1:14" ht="18" customHeight="1">
      <c r="A211" s="50"/>
      <c r="B211" s="65"/>
      <c r="C211" s="50"/>
      <c r="D211" s="1"/>
      <c r="E211" s="2"/>
      <c r="F211" s="2"/>
      <c r="G211" s="45"/>
      <c r="H211" s="45"/>
      <c r="I211" s="45"/>
      <c r="J211" s="45"/>
      <c r="K211" s="45"/>
      <c r="L211" s="45"/>
      <c r="M211" s="45"/>
      <c r="N211" s="2"/>
    </row>
    <row r="212" spans="1:14" ht="18" customHeight="1">
      <c r="A212" s="50"/>
      <c r="B212" s="65"/>
      <c r="C212" s="44"/>
      <c r="D212" s="1"/>
      <c r="E212" s="2"/>
      <c r="F212" s="2"/>
      <c r="G212" s="45"/>
      <c r="H212" s="45"/>
      <c r="I212" s="45"/>
      <c r="J212" s="45"/>
      <c r="K212" s="45"/>
      <c r="L212" s="45"/>
      <c r="M212" s="45"/>
      <c r="N212" s="2"/>
    </row>
  </sheetData>
  <mergeCells count="1">
    <mergeCell ref="A2:B2"/>
  </mergeCells>
  <phoneticPr fontId="2" type="noConversion"/>
  <pageMargins left="0.31496062992125984" right="0.31496062992125984" top="1" bottom="0.59055118110236215" header="0.5" footer="0.5"/>
  <pageSetup paperSize="9" scale="88" orientation="landscape" r:id="rId1"/>
  <headerFooter alignWithMargins="0">
    <oddHeader>&amp;RPage : &amp;P/&amp;N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307"/>
  <sheetViews>
    <sheetView workbookViewId="0">
      <pane xSplit="5" ySplit="3" topLeftCell="F151" activePane="bottomRight" state="frozen"/>
      <selection activeCell="N21" sqref="N21"/>
      <selection pane="topRight" activeCell="N21" sqref="N21"/>
      <selection pane="bottomLeft" activeCell="N21" sqref="N21"/>
      <selection pane="bottomRight" activeCell="N21" sqref="N21"/>
    </sheetView>
  </sheetViews>
  <sheetFormatPr defaultRowHeight="11.25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</cols>
  <sheetData>
    <row r="1" spans="1:14" ht="15" customHeight="1">
      <c r="A1" s="83" t="s">
        <v>553</v>
      </c>
    </row>
    <row r="2" spans="1:14" ht="15" customHeight="1">
      <c r="A2" s="380" t="s">
        <v>23</v>
      </c>
      <c r="B2" s="381"/>
      <c r="C2" s="382" t="s">
        <v>50</v>
      </c>
      <c r="D2" s="382" t="s">
        <v>49</v>
      </c>
      <c r="E2" s="382" t="s">
        <v>48</v>
      </c>
      <c r="F2" s="382" t="s">
        <v>19</v>
      </c>
      <c r="G2" s="382" t="s">
        <v>0</v>
      </c>
      <c r="H2" s="382" t="s">
        <v>18</v>
      </c>
      <c r="I2" s="382" t="s">
        <v>0</v>
      </c>
      <c r="J2" s="382" t="s">
        <v>17</v>
      </c>
      <c r="K2" s="382" t="s">
        <v>0</v>
      </c>
      <c r="L2" s="382" t="s">
        <v>16</v>
      </c>
      <c r="M2" s="382" t="s">
        <v>0</v>
      </c>
      <c r="N2" s="383" t="s">
        <v>15</v>
      </c>
    </row>
    <row r="3" spans="1:14" ht="15" customHeight="1">
      <c r="A3" s="380"/>
      <c r="B3" s="381"/>
      <c r="C3" s="382" t="s">
        <v>0</v>
      </c>
      <c r="D3" s="382" t="s">
        <v>0</v>
      </c>
      <c r="E3" s="382" t="s">
        <v>0</v>
      </c>
      <c r="F3" s="34" t="s">
        <v>47</v>
      </c>
      <c r="G3" s="34" t="s">
        <v>46</v>
      </c>
      <c r="H3" s="34" t="s">
        <v>47</v>
      </c>
      <c r="I3" s="34" t="s">
        <v>46</v>
      </c>
      <c r="J3" s="34" t="s">
        <v>47</v>
      </c>
      <c r="K3" s="34" t="s">
        <v>46</v>
      </c>
      <c r="L3" s="34" t="s">
        <v>47</v>
      </c>
      <c r="M3" s="34" t="s">
        <v>46</v>
      </c>
      <c r="N3" s="383" t="s">
        <v>0</v>
      </c>
    </row>
    <row r="4" spans="1:14" ht="15" customHeight="1">
      <c r="A4" s="35"/>
      <c r="B4" s="36"/>
      <c r="C4" s="37"/>
      <c r="D4" s="37"/>
      <c r="E4" s="34"/>
      <c r="F4" s="38"/>
      <c r="G4" s="39"/>
      <c r="H4" s="38"/>
      <c r="I4" s="39"/>
      <c r="J4" s="38"/>
      <c r="K4" s="39"/>
      <c r="L4" s="38"/>
      <c r="M4" s="39"/>
      <c r="N4" s="43"/>
    </row>
    <row r="5" spans="1:14" ht="15" customHeight="1">
      <c r="A5" s="56">
        <v>1</v>
      </c>
      <c r="B5" s="52" t="s">
        <v>409</v>
      </c>
      <c r="C5" s="53" t="s">
        <v>269</v>
      </c>
      <c r="D5" s="53">
        <v>1</v>
      </c>
      <c r="E5" s="54" t="s">
        <v>412</v>
      </c>
      <c r="F5" s="84"/>
      <c r="G5" s="55">
        <f>I5+K5+M5</f>
        <v>87153.5</v>
      </c>
      <c r="H5" s="84"/>
      <c r="I5" s="55">
        <f>I9</f>
        <v>0</v>
      </c>
      <c r="J5" s="84"/>
      <c r="K5" s="55">
        <f>K9</f>
        <v>87153.5</v>
      </c>
      <c r="L5" s="84"/>
      <c r="M5" s="55">
        <f>M9</f>
        <v>0</v>
      </c>
      <c r="N5" s="73" t="s">
        <v>9</v>
      </c>
    </row>
    <row r="6" spans="1:14" ht="15" customHeight="1">
      <c r="A6" s="35"/>
      <c r="B6" s="36" t="s">
        <v>420</v>
      </c>
      <c r="C6" s="37" t="s">
        <v>33</v>
      </c>
      <c r="D6" s="40">
        <v>2</v>
      </c>
      <c r="E6" s="34" t="s">
        <v>24</v>
      </c>
      <c r="F6" s="38">
        <f>H6+J6+L6</f>
        <v>262580</v>
      </c>
      <c r="G6" s="39">
        <f>I6+K6+M6</f>
        <v>525160</v>
      </c>
      <c r="H6" s="38">
        <v>0</v>
      </c>
      <c r="I6" s="39"/>
      <c r="J6" s="38">
        <f>노임!$D$10</f>
        <v>262580</v>
      </c>
      <c r="K6" s="39">
        <f>TRUNC(J6*D6,1)</f>
        <v>525160</v>
      </c>
      <c r="L6" s="38">
        <v>0</v>
      </c>
      <c r="M6" s="39"/>
      <c r="N6" s="43" t="s">
        <v>0</v>
      </c>
    </row>
    <row r="7" spans="1:14" ht="15" customHeight="1">
      <c r="A7" s="35"/>
      <c r="B7" s="36" t="s">
        <v>421</v>
      </c>
      <c r="C7" s="37" t="s">
        <v>0</v>
      </c>
      <c r="D7" s="40">
        <v>1</v>
      </c>
      <c r="E7" s="34" t="s">
        <v>24</v>
      </c>
      <c r="F7" s="38">
        <f>H7+J7+L7</f>
        <v>172068</v>
      </c>
      <c r="G7" s="39">
        <f>I7+K7+M7</f>
        <v>172068</v>
      </c>
      <c r="H7" s="38">
        <v>0</v>
      </c>
      <c r="I7" s="39"/>
      <c r="J7" s="38">
        <f>노임!$D$3</f>
        <v>172068</v>
      </c>
      <c r="K7" s="39">
        <f>TRUNC(J7*D7,1)</f>
        <v>172068</v>
      </c>
      <c r="L7" s="38">
        <v>0</v>
      </c>
      <c r="M7" s="39"/>
      <c r="N7" s="43" t="s">
        <v>0</v>
      </c>
    </row>
    <row r="8" spans="1:14" ht="15" customHeight="1">
      <c r="A8" s="35"/>
      <c r="B8" s="36" t="s">
        <v>422</v>
      </c>
      <c r="C8" s="37" t="s">
        <v>236</v>
      </c>
      <c r="D8" s="40"/>
      <c r="E8" s="34" t="s">
        <v>413</v>
      </c>
      <c r="F8" s="38">
        <f>H8+J8+L8</f>
        <v>91498.25</v>
      </c>
      <c r="G8" s="39">
        <f>I8+K8+M8</f>
        <v>0</v>
      </c>
      <c r="H8" s="38">
        <f>중기사용료목록!$E$9</f>
        <v>17925.25</v>
      </c>
      <c r="I8" s="39">
        <f>TRUNC(H8*D8,1)</f>
        <v>0</v>
      </c>
      <c r="J8" s="38">
        <f>중기사용료목록!$F$9</f>
        <v>49778</v>
      </c>
      <c r="K8" s="39">
        <f>TRUNC(J8*D8,1)</f>
        <v>0</v>
      </c>
      <c r="L8" s="38">
        <f>중기사용료목록!$G$9</f>
        <v>23795</v>
      </c>
      <c r="M8" s="39">
        <f>TRUNC(L8*D8,1)</f>
        <v>0</v>
      </c>
      <c r="N8" s="43" t="s">
        <v>0</v>
      </c>
    </row>
    <row r="9" spans="1:14" ht="15" customHeight="1">
      <c r="A9" s="35"/>
      <c r="B9" s="36" t="s">
        <v>552</v>
      </c>
      <c r="C9" s="96">
        <v>8</v>
      </c>
      <c r="D9" s="40">
        <f>ROUND(1/C9,4)</f>
        <v>0.125</v>
      </c>
      <c r="E9" s="34" t="s">
        <v>551</v>
      </c>
      <c r="F9" s="38"/>
      <c r="G9" s="39">
        <f>I9+K9+M9</f>
        <v>87153.5</v>
      </c>
      <c r="H9" s="38"/>
      <c r="I9" s="39">
        <f>TRUNC(SUM(I6:I8)*$D9,1)</f>
        <v>0</v>
      </c>
      <c r="J9" s="38"/>
      <c r="K9" s="39">
        <f>TRUNC(SUM(K6:K8)*$D9,1)</f>
        <v>87153.5</v>
      </c>
      <c r="L9" s="38"/>
      <c r="M9" s="39">
        <f>TRUNC(SUM(M6:M8)*$D9,1)</f>
        <v>0</v>
      </c>
      <c r="N9" s="43"/>
    </row>
    <row r="10" spans="1:14" ht="15" customHeight="1">
      <c r="A10" s="41"/>
      <c r="B10" s="42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43"/>
    </row>
    <row r="11" spans="1:14" ht="15" customHeight="1">
      <c r="A11" s="56">
        <f>A5+1</f>
        <v>2</v>
      </c>
      <c r="B11" s="52" t="s">
        <v>409</v>
      </c>
      <c r="C11" s="53" t="s">
        <v>246</v>
      </c>
      <c r="D11" s="53">
        <v>1</v>
      </c>
      <c r="E11" s="54" t="s">
        <v>412</v>
      </c>
      <c r="F11" s="84"/>
      <c r="G11" s="55">
        <f>I11+K11+M11</f>
        <v>116227.9</v>
      </c>
      <c r="H11" s="84"/>
      <c r="I11" s="55">
        <f>I15</f>
        <v>0</v>
      </c>
      <c r="J11" s="84"/>
      <c r="K11" s="55">
        <f>K15</f>
        <v>116227.9</v>
      </c>
      <c r="L11" s="84"/>
      <c r="M11" s="55">
        <f>M15</f>
        <v>0</v>
      </c>
      <c r="N11" s="73" t="s">
        <v>9</v>
      </c>
    </row>
    <row r="12" spans="1:14" ht="15" customHeight="1">
      <c r="A12" s="35"/>
      <c r="B12" s="36" t="s">
        <v>420</v>
      </c>
      <c r="C12" s="37" t="s">
        <v>33</v>
      </c>
      <c r="D12" s="40">
        <v>2</v>
      </c>
      <c r="E12" s="34" t="s">
        <v>24</v>
      </c>
      <c r="F12" s="38">
        <f>H12+J12+L12</f>
        <v>262580</v>
      </c>
      <c r="G12" s="39">
        <f>I12+K12+M12</f>
        <v>525160</v>
      </c>
      <c r="H12" s="38">
        <v>0</v>
      </c>
      <c r="I12" s="39"/>
      <c r="J12" s="38">
        <f>노임!D10</f>
        <v>262580</v>
      </c>
      <c r="K12" s="39">
        <f>TRUNC(J12*D12,1)</f>
        <v>525160</v>
      </c>
      <c r="L12" s="38">
        <v>0</v>
      </c>
      <c r="M12" s="39"/>
      <c r="N12" s="43" t="s">
        <v>0</v>
      </c>
    </row>
    <row r="13" spans="1:14" ht="15" customHeight="1">
      <c r="A13" s="35"/>
      <c r="B13" s="36" t="s">
        <v>421</v>
      </c>
      <c r="C13" s="37" t="s">
        <v>0</v>
      </c>
      <c r="D13" s="40">
        <v>1</v>
      </c>
      <c r="E13" s="34" t="s">
        <v>24</v>
      </c>
      <c r="F13" s="38">
        <f>H13+J13+L13</f>
        <v>172068</v>
      </c>
      <c r="G13" s="39">
        <f>I13+K13+M13</f>
        <v>172068</v>
      </c>
      <c r="H13" s="38">
        <v>0</v>
      </c>
      <c r="I13" s="39"/>
      <c r="J13" s="38">
        <f>노임!D3</f>
        <v>172068</v>
      </c>
      <c r="K13" s="39">
        <f>TRUNC(J13*D13,1)</f>
        <v>172068</v>
      </c>
      <c r="L13" s="38">
        <v>0</v>
      </c>
      <c r="M13" s="39"/>
      <c r="N13" s="43" t="s">
        <v>0</v>
      </c>
    </row>
    <row r="14" spans="1:14" ht="15" customHeight="1">
      <c r="A14" s="35"/>
      <c r="B14" s="36" t="s">
        <v>422</v>
      </c>
      <c r="C14" s="37" t="s">
        <v>236</v>
      </c>
      <c r="D14" s="40"/>
      <c r="E14" s="34" t="s">
        <v>413</v>
      </c>
      <c r="F14" s="38">
        <f>H14+J14+L14</f>
        <v>91498.25</v>
      </c>
      <c r="G14" s="39">
        <f>I14+K14+M14</f>
        <v>0</v>
      </c>
      <c r="H14" s="38">
        <f>중기사용료목록!$E$9</f>
        <v>17925.25</v>
      </c>
      <c r="I14" s="39">
        <f>TRUNC(H14*D14,1)</f>
        <v>0</v>
      </c>
      <c r="J14" s="38">
        <f>중기사용료목록!$F$9</f>
        <v>49778</v>
      </c>
      <c r="K14" s="39">
        <f>TRUNC(J14*D14,1)</f>
        <v>0</v>
      </c>
      <c r="L14" s="38">
        <f>중기사용료목록!$G$9</f>
        <v>23795</v>
      </c>
      <c r="M14" s="39">
        <f>TRUNC(L14*D14,1)</f>
        <v>0</v>
      </c>
      <c r="N14" s="43" t="s">
        <v>0</v>
      </c>
    </row>
    <row r="15" spans="1:14" ht="15" customHeight="1">
      <c r="A15" s="35"/>
      <c r="B15" s="36" t="s">
        <v>552</v>
      </c>
      <c r="C15" s="96">
        <v>6</v>
      </c>
      <c r="D15" s="40">
        <f>ROUND(1/C15,4)</f>
        <v>0.16669999999999999</v>
      </c>
      <c r="E15" s="34" t="s">
        <v>551</v>
      </c>
      <c r="F15" s="38"/>
      <c r="G15" s="39">
        <f>I15+K15+M15</f>
        <v>116227.9</v>
      </c>
      <c r="H15" s="38"/>
      <c r="I15" s="39">
        <f>TRUNC(SUM(I12:I14)*$D15,1)</f>
        <v>0</v>
      </c>
      <c r="J15" s="38"/>
      <c r="K15" s="39">
        <f>TRUNC(SUM(K12:K14)*$D15,1)</f>
        <v>116227.9</v>
      </c>
      <c r="L15" s="38"/>
      <c r="M15" s="39">
        <f>TRUNC(SUM(M12:M14)*$D15,1)</f>
        <v>0</v>
      </c>
      <c r="N15" s="43"/>
    </row>
    <row r="16" spans="1:14" ht="15" customHeight="1">
      <c r="A16" s="35"/>
      <c r="B16" s="42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43"/>
    </row>
    <row r="17" spans="1:14" ht="15" customHeight="1">
      <c r="A17" s="56">
        <f>A11+1</f>
        <v>3</v>
      </c>
      <c r="B17" s="52" t="s">
        <v>411</v>
      </c>
      <c r="C17" s="53" t="s">
        <v>685</v>
      </c>
      <c r="D17" s="53">
        <v>1</v>
      </c>
      <c r="E17" s="54" t="s">
        <v>412</v>
      </c>
      <c r="F17" s="84"/>
      <c r="G17" s="55">
        <f>I17+K17+M17</f>
        <v>100680.9</v>
      </c>
      <c r="H17" s="84"/>
      <c r="I17" s="55">
        <f>I21</f>
        <v>10238.9</v>
      </c>
      <c r="J17" s="84"/>
      <c r="K17" s="55">
        <f>K21</f>
        <v>76850.3</v>
      </c>
      <c r="L17" s="84"/>
      <c r="M17" s="55">
        <f>M21</f>
        <v>13591.7</v>
      </c>
      <c r="N17" s="73" t="s">
        <v>9</v>
      </c>
    </row>
    <row r="18" spans="1:14" ht="15" customHeight="1">
      <c r="A18" s="35"/>
      <c r="B18" s="36" t="s">
        <v>420</v>
      </c>
      <c r="C18" s="37" t="s">
        <v>33</v>
      </c>
      <c r="D18" s="40">
        <v>2</v>
      </c>
      <c r="E18" s="34" t="s">
        <v>24</v>
      </c>
      <c r="F18" s="38">
        <f>H18+J18+L18</f>
        <v>197788</v>
      </c>
      <c r="G18" s="39">
        <f>I18+K18+M18</f>
        <v>395576</v>
      </c>
      <c r="H18" s="38">
        <v>0</v>
      </c>
      <c r="I18" s="39"/>
      <c r="J18" s="38">
        <f>노임!D15</f>
        <v>197788</v>
      </c>
      <c r="K18" s="39">
        <f>TRUNC(J18*D18,1)</f>
        <v>395576</v>
      </c>
      <c r="L18" s="38">
        <v>0</v>
      </c>
      <c r="M18" s="39"/>
      <c r="N18" s="43" t="s">
        <v>0</v>
      </c>
    </row>
    <row r="19" spans="1:14" ht="15" customHeight="1">
      <c r="A19" s="35"/>
      <c r="B19" s="36" t="s">
        <v>421</v>
      </c>
      <c r="C19" s="37" t="s">
        <v>0</v>
      </c>
      <c r="D19" s="40">
        <v>1</v>
      </c>
      <c r="E19" s="34" t="s">
        <v>24</v>
      </c>
      <c r="F19" s="38">
        <f>H19+J19+L19</f>
        <v>282536</v>
      </c>
      <c r="G19" s="39">
        <f>I19+K19+M19</f>
        <v>282536</v>
      </c>
      <c r="H19" s="38">
        <v>0</v>
      </c>
      <c r="I19" s="39"/>
      <c r="J19" s="38">
        <f>노임!D7</f>
        <v>282536</v>
      </c>
      <c r="K19" s="39">
        <f>TRUNC(J19*D19,1)</f>
        <v>282536</v>
      </c>
      <c r="L19" s="38">
        <v>0</v>
      </c>
      <c r="M19" s="39"/>
      <c r="N19" s="43" t="s">
        <v>0</v>
      </c>
    </row>
    <row r="20" spans="1:14" ht="15" customHeight="1">
      <c r="A20" s="35"/>
      <c r="B20" s="36" t="s">
        <v>422</v>
      </c>
      <c r="C20" s="37" t="s">
        <v>236</v>
      </c>
      <c r="D20" s="40">
        <v>8</v>
      </c>
      <c r="E20" s="34" t="s">
        <v>413</v>
      </c>
      <c r="F20" s="38">
        <f>H20+J20+L20</f>
        <v>91498.25</v>
      </c>
      <c r="G20" s="39">
        <f>I20+K20+M20</f>
        <v>731986</v>
      </c>
      <c r="H20" s="38">
        <f>중기사용료목록!$E$9</f>
        <v>17925.25</v>
      </c>
      <c r="I20" s="39">
        <f>TRUNC(H20*D20,1)</f>
        <v>143402</v>
      </c>
      <c r="J20" s="38">
        <f>중기사용료목록!$F$9</f>
        <v>49778</v>
      </c>
      <c r="K20" s="39">
        <f>TRUNC(J20*D20,1)</f>
        <v>398224</v>
      </c>
      <c r="L20" s="38">
        <f>중기사용료목록!$G$9</f>
        <v>23795</v>
      </c>
      <c r="M20" s="39">
        <f>TRUNC(L20*D20,1)</f>
        <v>190360</v>
      </c>
      <c r="N20" s="43" t="s">
        <v>0</v>
      </c>
    </row>
    <row r="21" spans="1:14" ht="15" customHeight="1">
      <c r="A21" s="35"/>
      <c r="B21" s="36" t="s">
        <v>552</v>
      </c>
      <c r="C21" s="96">
        <v>14</v>
      </c>
      <c r="D21" s="40">
        <f>ROUND(1/C21,4)</f>
        <v>7.1400000000000005E-2</v>
      </c>
      <c r="E21" s="34" t="s">
        <v>551</v>
      </c>
      <c r="F21" s="38"/>
      <c r="G21" s="39">
        <f>I21+K21+M21</f>
        <v>100680.9</v>
      </c>
      <c r="H21" s="38"/>
      <c r="I21" s="39">
        <f>TRUNC(SUM(I18:I20)*$D21,1)</f>
        <v>10238.9</v>
      </c>
      <c r="J21" s="38"/>
      <c r="K21" s="39">
        <f>TRUNC(SUM(K18:K20)*$D21,1)</f>
        <v>76850.3</v>
      </c>
      <c r="L21" s="38"/>
      <c r="M21" s="39">
        <f>TRUNC(SUM(M18:M20)*$D21,1)</f>
        <v>13591.7</v>
      </c>
      <c r="N21" s="43"/>
    </row>
    <row r="22" spans="1:14" ht="15" customHeight="1">
      <c r="A22" s="35"/>
      <c r="B22" s="42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43"/>
    </row>
    <row r="23" spans="1:14" ht="15" customHeight="1">
      <c r="A23" s="56">
        <f>A17+1</f>
        <v>4</v>
      </c>
      <c r="B23" s="52" t="s">
        <v>409</v>
      </c>
      <c r="C23" s="53" t="s">
        <v>247</v>
      </c>
      <c r="D23" s="53">
        <v>1</v>
      </c>
      <c r="E23" s="54" t="s">
        <v>412</v>
      </c>
      <c r="F23" s="84"/>
      <c r="G23" s="55">
        <f>I23+K23+M23</f>
        <v>159999.9</v>
      </c>
      <c r="H23" s="84"/>
      <c r="I23" s="55">
        <f>I27</f>
        <v>0</v>
      </c>
      <c r="J23" s="84"/>
      <c r="K23" s="55">
        <f>K27</f>
        <v>159999.9</v>
      </c>
      <c r="L23" s="84"/>
      <c r="M23" s="55">
        <f>M27</f>
        <v>0</v>
      </c>
      <c r="N23" s="73" t="s">
        <v>9</v>
      </c>
    </row>
    <row r="24" spans="1:14" ht="15" customHeight="1">
      <c r="A24" s="35"/>
      <c r="B24" s="36" t="s">
        <v>420</v>
      </c>
      <c r="C24" s="37" t="s">
        <v>33</v>
      </c>
      <c r="D24" s="40">
        <v>3</v>
      </c>
      <c r="E24" s="34" t="s">
        <v>24</v>
      </c>
      <c r="F24" s="38">
        <f>H24+J24+L24</f>
        <v>262580</v>
      </c>
      <c r="G24" s="39">
        <f>I24+K24+M24</f>
        <v>787740</v>
      </c>
      <c r="H24" s="38">
        <v>0</v>
      </c>
      <c r="I24" s="39"/>
      <c r="J24" s="38">
        <f>노임!$D$10</f>
        <v>262580</v>
      </c>
      <c r="K24" s="39">
        <f>TRUNC(J24*D24,1)</f>
        <v>787740</v>
      </c>
      <c r="L24" s="38">
        <v>0</v>
      </c>
      <c r="M24" s="39"/>
      <c r="N24" s="43" t="s">
        <v>0</v>
      </c>
    </row>
    <row r="25" spans="1:14" ht="15" customHeight="1">
      <c r="A25" s="35"/>
      <c r="B25" s="36" t="s">
        <v>421</v>
      </c>
      <c r="C25" s="37" t="s">
        <v>0</v>
      </c>
      <c r="D25" s="40">
        <v>1</v>
      </c>
      <c r="E25" s="34" t="s">
        <v>24</v>
      </c>
      <c r="F25" s="38">
        <f>H25+J25+L25</f>
        <v>172068</v>
      </c>
      <c r="G25" s="39">
        <f>I25+K25+M25</f>
        <v>172068</v>
      </c>
      <c r="H25" s="38">
        <v>0</v>
      </c>
      <c r="I25" s="39"/>
      <c r="J25" s="38">
        <f>노임!$D$3</f>
        <v>172068</v>
      </c>
      <c r="K25" s="39">
        <f>TRUNC(J25*D25,1)</f>
        <v>172068</v>
      </c>
      <c r="L25" s="38">
        <v>0</v>
      </c>
      <c r="M25" s="39"/>
      <c r="N25" s="43" t="s">
        <v>0</v>
      </c>
    </row>
    <row r="26" spans="1:14" ht="15" customHeight="1">
      <c r="A26" s="35"/>
      <c r="B26" s="36" t="s">
        <v>422</v>
      </c>
      <c r="C26" s="37" t="s">
        <v>236</v>
      </c>
      <c r="D26" s="40"/>
      <c r="E26" s="34" t="s">
        <v>413</v>
      </c>
      <c r="F26" s="38">
        <f>H26+J26+L26</f>
        <v>91498.25</v>
      </c>
      <c r="G26" s="39">
        <f>I26+K26+M26</f>
        <v>0</v>
      </c>
      <c r="H26" s="38">
        <f>중기사용료목록!$E$9</f>
        <v>17925.25</v>
      </c>
      <c r="I26" s="39">
        <f>TRUNC(H26*D26,1)</f>
        <v>0</v>
      </c>
      <c r="J26" s="38">
        <f>중기사용료목록!$F$9</f>
        <v>49778</v>
      </c>
      <c r="K26" s="39">
        <f>TRUNC(J26*D26,1)</f>
        <v>0</v>
      </c>
      <c r="L26" s="38">
        <f>중기사용료목록!$G$9</f>
        <v>23795</v>
      </c>
      <c r="M26" s="39">
        <f>TRUNC(L26*D26,1)</f>
        <v>0</v>
      </c>
      <c r="N26" s="43" t="s">
        <v>0</v>
      </c>
    </row>
    <row r="27" spans="1:14" ht="15" customHeight="1">
      <c r="A27" s="35"/>
      <c r="B27" s="36" t="s">
        <v>552</v>
      </c>
      <c r="C27" s="96">
        <v>6</v>
      </c>
      <c r="D27" s="40">
        <f>ROUND(1/C27,4)</f>
        <v>0.16669999999999999</v>
      </c>
      <c r="E27" s="34" t="s">
        <v>551</v>
      </c>
      <c r="F27" s="38"/>
      <c r="G27" s="39">
        <f>I27+K27+M27</f>
        <v>159999.9</v>
      </c>
      <c r="H27" s="38"/>
      <c r="I27" s="39">
        <f>TRUNC(SUM(I24:I26)*$D27,1)</f>
        <v>0</v>
      </c>
      <c r="J27" s="38"/>
      <c r="K27" s="39">
        <f>TRUNC(SUM(K24:K26)*$D27,1)</f>
        <v>159999.9</v>
      </c>
      <c r="L27" s="38"/>
      <c r="M27" s="39">
        <f>TRUNC(SUM(M24:M26)*$D27,1)</f>
        <v>0</v>
      </c>
      <c r="N27" s="43"/>
    </row>
    <row r="28" spans="1:14" ht="15" customHeight="1">
      <c r="A28" s="35"/>
      <c r="B28" s="42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43"/>
    </row>
    <row r="29" spans="1:14" ht="15" customHeight="1">
      <c r="A29" s="56">
        <f>A23+1</f>
        <v>5</v>
      </c>
      <c r="B29" s="52" t="s">
        <v>411</v>
      </c>
      <c r="C29" s="53" t="s">
        <v>247</v>
      </c>
      <c r="D29" s="53">
        <v>1</v>
      </c>
      <c r="E29" s="54" t="s">
        <v>412</v>
      </c>
      <c r="F29" s="84"/>
      <c r="G29" s="55">
        <f>I29+K29+M29</f>
        <v>109906.40000000001</v>
      </c>
      <c r="H29" s="84"/>
      <c r="I29" s="55">
        <f>I33</f>
        <v>11027.6</v>
      </c>
      <c r="J29" s="84"/>
      <c r="K29" s="55">
        <f>K33</f>
        <v>84240.2</v>
      </c>
      <c r="L29" s="84"/>
      <c r="M29" s="55">
        <f>M33</f>
        <v>14638.6</v>
      </c>
      <c r="N29" s="73" t="s">
        <v>9</v>
      </c>
    </row>
    <row r="30" spans="1:14" ht="15" customHeight="1">
      <c r="A30" s="35"/>
      <c r="B30" s="36" t="s">
        <v>420</v>
      </c>
      <c r="C30" s="37" t="s">
        <v>33</v>
      </c>
      <c r="D30" s="40">
        <v>2</v>
      </c>
      <c r="E30" s="34" t="s">
        <v>24</v>
      </c>
      <c r="F30" s="38">
        <f>H30+J30+L30</f>
        <v>262580</v>
      </c>
      <c r="G30" s="39">
        <f>I30+K30+M30</f>
        <v>525160</v>
      </c>
      <c r="H30" s="38">
        <v>0</v>
      </c>
      <c r="I30" s="39"/>
      <c r="J30" s="38">
        <f>노임!$D$10</f>
        <v>262580</v>
      </c>
      <c r="K30" s="39">
        <f>TRUNC(J30*D30,1)</f>
        <v>525160</v>
      </c>
      <c r="L30" s="38">
        <v>0</v>
      </c>
      <c r="M30" s="39"/>
      <c r="N30" s="43" t="s">
        <v>0</v>
      </c>
    </row>
    <row r="31" spans="1:14" ht="15" customHeight="1">
      <c r="A31" s="35"/>
      <c r="B31" s="36" t="s">
        <v>421</v>
      </c>
      <c r="C31" s="37" t="s">
        <v>0</v>
      </c>
      <c r="D31" s="40">
        <v>1</v>
      </c>
      <c r="E31" s="34" t="s">
        <v>24</v>
      </c>
      <c r="F31" s="38">
        <f>H31+J31+L31</f>
        <v>172068</v>
      </c>
      <c r="G31" s="39">
        <f>I31+K31+M31</f>
        <v>172068</v>
      </c>
      <c r="H31" s="38">
        <v>0</v>
      </c>
      <c r="I31" s="39"/>
      <c r="J31" s="38">
        <f>노임!$D$3</f>
        <v>172068</v>
      </c>
      <c r="K31" s="39">
        <f>TRUNC(J31*D31,1)</f>
        <v>172068</v>
      </c>
      <c r="L31" s="38">
        <v>0</v>
      </c>
      <c r="M31" s="39"/>
      <c r="N31" s="43" t="s">
        <v>0</v>
      </c>
    </row>
    <row r="32" spans="1:14" ht="15" customHeight="1">
      <c r="A32" s="35"/>
      <c r="B32" s="36" t="s">
        <v>422</v>
      </c>
      <c r="C32" s="37" t="s">
        <v>236</v>
      </c>
      <c r="D32" s="40">
        <v>8</v>
      </c>
      <c r="E32" s="34" t="s">
        <v>413</v>
      </c>
      <c r="F32" s="38">
        <f>H32+J32+L32</f>
        <v>91498.25</v>
      </c>
      <c r="G32" s="39">
        <f>I32+K32+M32</f>
        <v>731986</v>
      </c>
      <c r="H32" s="38">
        <f>중기사용료목록!$E$9</f>
        <v>17925.25</v>
      </c>
      <c r="I32" s="39">
        <f>TRUNC(H32*D32,1)</f>
        <v>143402</v>
      </c>
      <c r="J32" s="38">
        <f>중기사용료목록!$F$9</f>
        <v>49778</v>
      </c>
      <c r="K32" s="39">
        <f>TRUNC(J32*D32,1)</f>
        <v>398224</v>
      </c>
      <c r="L32" s="38">
        <f>중기사용료목록!$G$9</f>
        <v>23795</v>
      </c>
      <c r="M32" s="39">
        <f>TRUNC(L32*D32,1)</f>
        <v>190360</v>
      </c>
      <c r="N32" s="43" t="s">
        <v>0</v>
      </c>
    </row>
    <row r="33" spans="1:14" ht="15" customHeight="1">
      <c r="A33" s="35"/>
      <c r="B33" s="36" t="s">
        <v>552</v>
      </c>
      <c r="C33" s="96">
        <v>13</v>
      </c>
      <c r="D33" s="40">
        <f>ROUND(1/C33,4)</f>
        <v>7.6899999999999996E-2</v>
      </c>
      <c r="E33" s="34" t="s">
        <v>551</v>
      </c>
      <c r="F33" s="38"/>
      <c r="G33" s="39">
        <f>I33+K33+M33</f>
        <v>109906.40000000001</v>
      </c>
      <c r="H33" s="38"/>
      <c r="I33" s="39">
        <f>TRUNC(SUM(I30:I32)*$D33,1)</f>
        <v>11027.6</v>
      </c>
      <c r="J33" s="38"/>
      <c r="K33" s="39">
        <f>TRUNC(SUM(K30:K32)*$D33,1)</f>
        <v>84240.2</v>
      </c>
      <c r="L33" s="38"/>
      <c r="M33" s="39">
        <f>TRUNC(SUM(M30:M32)*$D33,1)</f>
        <v>14638.6</v>
      </c>
      <c r="N33" s="43"/>
    </row>
    <row r="34" spans="1:14" ht="15" customHeight="1">
      <c r="A34" s="35"/>
      <c r="B34" s="42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43"/>
    </row>
    <row r="35" spans="1:14" ht="15" customHeight="1">
      <c r="A35" s="56">
        <f>A29+1</f>
        <v>6</v>
      </c>
      <c r="B35" s="52" t="s">
        <v>409</v>
      </c>
      <c r="C35" s="53" t="s">
        <v>248</v>
      </c>
      <c r="D35" s="53">
        <v>1</v>
      </c>
      <c r="E35" s="54" t="s">
        <v>412</v>
      </c>
      <c r="F35" s="84"/>
      <c r="G35" s="55">
        <f>I35+K35+M35</f>
        <v>244477.6</v>
      </c>
      <c r="H35" s="84"/>
      <c r="I35" s="55">
        <f>I39</f>
        <v>0</v>
      </c>
      <c r="J35" s="84"/>
      <c r="K35" s="55">
        <f>K39</f>
        <v>244477.6</v>
      </c>
      <c r="L35" s="84"/>
      <c r="M35" s="55">
        <f>M39</f>
        <v>0</v>
      </c>
      <c r="N35" s="73" t="s">
        <v>9</v>
      </c>
    </row>
    <row r="36" spans="1:14" ht="15" customHeight="1">
      <c r="A36" s="35"/>
      <c r="B36" s="36" t="s">
        <v>420</v>
      </c>
      <c r="C36" s="37" t="s">
        <v>33</v>
      </c>
      <c r="D36" s="40">
        <v>4</v>
      </c>
      <c r="E36" s="34" t="s">
        <v>24</v>
      </c>
      <c r="F36" s="38">
        <f>H36+J36+L36</f>
        <v>262580</v>
      </c>
      <c r="G36" s="39">
        <f>I36+K36+M36</f>
        <v>1050320</v>
      </c>
      <c r="H36" s="38">
        <v>0</v>
      </c>
      <c r="I36" s="39"/>
      <c r="J36" s="38">
        <f>노임!$D$10</f>
        <v>262580</v>
      </c>
      <c r="K36" s="39">
        <f>TRUNC(J36*D36,1)</f>
        <v>1050320</v>
      </c>
      <c r="L36" s="38">
        <v>0</v>
      </c>
      <c r="M36" s="39"/>
      <c r="N36" s="43" t="s">
        <v>0</v>
      </c>
    </row>
    <row r="37" spans="1:14" ht="15" customHeight="1">
      <c r="A37" s="35"/>
      <c r="B37" s="36" t="s">
        <v>421</v>
      </c>
      <c r="C37" s="37" t="s">
        <v>0</v>
      </c>
      <c r="D37" s="40">
        <v>1</v>
      </c>
      <c r="E37" s="34" t="s">
        <v>24</v>
      </c>
      <c r="F37" s="38">
        <f>H37+J37+L37</f>
        <v>172068</v>
      </c>
      <c r="G37" s="39">
        <f>I37+K37+M37</f>
        <v>172068</v>
      </c>
      <c r="H37" s="38">
        <v>0</v>
      </c>
      <c r="I37" s="39"/>
      <c r="J37" s="38">
        <f>노임!$D$3</f>
        <v>172068</v>
      </c>
      <c r="K37" s="39">
        <f>TRUNC(J37*D37,1)</f>
        <v>172068</v>
      </c>
      <c r="L37" s="38">
        <v>0</v>
      </c>
      <c r="M37" s="39"/>
      <c r="N37" s="43" t="s">
        <v>0</v>
      </c>
    </row>
    <row r="38" spans="1:14" ht="15" customHeight="1">
      <c r="A38" s="35"/>
      <c r="B38" s="36" t="s">
        <v>422</v>
      </c>
      <c r="C38" s="37" t="s">
        <v>236</v>
      </c>
      <c r="D38" s="40"/>
      <c r="E38" s="34" t="s">
        <v>413</v>
      </c>
      <c r="F38" s="38">
        <f>H38+J38+L38</f>
        <v>91498.25</v>
      </c>
      <c r="G38" s="39">
        <f>I38+K38+M38</f>
        <v>0</v>
      </c>
      <c r="H38" s="38">
        <f>중기사용료목록!$E$9</f>
        <v>17925.25</v>
      </c>
      <c r="I38" s="39">
        <f>TRUNC(H38*D38,1)</f>
        <v>0</v>
      </c>
      <c r="J38" s="38">
        <f>중기사용료목록!$F$9</f>
        <v>49778</v>
      </c>
      <c r="K38" s="39">
        <f>TRUNC(J38*D38,1)</f>
        <v>0</v>
      </c>
      <c r="L38" s="38">
        <f>중기사용료목록!$G$9</f>
        <v>23795</v>
      </c>
      <c r="M38" s="39">
        <f>TRUNC(L38*D38,1)</f>
        <v>0</v>
      </c>
      <c r="N38" s="43" t="s">
        <v>0</v>
      </c>
    </row>
    <row r="39" spans="1:14" ht="15" customHeight="1">
      <c r="A39" s="35"/>
      <c r="B39" s="36" t="s">
        <v>552</v>
      </c>
      <c r="C39" s="96">
        <v>5</v>
      </c>
      <c r="D39" s="40">
        <f>ROUND(1/C39,4)</f>
        <v>0.2</v>
      </c>
      <c r="E39" s="34" t="s">
        <v>551</v>
      </c>
      <c r="F39" s="38"/>
      <c r="G39" s="39">
        <f>I39+K39+M39</f>
        <v>244477.6</v>
      </c>
      <c r="H39" s="38"/>
      <c r="I39" s="39">
        <f>TRUNC(SUM(I36:I38)*$D39,1)</f>
        <v>0</v>
      </c>
      <c r="J39" s="38"/>
      <c r="K39" s="39">
        <f>TRUNC(SUM(K36:K38)*$D39,1)</f>
        <v>244477.6</v>
      </c>
      <c r="L39" s="38"/>
      <c r="M39" s="39">
        <f>TRUNC(SUM(M36:M38)*$D39,1)</f>
        <v>0</v>
      </c>
      <c r="N39" s="43"/>
    </row>
    <row r="40" spans="1:14" ht="15" customHeight="1">
      <c r="A40" s="35"/>
      <c r="B40" s="42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43"/>
    </row>
    <row r="41" spans="1:14" ht="15" customHeight="1">
      <c r="A41" s="56">
        <f>A35+1</f>
        <v>7</v>
      </c>
      <c r="B41" s="52" t="s">
        <v>411</v>
      </c>
      <c r="C41" s="53" t="s">
        <v>248</v>
      </c>
      <c r="D41" s="53">
        <v>1</v>
      </c>
      <c r="E41" s="54" t="s">
        <v>412</v>
      </c>
      <c r="F41" s="84"/>
      <c r="G41" s="55">
        <f>I41+K41+M41</f>
        <v>119053.3</v>
      </c>
      <c r="H41" s="84"/>
      <c r="I41" s="55">
        <f>I45</f>
        <v>11945.3</v>
      </c>
      <c r="J41" s="84"/>
      <c r="K41" s="55">
        <f>K45</f>
        <v>91251.1</v>
      </c>
      <c r="L41" s="84"/>
      <c r="M41" s="55">
        <f>M45</f>
        <v>15856.9</v>
      </c>
      <c r="N41" s="73" t="s">
        <v>9</v>
      </c>
    </row>
    <row r="42" spans="1:14" ht="15" customHeight="1">
      <c r="A42" s="35"/>
      <c r="B42" s="36" t="s">
        <v>420</v>
      </c>
      <c r="C42" s="37" t="s">
        <v>33</v>
      </c>
      <c r="D42" s="40">
        <v>2</v>
      </c>
      <c r="E42" s="34" t="s">
        <v>24</v>
      </c>
      <c r="F42" s="38">
        <f>H42+J42+L42</f>
        <v>262580</v>
      </c>
      <c r="G42" s="39">
        <f>I42+K42+M42</f>
        <v>525160</v>
      </c>
      <c r="H42" s="38">
        <v>0</v>
      </c>
      <c r="I42" s="39"/>
      <c r="J42" s="38">
        <f>노임!$D$10</f>
        <v>262580</v>
      </c>
      <c r="K42" s="39">
        <f>TRUNC(J42*D42,1)</f>
        <v>525160</v>
      </c>
      <c r="L42" s="38">
        <v>0</v>
      </c>
      <c r="M42" s="39"/>
      <c r="N42" s="43" t="s">
        <v>0</v>
      </c>
    </row>
    <row r="43" spans="1:14" ht="15" customHeight="1">
      <c r="A43" s="35"/>
      <c r="B43" s="36" t="s">
        <v>421</v>
      </c>
      <c r="C43" s="37" t="s">
        <v>0</v>
      </c>
      <c r="D43" s="40">
        <v>1</v>
      </c>
      <c r="E43" s="34" t="s">
        <v>24</v>
      </c>
      <c r="F43" s="38">
        <f>H43+J43+L43</f>
        <v>172068</v>
      </c>
      <c r="G43" s="39">
        <f>I43+K43+M43</f>
        <v>172068</v>
      </c>
      <c r="H43" s="38">
        <v>0</v>
      </c>
      <c r="I43" s="39"/>
      <c r="J43" s="38">
        <f>노임!$D$3</f>
        <v>172068</v>
      </c>
      <c r="K43" s="39">
        <f>TRUNC(J43*D43,1)</f>
        <v>172068</v>
      </c>
      <c r="L43" s="38">
        <v>0</v>
      </c>
      <c r="M43" s="39"/>
      <c r="N43" s="43" t="s">
        <v>0</v>
      </c>
    </row>
    <row r="44" spans="1:14" ht="15" customHeight="1">
      <c r="A44" s="35"/>
      <c r="B44" s="36" t="s">
        <v>422</v>
      </c>
      <c r="C44" s="37" t="s">
        <v>236</v>
      </c>
      <c r="D44" s="40">
        <v>8</v>
      </c>
      <c r="E44" s="34" t="s">
        <v>413</v>
      </c>
      <c r="F44" s="38">
        <f>H44+J44+L44</f>
        <v>91498.25</v>
      </c>
      <c r="G44" s="39">
        <f>I44+K44+M44</f>
        <v>731986</v>
      </c>
      <c r="H44" s="38">
        <f>중기사용료목록!$E$9</f>
        <v>17925.25</v>
      </c>
      <c r="I44" s="39">
        <f>TRUNC(H44*D44,1)</f>
        <v>143402</v>
      </c>
      <c r="J44" s="38">
        <f>중기사용료목록!$F$9</f>
        <v>49778</v>
      </c>
      <c r="K44" s="39">
        <f>TRUNC(J44*D44,1)</f>
        <v>398224</v>
      </c>
      <c r="L44" s="38">
        <f>중기사용료목록!$G$9</f>
        <v>23795</v>
      </c>
      <c r="M44" s="39">
        <f>TRUNC(L44*D44,1)</f>
        <v>190360</v>
      </c>
      <c r="N44" s="43" t="s">
        <v>0</v>
      </c>
    </row>
    <row r="45" spans="1:14" ht="15" customHeight="1">
      <c r="A45" s="35"/>
      <c r="B45" s="36" t="s">
        <v>552</v>
      </c>
      <c r="C45" s="96">
        <v>12</v>
      </c>
      <c r="D45" s="40">
        <f>ROUND(1/C45,4)</f>
        <v>8.3299999999999999E-2</v>
      </c>
      <c r="E45" s="34" t="s">
        <v>551</v>
      </c>
      <c r="F45" s="38"/>
      <c r="G45" s="39">
        <f>I45+K45+M45</f>
        <v>119053.3</v>
      </c>
      <c r="H45" s="38"/>
      <c r="I45" s="39">
        <f>TRUNC(SUM(I42:I44)*$D45,1)</f>
        <v>11945.3</v>
      </c>
      <c r="J45" s="38"/>
      <c r="K45" s="39">
        <f>TRUNC(SUM(K42:K44)*$D45,1)</f>
        <v>91251.1</v>
      </c>
      <c r="L45" s="38"/>
      <c r="M45" s="39">
        <f>TRUNC(SUM(M42:M44)*$D45,1)</f>
        <v>15856.9</v>
      </c>
      <c r="N45" s="43"/>
    </row>
    <row r="46" spans="1:14" ht="15" customHeight="1">
      <c r="A46" s="35"/>
      <c r="B46" s="42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43"/>
    </row>
    <row r="47" spans="1:14" ht="15" customHeight="1">
      <c r="A47" s="56">
        <f>A41+1</f>
        <v>8</v>
      </c>
      <c r="B47" s="52" t="s">
        <v>409</v>
      </c>
      <c r="C47" s="53" t="s">
        <v>249</v>
      </c>
      <c r="D47" s="53">
        <v>1</v>
      </c>
      <c r="E47" s="54" t="s">
        <v>412</v>
      </c>
      <c r="F47" s="84"/>
      <c r="G47" s="55">
        <f>I47+K47+M47</f>
        <v>305597</v>
      </c>
      <c r="H47" s="84"/>
      <c r="I47" s="55">
        <f>I51</f>
        <v>0</v>
      </c>
      <c r="J47" s="84"/>
      <c r="K47" s="55">
        <f>K51</f>
        <v>305597</v>
      </c>
      <c r="L47" s="84"/>
      <c r="M47" s="55">
        <f>M51</f>
        <v>0</v>
      </c>
      <c r="N47" s="73" t="s">
        <v>9</v>
      </c>
    </row>
    <row r="48" spans="1:14" ht="15" customHeight="1">
      <c r="A48" s="35"/>
      <c r="B48" s="36" t="s">
        <v>420</v>
      </c>
      <c r="C48" s="37" t="s">
        <v>33</v>
      </c>
      <c r="D48" s="40">
        <v>4</v>
      </c>
      <c r="E48" s="34" t="s">
        <v>24</v>
      </c>
      <c r="F48" s="38">
        <f>H48+J48+L48</f>
        <v>262580</v>
      </c>
      <c r="G48" s="39">
        <f>I48+K48+M48</f>
        <v>1050320</v>
      </c>
      <c r="H48" s="38">
        <v>0</v>
      </c>
      <c r="I48" s="39"/>
      <c r="J48" s="38">
        <f>노임!$D$10</f>
        <v>262580</v>
      </c>
      <c r="K48" s="39">
        <f>TRUNC(J48*D48,1)</f>
        <v>1050320</v>
      </c>
      <c r="L48" s="38">
        <v>0</v>
      </c>
      <c r="M48" s="39"/>
      <c r="N48" s="43" t="s">
        <v>0</v>
      </c>
    </row>
    <row r="49" spans="1:14" ht="15" customHeight="1">
      <c r="A49" s="35"/>
      <c r="B49" s="36" t="s">
        <v>421</v>
      </c>
      <c r="C49" s="37" t="s">
        <v>0</v>
      </c>
      <c r="D49" s="40">
        <v>1</v>
      </c>
      <c r="E49" s="34" t="s">
        <v>24</v>
      </c>
      <c r="F49" s="38">
        <f>H49+J49+L49</f>
        <v>172068</v>
      </c>
      <c r="G49" s="39">
        <f>I49+K49+M49</f>
        <v>172068</v>
      </c>
      <c r="H49" s="38">
        <v>0</v>
      </c>
      <c r="I49" s="39"/>
      <c r="J49" s="38">
        <f>노임!$D$3</f>
        <v>172068</v>
      </c>
      <c r="K49" s="39">
        <f>TRUNC(J49*D49,1)</f>
        <v>172068</v>
      </c>
      <c r="L49" s="38">
        <v>0</v>
      </c>
      <c r="M49" s="39"/>
      <c r="N49" s="43" t="s">
        <v>0</v>
      </c>
    </row>
    <row r="50" spans="1:14" ht="15" customHeight="1">
      <c r="A50" s="35"/>
      <c r="B50" s="36" t="s">
        <v>422</v>
      </c>
      <c r="C50" s="37" t="s">
        <v>236</v>
      </c>
      <c r="D50" s="40"/>
      <c r="E50" s="34" t="s">
        <v>413</v>
      </c>
      <c r="F50" s="38">
        <f>H50+J50+L50</f>
        <v>91498.25</v>
      </c>
      <c r="G50" s="39">
        <f>I50+K50+M50</f>
        <v>0</v>
      </c>
      <c r="H50" s="38">
        <f>중기사용료목록!$E$9</f>
        <v>17925.25</v>
      </c>
      <c r="I50" s="39">
        <f>TRUNC(H50*D50,1)</f>
        <v>0</v>
      </c>
      <c r="J50" s="38">
        <f>중기사용료목록!$F$9</f>
        <v>49778</v>
      </c>
      <c r="K50" s="39">
        <f>TRUNC(J50*D50,1)</f>
        <v>0</v>
      </c>
      <c r="L50" s="38">
        <f>중기사용료목록!$G$9</f>
        <v>23795</v>
      </c>
      <c r="M50" s="39">
        <f>TRUNC(L50*D50,1)</f>
        <v>0</v>
      </c>
      <c r="N50" s="43" t="s">
        <v>0</v>
      </c>
    </row>
    <row r="51" spans="1:14" ht="15" customHeight="1">
      <c r="A51" s="35"/>
      <c r="B51" s="36" t="s">
        <v>552</v>
      </c>
      <c r="C51" s="96">
        <v>4</v>
      </c>
      <c r="D51" s="40">
        <f>ROUND(1/C51,4)</f>
        <v>0.25</v>
      </c>
      <c r="E51" s="34" t="s">
        <v>551</v>
      </c>
      <c r="F51" s="38"/>
      <c r="G51" s="39">
        <f>I51+K51+M51</f>
        <v>305597</v>
      </c>
      <c r="H51" s="38"/>
      <c r="I51" s="39">
        <f>TRUNC(SUM(I48:I50)*$D51,1)</f>
        <v>0</v>
      </c>
      <c r="J51" s="38"/>
      <c r="K51" s="39">
        <f>TRUNC(SUM(K48:K50)*$D51,1)</f>
        <v>305597</v>
      </c>
      <c r="L51" s="38"/>
      <c r="M51" s="39">
        <f>TRUNC(SUM(M48:M50)*$D51,1)</f>
        <v>0</v>
      </c>
      <c r="N51" s="43"/>
    </row>
    <row r="52" spans="1:14" ht="15" customHeight="1">
      <c r="A52" s="35"/>
      <c r="B52" s="42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43"/>
    </row>
    <row r="53" spans="1:14" ht="15" customHeight="1">
      <c r="A53" s="56">
        <f>A47+1</f>
        <v>9</v>
      </c>
      <c r="B53" s="52" t="s">
        <v>411</v>
      </c>
      <c r="C53" s="53" t="s">
        <v>249</v>
      </c>
      <c r="D53" s="53">
        <v>1</v>
      </c>
      <c r="E53" s="54" t="s">
        <v>412</v>
      </c>
      <c r="F53" s="84"/>
      <c r="G53" s="55">
        <f>I53+K53+M53</f>
        <v>129915.4</v>
      </c>
      <c r="H53" s="84"/>
      <c r="I53" s="55">
        <f>I57</f>
        <v>13035.2</v>
      </c>
      <c r="J53" s="84"/>
      <c r="K53" s="55">
        <f>K57</f>
        <v>99576.5</v>
      </c>
      <c r="L53" s="84"/>
      <c r="M53" s="55">
        <f>M57</f>
        <v>17303.7</v>
      </c>
      <c r="N53" s="73" t="s">
        <v>9</v>
      </c>
    </row>
    <row r="54" spans="1:14" ht="15" customHeight="1">
      <c r="A54" s="35"/>
      <c r="B54" s="36" t="s">
        <v>420</v>
      </c>
      <c r="C54" s="37" t="s">
        <v>33</v>
      </c>
      <c r="D54" s="40">
        <v>2</v>
      </c>
      <c r="E54" s="34" t="s">
        <v>24</v>
      </c>
      <c r="F54" s="38">
        <f>H54+J54+L54</f>
        <v>262580</v>
      </c>
      <c r="G54" s="39">
        <f>I54+K54+M54</f>
        <v>525160</v>
      </c>
      <c r="H54" s="38">
        <v>0</v>
      </c>
      <c r="I54" s="39"/>
      <c r="J54" s="38">
        <f>노임!$D$10</f>
        <v>262580</v>
      </c>
      <c r="K54" s="39">
        <f>TRUNC(J54*D54,1)</f>
        <v>525160</v>
      </c>
      <c r="L54" s="38">
        <v>0</v>
      </c>
      <c r="M54" s="39"/>
      <c r="N54" s="43" t="s">
        <v>0</v>
      </c>
    </row>
    <row r="55" spans="1:14" ht="15" customHeight="1">
      <c r="A55" s="35"/>
      <c r="B55" s="36" t="s">
        <v>421</v>
      </c>
      <c r="C55" s="37" t="s">
        <v>0</v>
      </c>
      <c r="D55" s="40">
        <v>1</v>
      </c>
      <c r="E55" s="34" t="s">
        <v>24</v>
      </c>
      <c r="F55" s="38">
        <f>H55+J55+L55</f>
        <v>172068</v>
      </c>
      <c r="G55" s="39">
        <f>I55+K55+M55</f>
        <v>172068</v>
      </c>
      <c r="H55" s="38">
        <v>0</v>
      </c>
      <c r="I55" s="39"/>
      <c r="J55" s="38">
        <f>노임!$D$3</f>
        <v>172068</v>
      </c>
      <c r="K55" s="39">
        <f>TRUNC(J55*D55,1)</f>
        <v>172068</v>
      </c>
      <c r="L55" s="38">
        <v>0</v>
      </c>
      <c r="M55" s="39"/>
      <c r="N55" s="43" t="s">
        <v>0</v>
      </c>
    </row>
    <row r="56" spans="1:14" ht="15" customHeight="1">
      <c r="A56" s="35"/>
      <c r="B56" s="36" t="s">
        <v>422</v>
      </c>
      <c r="C56" s="37" t="s">
        <v>236</v>
      </c>
      <c r="D56" s="40">
        <v>8</v>
      </c>
      <c r="E56" s="34" t="s">
        <v>413</v>
      </c>
      <c r="F56" s="38">
        <f>H56+J56+L56</f>
        <v>91498.25</v>
      </c>
      <c r="G56" s="39">
        <f>I56+K56+M56</f>
        <v>731986</v>
      </c>
      <c r="H56" s="38">
        <f>중기사용료목록!$E$9</f>
        <v>17925.25</v>
      </c>
      <c r="I56" s="39">
        <f>TRUNC(H56*D56,1)</f>
        <v>143402</v>
      </c>
      <c r="J56" s="38">
        <f>중기사용료목록!$F$9</f>
        <v>49778</v>
      </c>
      <c r="K56" s="39">
        <f>TRUNC(J56*D56,1)</f>
        <v>398224</v>
      </c>
      <c r="L56" s="38">
        <f>중기사용료목록!$G$9</f>
        <v>23795</v>
      </c>
      <c r="M56" s="39">
        <f>TRUNC(L56*D56,1)</f>
        <v>190360</v>
      </c>
      <c r="N56" s="43" t="s">
        <v>0</v>
      </c>
    </row>
    <row r="57" spans="1:14" ht="15" customHeight="1">
      <c r="A57" s="35"/>
      <c r="B57" s="36" t="s">
        <v>552</v>
      </c>
      <c r="C57" s="96">
        <v>11</v>
      </c>
      <c r="D57" s="40">
        <f>ROUND(1/C57,4)</f>
        <v>9.0899999999999995E-2</v>
      </c>
      <c r="E57" s="34" t="s">
        <v>551</v>
      </c>
      <c r="F57" s="38"/>
      <c r="G57" s="39">
        <f>I57+K57+M57</f>
        <v>129915.4</v>
      </c>
      <c r="H57" s="38"/>
      <c r="I57" s="39">
        <f>TRUNC(SUM(I54:I56)*$D57,1)</f>
        <v>13035.2</v>
      </c>
      <c r="J57" s="38"/>
      <c r="K57" s="39">
        <f>TRUNC(SUM(K54:K56)*$D57,1)</f>
        <v>99576.5</v>
      </c>
      <c r="L57" s="38"/>
      <c r="M57" s="39">
        <f>TRUNC(SUM(M54:M56)*$D57,1)</f>
        <v>17303.7</v>
      </c>
      <c r="N57" s="43"/>
    </row>
    <row r="58" spans="1:14" ht="15" customHeight="1">
      <c r="A58" s="35"/>
      <c r="B58" s="42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43"/>
    </row>
    <row r="59" spans="1:14" ht="15" customHeight="1">
      <c r="A59" s="56">
        <f>A53+1</f>
        <v>10</v>
      </c>
      <c r="B59" s="52" t="s">
        <v>411</v>
      </c>
      <c r="C59" s="53" t="s">
        <v>250</v>
      </c>
      <c r="D59" s="53">
        <v>1</v>
      </c>
      <c r="E59" s="54" t="s">
        <v>412</v>
      </c>
      <c r="F59" s="84"/>
      <c r="G59" s="55">
        <f>I59+K59+M59</f>
        <v>142921.4</v>
      </c>
      <c r="H59" s="84"/>
      <c r="I59" s="55">
        <f>I63</f>
        <v>14340.2</v>
      </c>
      <c r="J59" s="84"/>
      <c r="K59" s="55">
        <f>K63</f>
        <v>109545.2</v>
      </c>
      <c r="L59" s="84"/>
      <c r="M59" s="55">
        <f>M63</f>
        <v>19036</v>
      </c>
      <c r="N59" s="73" t="s">
        <v>9</v>
      </c>
    </row>
    <row r="60" spans="1:14" ht="15" customHeight="1">
      <c r="A60" s="35"/>
      <c r="B60" s="36" t="s">
        <v>420</v>
      </c>
      <c r="C60" s="37" t="s">
        <v>33</v>
      </c>
      <c r="D60" s="40">
        <v>2</v>
      </c>
      <c r="E60" s="34" t="s">
        <v>24</v>
      </c>
      <c r="F60" s="38">
        <f>H60+J60+L60</f>
        <v>262580</v>
      </c>
      <c r="G60" s="39">
        <f>I60+K60+M60</f>
        <v>525160</v>
      </c>
      <c r="H60" s="38">
        <v>0</v>
      </c>
      <c r="I60" s="39"/>
      <c r="J60" s="38">
        <f>노임!$D$10</f>
        <v>262580</v>
      </c>
      <c r="K60" s="39">
        <f>TRUNC(J60*D60,1)</f>
        <v>525160</v>
      </c>
      <c r="L60" s="38">
        <v>0</v>
      </c>
      <c r="M60" s="39"/>
      <c r="N60" s="43" t="s">
        <v>0</v>
      </c>
    </row>
    <row r="61" spans="1:14" ht="15" customHeight="1">
      <c r="A61" s="35"/>
      <c r="B61" s="36" t="s">
        <v>421</v>
      </c>
      <c r="C61" s="37" t="s">
        <v>0</v>
      </c>
      <c r="D61" s="40">
        <v>1</v>
      </c>
      <c r="E61" s="34" t="s">
        <v>24</v>
      </c>
      <c r="F61" s="38">
        <f>H61+J61+L61</f>
        <v>172068</v>
      </c>
      <c r="G61" s="39">
        <f>I61+K61+M61</f>
        <v>172068</v>
      </c>
      <c r="H61" s="38">
        <v>0</v>
      </c>
      <c r="I61" s="39"/>
      <c r="J61" s="38">
        <f>노임!$D$3</f>
        <v>172068</v>
      </c>
      <c r="K61" s="39">
        <f>TRUNC(J61*D61,1)</f>
        <v>172068</v>
      </c>
      <c r="L61" s="38">
        <v>0</v>
      </c>
      <c r="M61" s="39"/>
      <c r="N61" s="43" t="s">
        <v>0</v>
      </c>
    </row>
    <row r="62" spans="1:14" ht="15" customHeight="1">
      <c r="A62" s="35"/>
      <c r="B62" s="36" t="s">
        <v>422</v>
      </c>
      <c r="C62" s="37" t="s">
        <v>236</v>
      </c>
      <c r="D62" s="40">
        <v>8</v>
      </c>
      <c r="E62" s="34" t="s">
        <v>413</v>
      </c>
      <c r="F62" s="38">
        <f>H62+J62+L62</f>
        <v>91498.25</v>
      </c>
      <c r="G62" s="39">
        <f>I62+K62+M62</f>
        <v>731986</v>
      </c>
      <c r="H62" s="38">
        <f>중기사용료목록!$E$9</f>
        <v>17925.25</v>
      </c>
      <c r="I62" s="39">
        <f>TRUNC(H62*D62,1)</f>
        <v>143402</v>
      </c>
      <c r="J62" s="38">
        <f>중기사용료목록!$F$9</f>
        <v>49778</v>
      </c>
      <c r="K62" s="39">
        <f>TRUNC(J62*D62,1)</f>
        <v>398224</v>
      </c>
      <c r="L62" s="38">
        <f>중기사용료목록!$G$9</f>
        <v>23795</v>
      </c>
      <c r="M62" s="39">
        <f>TRUNC(L62*D62,1)</f>
        <v>190360</v>
      </c>
      <c r="N62" s="43" t="s">
        <v>0</v>
      </c>
    </row>
    <row r="63" spans="1:14" ht="15" customHeight="1">
      <c r="A63" s="35"/>
      <c r="B63" s="36" t="s">
        <v>552</v>
      </c>
      <c r="C63" s="96">
        <v>10</v>
      </c>
      <c r="D63" s="40">
        <f>ROUND(1/C63,4)</f>
        <v>0.1</v>
      </c>
      <c r="E63" s="34" t="s">
        <v>551</v>
      </c>
      <c r="F63" s="38"/>
      <c r="G63" s="39">
        <f>I63+K63+M63</f>
        <v>142921.4</v>
      </c>
      <c r="H63" s="38"/>
      <c r="I63" s="39">
        <f>TRUNC(SUM(I60:I62)*$D63,1)</f>
        <v>14340.2</v>
      </c>
      <c r="J63" s="38"/>
      <c r="K63" s="39">
        <f>TRUNC(SUM(K60:K62)*$D63,1)</f>
        <v>109545.2</v>
      </c>
      <c r="L63" s="38"/>
      <c r="M63" s="39">
        <f>TRUNC(SUM(M60:M62)*$D63,1)</f>
        <v>19036</v>
      </c>
      <c r="N63" s="43"/>
    </row>
    <row r="64" spans="1:14" ht="15" customHeight="1">
      <c r="A64" s="41"/>
      <c r="B64" s="42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43"/>
    </row>
    <row r="65" spans="1:14" ht="15" customHeight="1">
      <c r="A65" s="56">
        <f>A59+1</f>
        <v>11</v>
      </c>
      <c r="B65" s="52" t="s">
        <v>411</v>
      </c>
      <c r="C65" s="53" t="s">
        <v>251</v>
      </c>
      <c r="D65" s="53">
        <v>1</v>
      </c>
      <c r="E65" s="54" t="s">
        <v>412</v>
      </c>
      <c r="F65" s="84"/>
      <c r="G65" s="55">
        <f>I65+K65+M65</f>
        <v>142921.4</v>
      </c>
      <c r="H65" s="84"/>
      <c r="I65" s="55">
        <f>I69</f>
        <v>14340.2</v>
      </c>
      <c r="J65" s="84"/>
      <c r="K65" s="55">
        <f>K69</f>
        <v>109545.2</v>
      </c>
      <c r="L65" s="84"/>
      <c r="M65" s="55">
        <f>M69</f>
        <v>19036</v>
      </c>
      <c r="N65" s="73" t="s">
        <v>9</v>
      </c>
    </row>
    <row r="66" spans="1:14" ht="15" customHeight="1">
      <c r="A66" s="35"/>
      <c r="B66" s="36" t="s">
        <v>420</v>
      </c>
      <c r="C66" s="37" t="s">
        <v>33</v>
      </c>
      <c r="D66" s="40">
        <v>2</v>
      </c>
      <c r="E66" s="34" t="s">
        <v>24</v>
      </c>
      <c r="F66" s="38">
        <f>H66+J66+L66</f>
        <v>262580</v>
      </c>
      <c r="G66" s="39">
        <f>I66+K66+M66</f>
        <v>525160</v>
      </c>
      <c r="H66" s="38">
        <v>0</v>
      </c>
      <c r="I66" s="39"/>
      <c r="J66" s="38">
        <f>노임!$D$10</f>
        <v>262580</v>
      </c>
      <c r="K66" s="39">
        <f>TRUNC(J66*D66,1)</f>
        <v>525160</v>
      </c>
      <c r="L66" s="38">
        <v>0</v>
      </c>
      <c r="M66" s="39"/>
      <c r="N66" s="43" t="s">
        <v>0</v>
      </c>
    </row>
    <row r="67" spans="1:14" ht="15" customHeight="1">
      <c r="A67" s="35"/>
      <c r="B67" s="36" t="s">
        <v>421</v>
      </c>
      <c r="C67" s="37" t="s">
        <v>0</v>
      </c>
      <c r="D67" s="40">
        <v>1</v>
      </c>
      <c r="E67" s="34" t="s">
        <v>24</v>
      </c>
      <c r="F67" s="38">
        <f>H67+J67+L67</f>
        <v>172068</v>
      </c>
      <c r="G67" s="39">
        <f>I67+K67+M67</f>
        <v>172068</v>
      </c>
      <c r="H67" s="38">
        <v>0</v>
      </c>
      <c r="I67" s="39"/>
      <c r="J67" s="38">
        <f>노임!$D$3</f>
        <v>172068</v>
      </c>
      <c r="K67" s="39">
        <f>TRUNC(J67*D67,1)</f>
        <v>172068</v>
      </c>
      <c r="L67" s="38">
        <v>0</v>
      </c>
      <c r="M67" s="39"/>
      <c r="N67" s="43" t="s">
        <v>0</v>
      </c>
    </row>
    <row r="68" spans="1:14" ht="15" customHeight="1">
      <c r="A68" s="35"/>
      <c r="B68" s="36" t="s">
        <v>422</v>
      </c>
      <c r="C68" s="37" t="s">
        <v>236</v>
      </c>
      <c r="D68" s="40">
        <v>8</v>
      </c>
      <c r="E68" s="34" t="s">
        <v>413</v>
      </c>
      <c r="F68" s="38">
        <f>H68+J68+L68</f>
        <v>91498.25</v>
      </c>
      <c r="G68" s="39">
        <f>I68+K68+M68</f>
        <v>731986</v>
      </c>
      <c r="H68" s="38">
        <f>중기사용료목록!$E$9</f>
        <v>17925.25</v>
      </c>
      <c r="I68" s="39">
        <f>TRUNC(H68*D68,1)</f>
        <v>143402</v>
      </c>
      <c r="J68" s="38">
        <f>중기사용료목록!$F$9</f>
        <v>49778</v>
      </c>
      <c r="K68" s="39">
        <f>TRUNC(J68*D68,1)</f>
        <v>398224</v>
      </c>
      <c r="L68" s="38">
        <f>중기사용료목록!$G$9</f>
        <v>23795</v>
      </c>
      <c r="M68" s="39">
        <f>TRUNC(L68*D68,1)</f>
        <v>190360</v>
      </c>
      <c r="N68" s="43" t="s">
        <v>0</v>
      </c>
    </row>
    <row r="69" spans="1:14" ht="15" customHeight="1">
      <c r="A69" s="35"/>
      <c r="B69" s="36" t="s">
        <v>552</v>
      </c>
      <c r="C69" s="96">
        <v>10</v>
      </c>
      <c r="D69" s="40">
        <f>ROUND(1/C69,4)</f>
        <v>0.1</v>
      </c>
      <c r="E69" s="34" t="s">
        <v>551</v>
      </c>
      <c r="F69" s="38"/>
      <c r="G69" s="39">
        <f>I69+K69+M69</f>
        <v>142921.4</v>
      </c>
      <c r="H69" s="38"/>
      <c r="I69" s="39">
        <f>TRUNC(SUM(I66:I68)*$D69,1)</f>
        <v>14340.2</v>
      </c>
      <c r="J69" s="38"/>
      <c r="K69" s="39">
        <f>TRUNC(SUM(K66:K68)*$D69,1)</f>
        <v>109545.2</v>
      </c>
      <c r="L69" s="38"/>
      <c r="M69" s="39">
        <f>TRUNC(SUM(M66:M68)*$D69,1)</f>
        <v>19036</v>
      </c>
      <c r="N69" s="43"/>
    </row>
    <row r="70" spans="1:14" ht="15" customHeight="1">
      <c r="A70" s="41"/>
      <c r="B70" s="42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43"/>
    </row>
    <row r="71" spans="1:14" ht="15" customHeight="1">
      <c r="A71" s="56">
        <f>A65+1</f>
        <v>12</v>
      </c>
      <c r="B71" s="52" t="s">
        <v>411</v>
      </c>
      <c r="C71" s="53" t="s">
        <v>252</v>
      </c>
      <c r="D71" s="53">
        <v>1</v>
      </c>
      <c r="E71" s="54" t="s">
        <v>412</v>
      </c>
      <c r="F71" s="84"/>
      <c r="G71" s="55">
        <f>I71+K71+M71</f>
        <v>158785.5</v>
      </c>
      <c r="H71" s="84"/>
      <c r="I71" s="55">
        <f>I75</f>
        <v>15931.9</v>
      </c>
      <c r="J71" s="84"/>
      <c r="K71" s="55">
        <f>K75</f>
        <v>121704.7</v>
      </c>
      <c r="L71" s="84"/>
      <c r="M71" s="55">
        <f>M75</f>
        <v>21148.9</v>
      </c>
      <c r="N71" s="73" t="s">
        <v>9</v>
      </c>
    </row>
    <row r="72" spans="1:14" ht="15" customHeight="1">
      <c r="A72" s="35"/>
      <c r="B72" s="36" t="s">
        <v>420</v>
      </c>
      <c r="C72" s="37" t="s">
        <v>33</v>
      </c>
      <c r="D72" s="40">
        <v>2</v>
      </c>
      <c r="E72" s="34" t="s">
        <v>24</v>
      </c>
      <c r="F72" s="38">
        <f>H72+J72+L72</f>
        <v>262580</v>
      </c>
      <c r="G72" s="39">
        <f>I72+K72+M72</f>
        <v>525160</v>
      </c>
      <c r="H72" s="38">
        <v>0</v>
      </c>
      <c r="I72" s="39"/>
      <c r="J72" s="38">
        <f>노임!$D$10</f>
        <v>262580</v>
      </c>
      <c r="K72" s="39">
        <f>TRUNC(J72*D72,1)</f>
        <v>525160</v>
      </c>
      <c r="L72" s="38">
        <v>0</v>
      </c>
      <c r="M72" s="39"/>
      <c r="N72" s="43" t="s">
        <v>0</v>
      </c>
    </row>
    <row r="73" spans="1:14" ht="15" customHeight="1">
      <c r="A73" s="35"/>
      <c r="B73" s="36" t="s">
        <v>421</v>
      </c>
      <c r="C73" s="37" t="s">
        <v>0</v>
      </c>
      <c r="D73" s="40">
        <v>1</v>
      </c>
      <c r="E73" s="34" t="s">
        <v>24</v>
      </c>
      <c r="F73" s="38">
        <f>H73+J73+L73</f>
        <v>172068</v>
      </c>
      <c r="G73" s="39">
        <f>I73+K73+M73</f>
        <v>172068</v>
      </c>
      <c r="H73" s="38">
        <v>0</v>
      </c>
      <c r="I73" s="39"/>
      <c r="J73" s="38">
        <f>노임!$D$3</f>
        <v>172068</v>
      </c>
      <c r="K73" s="39">
        <f>TRUNC(J73*D73,1)</f>
        <v>172068</v>
      </c>
      <c r="L73" s="38">
        <v>0</v>
      </c>
      <c r="M73" s="39"/>
      <c r="N73" s="43" t="s">
        <v>0</v>
      </c>
    </row>
    <row r="74" spans="1:14" ht="15" customHeight="1">
      <c r="A74" s="35"/>
      <c r="B74" s="36" t="s">
        <v>422</v>
      </c>
      <c r="C74" s="37" t="s">
        <v>236</v>
      </c>
      <c r="D74" s="40">
        <v>8</v>
      </c>
      <c r="E74" s="34" t="s">
        <v>413</v>
      </c>
      <c r="F74" s="38">
        <f>H74+J74+L74</f>
        <v>91498.25</v>
      </c>
      <c r="G74" s="39">
        <f>I74+K74+M74</f>
        <v>731986</v>
      </c>
      <c r="H74" s="38">
        <f>중기사용료목록!$E$9</f>
        <v>17925.25</v>
      </c>
      <c r="I74" s="39">
        <f>TRUNC(H74*D74,1)</f>
        <v>143402</v>
      </c>
      <c r="J74" s="38">
        <f>중기사용료목록!$F$9</f>
        <v>49778</v>
      </c>
      <c r="K74" s="39">
        <f>TRUNC(J74*D74,1)</f>
        <v>398224</v>
      </c>
      <c r="L74" s="38">
        <f>중기사용료목록!$G$9</f>
        <v>23795</v>
      </c>
      <c r="M74" s="39">
        <f>TRUNC(L74*D74,1)</f>
        <v>190360</v>
      </c>
      <c r="N74" s="43" t="s">
        <v>0</v>
      </c>
    </row>
    <row r="75" spans="1:14" ht="15" customHeight="1">
      <c r="A75" s="35"/>
      <c r="B75" s="36" t="s">
        <v>552</v>
      </c>
      <c r="C75" s="96">
        <v>9</v>
      </c>
      <c r="D75" s="40">
        <f>ROUND(1/C75,4)</f>
        <v>0.1111</v>
      </c>
      <c r="E75" s="34" t="s">
        <v>551</v>
      </c>
      <c r="F75" s="38"/>
      <c r="G75" s="39">
        <f>I75+K75+M75</f>
        <v>158785.5</v>
      </c>
      <c r="H75" s="38"/>
      <c r="I75" s="39">
        <f>TRUNC(SUM(I72:I74)*$D75,1)</f>
        <v>15931.9</v>
      </c>
      <c r="J75" s="38"/>
      <c r="K75" s="39">
        <f>TRUNC(SUM(K72:K74)*$D75,1)</f>
        <v>121704.7</v>
      </c>
      <c r="L75" s="38"/>
      <c r="M75" s="39">
        <f>TRUNC(SUM(M72:M74)*$D75,1)</f>
        <v>21148.9</v>
      </c>
      <c r="N75" s="43"/>
    </row>
    <row r="76" spans="1:14" ht="15" customHeight="1">
      <c r="A76" s="41"/>
      <c r="B76" s="42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43"/>
    </row>
    <row r="77" spans="1:14" ht="15" customHeight="1">
      <c r="A77" s="56">
        <f>A71+1</f>
        <v>13</v>
      </c>
      <c r="B77" s="52" t="s">
        <v>411</v>
      </c>
      <c r="C77" s="53" t="s">
        <v>254</v>
      </c>
      <c r="D77" s="53">
        <v>1</v>
      </c>
      <c r="E77" s="54" t="s">
        <v>412</v>
      </c>
      <c r="F77" s="84"/>
      <c r="G77" s="55">
        <f>I77+K77+M77</f>
        <v>178651.7</v>
      </c>
      <c r="H77" s="84"/>
      <c r="I77" s="55">
        <f>I81</f>
        <v>17925.2</v>
      </c>
      <c r="J77" s="84"/>
      <c r="K77" s="55">
        <f>K81</f>
        <v>136931.5</v>
      </c>
      <c r="L77" s="84"/>
      <c r="M77" s="55">
        <f>M81</f>
        <v>23795</v>
      </c>
      <c r="N77" s="73" t="s">
        <v>9</v>
      </c>
    </row>
    <row r="78" spans="1:14" ht="15" customHeight="1">
      <c r="A78" s="35"/>
      <c r="B78" s="36" t="s">
        <v>420</v>
      </c>
      <c r="C78" s="37" t="s">
        <v>33</v>
      </c>
      <c r="D78" s="40">
        <v>2</v>
      </c>
      <c r="E78" s="34" t="s">
        <v>24</v>
      </c>
      <c r="F78" s="38">
        <f>H78+J78+L78</f>
        <v>262580</v>
      </c>
      <c r="G78" s="39">
        <f>I78+K78+M78</f>
        <v>525160</v>
      </c>
      <c r="H78" s="38">
        <v>0</v>
      </c>
      <c r="I78" s="39"/>
      <c r="J78" s="38">
        <f>노임!$D$10</f>
        <v>262580</v>
      </c>
      <c r="K78" s="39">
        <f>TRUNC(J78*D78,1)</f>
        <v>525160</v>
      </c>
      <c r="L78" s="38">
        <v>0</v>
      </c>
      <c r="M78" s="39"/>
      <c r="N78" s="43" t="s">
        <v>0</v>
      </c>
    </row>
    <row r="79" spans="1:14" ht="15" customHeight="1">
      <c r="A79" s="35"/>
      <c r="B79" s="36" t="s">
        <v>421</v>
      </c>
      <c r="C79" s="37" t="s">
        <v>0</v>
      </c>
      <c r="D79" s="40">
        <v>1</v>
      </c>
      <c r="E79" s="34" t="s">
        <v>24</v>
      </c>
      <c r="F79" s="38">
        <f>H79+J79+L79</f>
        <v>172068</v>
      </c>
      <c r="G79" s="39">
        <f>I79+K79+M79</f>
        <v>172068</v>
      </c>
      <c r="H79" s="38">
        <v>0</v>
      </c>
      <c r="I79" s="39"/>
      <c r="J79" s="38">
        <f>노임!$D$3</f>
        <v>172068</v>
      </c>
      <c r="K79" s="39">
        <f>TRUNC(J79*D79,1)</f>
        <v>172068</v>
      </c>
      <c r="L79" s="38">
        <v>0</v>
      </c>
      <c r="M79" s="39"/>
      <c r="N79" s="43" t="s">
        <v>0</v>
      </c>
    </row>
    <row r="80" spans="1:14" ht="15" customHeight="1">
      <c r="A80" s="35"/>
      <c r="B80" s="36" t="s">
        <v>422</v>
      </c>
      <c r="C80" s="37" t="s">
        <v>236</v>
      </c>
      <c r="D80" s="40">
        <v>8</v>
      </c>
      <c r="E80" s="34" t="s">
        <v>413</v>
      </c>
      <c r="F80" s="38">
        <f>H80+J80+L80</f>
        <v>91498.25</v>
      </c>
      <c r="G80" s="39">
        <f>I80+K80+M80</f>
        <v>731986</v>
      </c>
      <c r="H80" s="38">
        <f>중기사용료목록!$E$9</f>
        <v>17925.25</v>
      </c>
      <c r="I80" s="39">
        <f>TRUNC(H80*D80,1)</f>
        <v>143402</v>
      </c>
      <c r="J80" s="38">
        <f>중기사용료목록!$F$9</f>
        <v>49778</v>
      </c>
      <c r="K80" s="39">
        <f>TRUNC(J80*D80,1)</f>
        <v>398224</v>
      </c>
      <c r="L80" s="38">
        <f>중기사용료목록!$G$9</f>
        <v>23795</v>
      </c>
      <c r="M80" s="39">
        <f>TRUNC(L80*D80,1)</f>
        <v>190360</v>
      </c>
      <c r="N80" s="43" t="s">
        <v>0</v>
      </c>
    </row>
    <row r="81" spans="1:14" ht="15" customHeight="1">
      <c r="A81" s="35"/>
      <c r="B81" s="36" t="s">
        <v>552</v>
      </c>
      <c r="C81" s="96">
        <v>8</v>
      </c>
      <c r="D81" s="40">
        <f>ROUND(1/C81,4)</f>
        <v>0.125</v>
      </c>
      <c r="E81" s="34" t="s">
        <v>551</v>
      </c>
      <c r="F81" s="38"/>
      <c r="G81" s="39">
        <f>I81+K81+M81</f>
        <v>178651.7</v>
      </c>
      <c r="H81" s="38"/>
      <c r="I81" s="39">
        <f>TRUNC(SUM(I78:I80)*$D81,1)</f>
        <v>17925.2</v>
      </c>
      <c r="J81" s="38"/>
      <c r="K81" s="39">
        <f>TRUNC(SUM(K78:K80)*$D81,1)</f>
        <v>136931.5</v>
      </c>
      <c r="L81" s="38"/>
      <c r="M81" s="39">
        <f>TRUNC(SUM(M78:M80)*$D81,1)</f>
        <v>23795</v>
      </c>
      <c r="N81" s="43"/>
    </row>
    <row r="82" spans="1:14" ht="15" customHeight="1">
      <c r="A82" s="41"/>
      <c r="B82" s="42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43"/>
    </row>
    <row r="83" spans="1:14" ht="15" customHeight="1">
      <c r="A83" s="56">
        <f>A77+1</f>
        <v>14</v>
      </c>
      <c r="B83" s="52" t="s">
        <v>411</v>
      </c>
      <c r="C83" s="53" t="s">
        <v>253</v>
      </c>
      <c r="D83" s="53">
        <v>1</v>
      </c>
      <c r="E83" s="54" t="s">
        <v>412</v>
      </c>
      <c r="F83" s="84"/>
      <c r="G83" s="55">
        <f>I83+K83+M83</f>
        <v>204234.5</v>
      </c>
      <c r="H83" s="84"/>
      <c r="I83" s="55">
        <f>I87</f>
        <v>20492.099999999999</v>
      </c>
      <c r="J83" s="84"/>
      <c r="K83" s="55">
        <f>K87</f>
        <v>156540</v>
      </c>
      <c r="L83" s="84"/>
      <c r="M83" s="55">
        <f>M87</f>
        <v>27202.400000000001</v>
      </c>
      <c r="N83" s="73" t="str">
        <f>N77</f>
        <v>토목6-3-1</v>
      </c>
    </row>
    <row r="84" spans="1:14" ht="15" customHeight="1">
      <c r="A84" s="35"/>
      <c r="B84" s="36" t="s">
        <v>420</v>
      </c>
      <c r="C84" s="37" t="s">
        <v>33</v>
      </c>
      <c r="D84" s="40">
        <v>2</v>
      </c>
      <c r="E84" s="34" t="s">
        <v>24</v>
      </c>
      <c r="F84" s="38">
        <f>H84+J84+L84</f>
        <v>262580</v>
      </c>
      <c r="G84" s="39">
        <f>I84+K84+M84</f>
        <v>525160</v>
      </c>
      <c r="H84" s="38">
        <v>0</v>
      </c>
      <c r="I84" s="39"/>
      <c r="J84" s="38">
        <f>노임!$D$10</f>
        <v>262580</v>
      </c>
      <c r="K84" s="39">
        <f>TRUNC(J84*D84,1)</f>
        <v>525160</v>
      </c>
      <c r="L84" s="38">
        <v>0</v>
      </c>
      <c r="M84" s="39"/>
      <c r="N84" s="43" t="s">
        <v>0</v>
      </c>
    </row>
    <row r="85" spans="1:14" ht="15" customHeight="1">
      <c r="A85" s="35"/>
      <c r="B85" s="36" t="s">
        <v>421</v>
      </c>
      <c r="C85" s="37" t="s">
        <v>0</v>
      </c>
      <c r="D85" s="40">
        <v>1</v>
      </c>
      <c r="E85" s="34" t="s">
        <v>24</v>
      </c>
      <c r="F85" s="38">
        <f>H85+J85+L85</f>
        <v>172068</v>
      </c>
      <c r="G85" s="39">
        <f>I85+K85+M85</f>
        <v>172068</v>
      </c>
      <c r="H85" s="38">
        <v>0</v>
      </c>
      <c r="I85" s="39"/>
      <c r="J85" s="38">
        <f>노임!$D$3</f>
        <v>172068</v>
      </c>
      <c r="K85" s="39">
        <f>TRUNC(J85*D85,1)</f>
        <v>172068</v>
      </c>
      <c r="L85" s="38">
        <v>0</v>
      </c>
      <c r="M85" s="39"/>
      <c r="N85" s="43" t="s">
        <v>0</v>
      </c>
    </row>
    <row r="86" spans="1:14" ht="15" customHeight="1">
      <c r="A86" s="35"/>
      <c r="B86" s="36" t="s">
        <v>422</v>
      </c>
      <c r="C86" s="37" t="s">
        <v>236</v>
      </c>
      <c r="D86" s="40">
        <v>8</v>
      </c>
      <c r="E86" s="34" t="s">
        <v>413</v>
      </c>
      <c r="F86" s="38">
        <f>H86+J86+L86</f>
        <v>91498.25</v>
      </c>
      <c r="G86" s="39">
        <f>I86+K86+M86</f>
        <v>731986</v>
      </c>
      <c r="H86" s="38">
        <f>중기사용료목록!$E$9</f>
        <v>17925.25</v>
      </c>
      <c r="I86" s="39">
        <f>TRUNC(H86*D86,1)</f>
        <v>143402</v>
      </c>
      <c r="J86" s="38">
        <f>중기사용료목록!$F$9</f>
        <v>49778</v>
      </c>
      <c r="K86" s="39">
        <f>TRUNC(J86*D86,1)</f>
        <v>398224</v>
      </c>
      <c r="L86" s="38">
        <f>중기사용료목록!$G$9</f>
        <v>23795</v>
      </c>
      <c r="M86" s="39">
        <f>TRUNC(L86*D86,1)</f>
        <v>190360</v>
      </c>
      <c r="N86" s="43" t="s">
        <v>0</v>
      </c>
    </row>
    <row r="87" spans="1:14" ht="15" customHeight="1">
      <c r="A87" s="35"/>
      <c r="B87" s="36" t="s">
        <v>552</v>
      </c>
      <c r="C87" s="96">
        <v>7</v>
      </c>
      <c r="D87" s="40">
        <f>ROUND(1/C87,4)</f>
        <v>0.1429</v>
      </c>
      <c r="E87" s="34" t="s">
        <v>551</v>
      </c>
      <c r="F87" s="38"/>
      <c r="G87" s="39">
        <f>I87+K87+M87</f>
        <v>204234.5</v>
      </c>
      <c r="H87" s="38"/>
      <c r="I87" s="39">
        <f>TRUNC(SUM(I84:I86)*$D87,1)</f>
        <v>20492.099999999999</v>
      </c>
      <c r="J87" s="38"/>
      <c r="K87" s="39">
        <f>TRUNC(SUM(K84:K86)*$D87,1)</f>
        <v>156540</v>
      </c>
      <c r="L87" s="38"/>
      <c r="M87" s="39">
        <f>TRUNC(SUM(M84:M86)*$D87,1)</f>
        <v>27202.400000000001</v>
      </c>
      <c r="N87" s="43"/>
    </row>
    <row r="88" spans="1:14" ht="15" customHeight="1">
      <c r="A88" s="41"/>
      <c r="B88" s="42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43"/>
    </row>
    <row r="89" spans="1:14" ht="15" customHeight="1">
      <c r="A89" s="56">
        <f>A83+1</f>
        <v>15</v>
      </c>
      <c r="B89" s="52" t="s">
        <v>410</v>
      </c>
      <c r="C89" s="53" t="s">
        <v>255</v>
      </c>
      <c r="D89" s="53">
        <v>1</v>
      </c>
      <c r="E89" s="54" t="s">
        <v>412</v>
      </c>
      <c r="F89" s="84"/>
      <c r="G89" s="55">
        <f>I89+K89+M89</f>
        <v>238249.9</v>
      </c>
      <c r="H89" s="84"/>
      <c r="I89" s="55">
        <f>I93</f>
        <v>23905.1</v>
      </c>
      <c r="J89" s="84"/>
      <c r="K89" s="55">
        <f>K93</f>
        <v>182611.8</v>
      </c>
      <c r="L89" s="84"/>
      <c r="M89" s="55">
        <f>M93</f>
        <v>31733</v>
      </c>
      <c r="N89" s="73" t="str">
        <f>N83</f>
        <v>토목6-3-1</v>
      </c>
    </row>
    <row r="90" spans="1:14" ht="15" customHeight="1">
      <c r="A90" s="35"/>
      <c r="B90" s="36" t="s">
        <v>420</v>
      </c>
      <c r="C90" s="37" t="s">
        <v>33</v>
      </c>
      <c r="D90" s="40">
        <v>2</v>
      </c>
      <c r="E90" s="34" t="s">
        <v>24</v>
      </c>
      <c r="F90" s="38">
        <f>H90+J90+L90</f>
        <v>262580</v>
      </c>
      <c r="G90" s="39">
        <f>I90+K90+M90</f>
        <v>525160</v>
      </c>
      <c r="H90" s="38">
        <v>0</v>
      </c>
      <c r="I90" s="39"/>
      <c r="J90" s="38">
        <f>노임!$D$10</f>
        <v>262580</v>
      </c>
      <c r="K90" s="39">
        <f>TRUNC(J90*D90,1)</f>
        <v>525160</v>
      </c>
      <c r="L90" s="38">
        <v>0</v>
      </c>
      <c r="M90" s="39"/>
      <c r="N90" s="43" t="s">
        <v>0</v>
      </c>
    </row>
    <row r="91" spans="1:14" ht="15" customHeight="1">
      <c r="A91" s="35"/>
      <c r="B91" s="36" t="s">
        <v>421</v>
      </c>
      <c r="C91" s="37" t="s">
        <v>0</v>
      </c>
      <c r="D91" s="40">
        <v>1</v>
      </c>
      <c r="E91" s="34" t="s">
        <v>24</v>
      </c>
      <c r="F91" s="38">
        <f>H91+J91+L91</f>
        <v>172068</v>
      </c>
      <c r="G91" s="39">
        <f>I91+K91+M91</f>
        <v>172068</v>
      </c>
      <c r="H91" s="38">
        <v>0</v>
      </c>
      <c r="I91" s="39"/>
      <c r="J91" s="38">
        <f>노임!$D$3</f>
        <v>172068</v>
      </c>
      <c r="K91" s="39">
        <f>TRUNC(J91*D91,1)</f>
        <v>172068</v>
      </c>
      <c r="L91" s="38">
        <v>0</v>
      </c>
      <c r="M91" s="39"/>
      <c r="N91" s="43" t="s">
        <v>0</v>
      </c>
    </row>
    <row r="92" spans="1:14" ht="15" customHeight="1">
      <c r="A92" s="35"/>
      <c r="B92" s="36" t="s">
        <v>422</v>
      </c>
      <c r="C92" s="37" t="s">
        <v>236</v>
      </c>
      <c r="D92" s="40">
        <v>8</v>
      </c>
      <c r="E92" s="34" t="s">
        <v>413</v>
      </c>
      <c r="F92" s="38">
        <f>H92+J92+L92</f>
        <v>91498.25</v>
      </c>
      <c r="G92" s="39">
        <f>I92+K92+M92</f>
        <v>731986</v>
      </c>
      <c r="H92" s="38">
        <f>중기사용료목록!$E$9</f>
        <v>17925.25</v>
      </c>
      <c r="I92" s="39">
        <f>TRUNC(H92*D92,1)</f>
        <v>143402</v>
      </c>
      <c r="J92" s="38">
        <f>중기사용료목록!$F$9</f>
        <v>49778</v>
      </c>
      <c r="K92" s="39">
        <f>TRUNC(J92*D92,1)</f>
        <v>398224</v>
      </c>
      <c r="L92" s="38">
        <f>중기사용료목록!$G$9</f>
        <v>23795</v>
      </c>
      <c r="M92" s="39">
        <f>TRUNC(L92*D92,1)</f>
        <v>190360</v>
      </c>
      <c r="N92" s="43" t="s">
        <v>0</v>
      </c>
    </row>
    <row r="93" spans="1:14" ht="15" customHeight="1">
      <c r="A93" s="35"/>
      <c r="B93" s="36" t="s">
        <v>552</v>
      </c>
      <c r="C93" s="96">
        <v>6</v>
      </c>
      <c r="D93" s="40">
        <f>ROUND(1/C93,4)</f>
        <v>0.16669999999999999</v>
      </c>
      <c r="E93" s="34" t="s">
        <v>551</v>
      </c>
      <c r="F93" s="38"/>
      <c r="G93" s="39">
        <f>I93+K93+M93</f>
        <v>238249.9</v>
      </c>
      <c r="H93" s="38"/>
      <c r="I93" s="39">
        <f>TRUNC(SUM(I90:I92)*$D93,1)</f>
        <v>23905.1</v>
      </c>
      <c r="J93" s="38"/>
      <c r="K93" s="39">
        <f>TRUNC(SUM(K90:K92)*$D93,1)</f>
        <v>182611.8</v>
      </c>
      <c r="L93" s="38"/>
      <c r="M93" s="39">
        <f>TRUNC(SUM(M90:M92)*$D93,1)</f>
        <v>31733</v>
      </c>
      <c r="N93" s="43"/>
    </row>
    <row r="94" spans="1:14" ht="15" customHeight="1">
      <c r="A94" s="41"/>
      <c r="B94" s="42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43"/>
    </row>
    <row r="95" spans="1:14" ht="15" customHeight="1">
      <c r="A95" s="56">
        <f>A89+1</f>
        <v>16</v>
      </c>
      <c r="B95" s="52" t="s">
        <v>410</v>
      </c>
      <c r="C95" s="53" t="s">
        <v>256</v>
      </c>
      <c r="D95" s="53">
        <v>1</v>
      </c>
      <c r="E95" s="54" t="s">
        <v>412</v>
      </c>
      <c r="F95" s="84"/>
      <c r="G95" s="55">
        <f>I95+K95+M95</f>
        <v>285842.8</v>
      </c>
      <c r="H95" s="84"/>
      <c r="I95" s="55">
        <f>I99</f>
        <v>28680.400000000001</v>
      </c>
      <c r="J95" s="84"/>
      <c r="K95" s="55">
        <f>K99</f>
        <v>219090.4</v>
      </c>
      <c r="L95" s="84"/>
      <c r="M95" s="55">
        <f>M99</f>
        <v>38072</v>
      </c>
      <c r="N95" s="73" t="str">
        <f>N89</f>
        <v>토목6-3-1</v>
      </c>
    </row>
    <row r="96" spans="1:14" ht="15" customHeight="1">
      <c r="A96" s="35"/>
      <c r="B96" s="36" t="s">
        <v>420</v>
      </c>
      <c r="C96" s="37" t="s">
        <v>33</v>
      </c>
      <c r="D96" s="40">
        <v>2</v>
      </c>
      <c r="E96" s="34" t="s">
        <v>24</v>
      </c>
      <c r="F96" s="38">
        <f>H96+J96+L96</f>
        <v>262580</v>
      </c>
      <c r="G96" s="39">
        <f>I96+K96+M96</f>
        <v>525160</v>
      </c>
      <c r="H96" s="38">
        <v>0</v>
      </c>
      <c r="I96" s="39"/>
      <c r="J96" s="38">
        <f>노임!$D$10</f>
        <v>262580</v>
      </c>
      <c r="K96" s="39">
        <f>TRUNC(J96*D96,1)</f>
        <v>525160</v>
      </c>
      <c r="L96" s="38">
        <v>0</v>
      </c>
      <c r="M96" s="39"/>
      <c r="N96" s="43" t="s">
        <v>0</v>
      </c>
    </row>
    <row r="97" spans="1:14" ht="15" customHeight="1">
      <c r="A97" s="35"/>
      <c r="B97" s="36" t="s">
        <v>421</v>
      </c>
      <c r="C97" s="37" t="s">
        <v>0</v>
      </c>
      <c r="D97" s="40">
        <v>1</v>
      </c>
      <c r="E97" s="34" t="s">
        <v>24</v>
      </c>
      <c r="F97" s="38">
        <f>H97+J97+L97</f>
        <v>172068</v>
      </c>
      <c r="G97" s="39">
        <f>I97+K97+M97</f>
        <v>172068</v>
      </c>
      <c r="H97" s="38">
        <v>0</v>
      </c>
      <c r="I97" s="39"/>
      <c r="J97" s="38">
        <f>노임!$D$3</f>
        <v>172068</v>
      </c>
      <c r="K97" s="39">
        <f>TRUNC(J97*D97,1)</f>
        <v>172068</v>
      </c>
      <c r="L97" s="38">
        <v>0</v>
      </c>
      <c r="M97" s="39"/>
      <c r="N97" s="43" t="s">
        <v>0</v>
      </c>
    </row>
    <row r="98" spans="1:14" ht="15" customHeight="1">
      <c r="A98" s="35"/>
      <c r="B98" s="36" t="s">
        <v>422</v>
      </c>
      <c r="C98" s="37" t="s">
        <v>236</v>
      </c>
      <c r="D98" s="40">
        <v>8</v>
      </c>
      <c r="E98" s="34" t="s">
        <v>413</v>
      </c>
      <c r="F98" s="38">
        <f>H98+J98+L98</f>
        <v>91498.25</v>
      </c>
      <c r="G98" s="39">
        <f>I98+K98+M98</f>
        <v>731986</v>
      </c>
      <c r="H98" s="38">
        <f>중기사용료목록!$E$9</f>
        <v>17925.25</v>
      </c>
      <c r="I98" s="39">
        <f>TRUNC(H98*D98,1)</f>
        <v>143402</v>
      </c>
      <c r="J98" s="38">
        <f>중기사용료목록!$F$9</f>
        <v>49778</v>
      </c>
      <c r="K98" s="39">
        <f>TRUNC(J98*D98,1)</f>
        <v>398224</v>
      </c>
      <c r="L98" s="38">
        <f>중기사용료목록!$G$9</f>
        <v>23795</v>
      </c>
      <c r="M98" s="39">
        <f>TRUNC(L98*D98,1)</f>
        <v>190360</v>
      </c>
      <c r="N98" s="43" t="s">
        <v>0</v>
      </c>
    </row>
    <row r="99" spans="1:14" ht="15" customHeight="1">
      <c r="A99" s="35"/>
      <c r="B99" s="36" t="s">
        <v>552</v>
      </c>
      <c r="C99" s="96">
        <v>5</v>
      </c>
      <c r="D99" s="40">
        <f>ROUND(1/C99,4)</f>
        <v>0.2</v>
      </c>
      <c r="E99" s="34" t="s">
        <v>551</v>
      </c>
      <c r="F99" s="38"/>
      <c r="G99" s="39">
        <f>I99+K99+M99</f>
        <v>285842.8</v>
      </c>
      <c r="H99" s="38"/>
      <c r="I99" s="39">
        <f>TRUNC(SUM(I96:I98)*$D99,1)</f>
        <v>28680.400000000001</v>
      </c>
      <c r="J99" s="38"/>
      <c r="K99" s="39">
        <f>TRUNC(SUM(K96:K98)*$D99,1)</f>
        <v>219090.4</v>
      </c>
      <c r="L99" s="38"/>
      <c r="M99" s="39">
        <f>TRUNC(SUM(M96:M98)*$D99,1)</f>
        <v>38072</v>
      </c>
      <c r="N99" s="43"/>
    </row>
    <row r="100" spans="1:14" ht="15" customHeight="1">
      <c r="A100" s="41"/>
      <c r="B100" s="42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43"/>
    </row>
    <row r="101" spans="1:14" ht="15" customHeight="1">
      <c r="A101" s="56">
        <f>A95+1</f>
        <v>17</v>
      </c>
      <c r="B101" s="52" t="s">
        <v>411</v>
      </c>
      <c r="C101" s="53" t="s">
        <v>257</v>
      </c>
      <c r="D101" s="53">
        <v>1</v>
      </c>
      <c r="E101" s="54" t="s">
        <v>412</v>
      </c>
      <c r="F101" s="84"/>
      <c r="G101" s="55">
        <f>I101+K101+M101</f>
        <v>307568.00000000006</v>
      </c>
      <c r="H101" s="84"/>
      <c r="I101" s="55">
        <f>I105</f>
        <v>26070.400000000001</v>
      </c>
      <c r="J101" s="84"/>
      <c r="K101" s="55">
        <f>K105</f>
        <v>246890.2</v>
      </c>
      <c r="L101" s="84"/>
      <c r="M101" s="55">
        <f>M105</f>
        <v>34607.4</v>
      </c>
      <c r="N101" s="73" t="str">
        <f>N95</f>
        <v>토목6-3-1</v>
      </c>
    </row>
    <row r="102" spans="1:14" ht="15" customHeight="1">
      <c r="A102" s="35"/>
      <c r="B102" s="36" t="s">
        <v>420</v>
      </c>
      <c r="C102" s="37" t="s">
        <v>33</v>
      </c>
      <c r="D102" s="40">
        <v>3</v>
      </c>
      <c r="E102" s="34" t="s">
        <v>24</v>
      </c>
      <c r="F102" s="38">
        <f>H102+J102+L102</f>
        <v>262580</v>
      </c>
      <c r="G102" s="39">
        <f>I102+K102+M102</f>
        <v>787740</v>
      </c>
      <c r="H102" s="38">
        <v>0</v>
      </c>
      <c r="I102" s="39"/>
      <c r="J102" s="38">
        <f>노임!$D$10</f>
        <v>262580</v>
      </c>
      <c r="K102" s="39">
        <f>TRUNC(J102*D102,1)</f>
        <v>787740</v>
      </c>
      <c r="L102" s="38">
        <v>0</v>
      </c>
      <c r="M102" s="39"/>
      <c r="N102" s="43" t="s">
        <v>0</v>
      </c>
    </row>
    <row r="103" spans="1:14" ht="15" customHeight="1">
      <c r="A103" s="35"/>
      <c r="B103" s="36" t="s">
        <v>421</v>
      </c>
      <c r="C103" s="37" t="s">
        <v>0</v>
      </c>
      <c r="D103" s="40">
        <v>1</v>
      </c>
      <c r="E103" s="34" t="s">
        <v>24</v>
      </c>
      <c r="F103" s="38">
        <f>H103+J103+L103</f>
        <v>172068</v>
      </c>
      <c r="G103" s="39">
        <f>I103+K103+M103</f>
        <v>172068</v>
      </c>
      <c r="H103" s="38">
        <v>0</v>
      </c>
      <c r="I103" s="39"/>
      <c r="J103" s="38">
        <f>노임!$D$3</f>
        <v>172068</v>
      </c>
      <c r="K103" s="39">
        <f>TRUNC(J103*D103,1)</f>
        <v>172068</v>
      </c>
      <c r="L103" s="38">
        <v>0</v>
      </c>
      <c r="M103" s="39"/>
      <c r="N103" s="43" t="s">
        <v>0</v>
      </c>
    </row>
    <row r="104" spans="1:14" ht="15" customHeight="1">
      <c r="A104" s="35"/>
      <c r="B104" s="36" t="s">
        <v>422</v>
      </c>
      <c r="C104" s="37" t="s">
        <v>236</v>
      </c>
      <c r="D104" s="40">
        <v>8</v>
      </c>
      <c r="E104" s="34" t="s">
        <v>413</v>
      </c>
      <c r="F104" s="38">
        <f>H104+J104+L104</f>
        <v>91498.25</v>
      </c>
      <c r="G104" s="39">
        <f>I104+K104+M104</f>
        <v>731986</v>
      </c>
      <c r="H104" s="38">
        <f>중기사용료목록!$E$9</f>
        <v>17925.25</v>
      </c>
      <c r="I104" s="39">
        <f>TRUNC(H104*D104,1)</f>
        <v>143402</v>
      </c>
      <c r="J104" s="38">
        <f>중기사용료목록!$F$9</f>
        <v>49778</v>
      </c>
      <c r="K104" s="39">
        <f>TRUNC(J104*D104,1)</f>
        <v>398224</v>
      </c>
      <c r="L104" s="38">
        <f>중기사용료목록!$G$9</f>
        <v>23795</v>
      </c>
      <c r="M104" s="39">
        <f>TRUNC(L104*D104,1)</f>
        <v>190360</v>
      </c>
      <c r="N104" s="43" t="s">
        <v>0</v>
      </c>
    </row>
    <row r="105" spans="1:14" ht="15" customHeight="1">
      <c r="A105" s="35"/>
      <c r="B105" s="36" t="s">
        <v>552</v>
      </c>
      <c r="C105" s="96">
        <v>5.5</v>
      </c>
      <c r="D105" s="40">
        <f>ROUND(1/C105,4)</f>
        <v>0.18179999999999999</v>
      </c>
      <c r="E105" s="34" t="s">
        <v>551</v>
      </c>
      <c r="F105" s="38"/>
      <c r="G105" s="39">
        <f>I105+K105+M105</f>
        <v>307568.00000000006</v>
      </c>
      <c r="H105" s="38"/>
      <c r="I105" s="39">
        <f>TRUNC(SUM(I102:I104)*$D105,1)</f>
        <v>26070.400000000001</v>
      </c>
      <c r="J105" s="38"/>
      <c r="K105" s="39">
        <f>TRUNC(SUM(K102:K104)*$D105,1)</f>
        <v>246890.2</v>
      </c>
      <c r="L105" s="38"/>
      <c r="M105" s="39">
        <f>TRUNC(SUM(M102:M104)*$D105,1)</f>
        <v>34607.4</v>
      </c>
      <c r="N105" s="43"/>
    </row>
    <row r="106" spans="1:14" ht="15" customHeight="1">
      <c r="A106" s="41"/>
      <c r="B106" s="42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43"/>
    </row>
    <row r="107" spans="1:14" ht="15" customHeight="1">
      <c r="A107" s="56">
        <f>A101+1</f>
        <v>18</v>
      </c>
      <c r="B107" s="52" t="s">
        <v>411</v>
      </c>
      <c r="C107" s="53" t="s">
        <v>235</v>
      </c>
      <c r="D107" s="53">
        <v>1</v>
      </c>
      <c r="E107" s="54" t="s">
        <v>412</v>
      </c>
      <c r="F107" s="84"/>
      <c r="G107" s="55">
        <f>I107+K107+M107</f>
        <v>375916.50000000006</v>
      </c>
      <c r="H107" s="84"/>
      <c r="I107" s="55">
        <f>I111</f>
        <v>31863.9</v>
      </c>
      <c r="J107" s="84"/>
      <c r="K107" s="55">
        <f>K111</f>
        <v>301754.7</v>
      </c>
      <c r="L107" s="84"/>
      <c r="M107" s="55">
        <f>M111</f>
        <v>42297.9</v>
      </c>
      <c r="N107" s="73" t="str">
        <f>N101</f>
        <v>토목6-3-1</v>
      </c>
    </row>
    <row r="108" spans="1:14" ht="15" customHeight="1">
      <c r="A108" s="35"/>
      <c r="B108" s="36" t="s">
        <v>420</v>
      </c>
      <c r="C108" s="37" t="s">
        <v>33</v>
      </c>
      <c r="D108" s="40">
        <v>3</v>
      </c>
      <c r="E108" s="34" t="s">
        <v>24</v>
      </c>
      <c r="F108" s="38">
        <f>H108+J108+L108</f>
        <v>262580</v>
      </c>
      <c r="G108" s="39">
        <f>I108+K108+M108</f>
        <v>787740</v>
      </c>
      <c r="H108" s="38">
        <v>0</v>
      </c>
      <c r="I108" s="39"/>
      <c r="J108" s="38">
        <f>노임!$D$10</f>
        <v>262580</v>
      </c>
      <c r="K108" s="39">
        <f>TRUNC(J108*D108,1)</f>
        <v>787740</v>
      </c>
      <c r="L108" s="38">
        <v>0</v>
      </c>
      <c r="M108" s="39"/>
      <c r="N108" s="43" t="s">
        <v>0</v>
      </c>
    </row>
    <row r="109" spans="1:14" ht="15" customHeight="1">
      <c r="A109" s="35"/>
      <c r="B109" s="36" t="s">
        <v>421</v>
      </c>
      <c r="C109" s="37" t="s">
        <v>0</v>
      </c>
      <c r="D109" s="40">
        <v>1</v>
      </c>
      <c r="E109" s="34" t="s">
        <v>24</v>
      </c>
      <c r="F109" s="38">
        <f>H109+J109+L109</f>
        <v>172068</v>
      </c>
      <c r="G109" s="39">
        <f>I109+K109+M109</f>
        <v>172068</v>
      </c>
      <c r="H109" s="38">
        <v>0</v>
      </c>
      <c r="I109" s="39"/>
      <c r="J109" s="38">
        <f>노임!$D$3</f>
        <v>172068</v>
      </c>
      <c r="K109" s="39">
        <f>TRUNC(J109*D109,1)</f>
        <v>172068</v>
      </c>
      <c r="L109" s="38">
        <v>0</v>
      </c>
      <c r="M109" s="39"/>
      <c r="N109" s="43" t="s">
        <v>0</v>
      </c>
    </row>
    <row r="110" spans="1:14" ht="15" customHeight="1">
      <c r="A110" s="35"/>
      <c r="B110" s="36" t="s">
        <v>422</v>
      </c>
      <c r="C110" s="37" t="s">
        <v>236</v>
      </c>
      <c r="D110" s="40">
        <v>8</v>
      </c>
      <c r="E110" s="34" t="s">
        <v>413</v>
      </c>
      <c r="F110" s="38">
        <f>H110+J110+L110</f>
        <v>91498.25</v>
      </c>
      <c r="G110" s="39">
        <f>I110+K110+M110</f>
        <v>731986</v>
      </c>
      <c r="H110" s="38">
        <f>중기사용료목록!$E$9</f>
        <v>17925.25</v>
      </c>
      <c r="I110" s="39">
        <f>TRUNC(H110*D110,1)</f>
        <v>143402</v>
      </c>
      <c r="J110" s="38">
        <f>중기사용료목록!$F$9</f>
        <v>49778</v>
      </c>
      <c r="K110" s="39">
        <f>TRUNC(J110*D110,1)</f>
        <v>398224</v>
      </c>
      <c r="L110" s="38">
        <f>중기사용료목록!$G$9</f>
        <v>23795</v>
      </c>
      <c r="M110" s="39">
        <f>TRUNC(L110*D110,1)</f>
        <v>190360</v>
      </c>
      <c r="N110" s="43" t="s">
        <v>0</v>
      </c>
    </row>
    <row r="111" spans="1:14" ht="15" customHeight="1">
      <c r="A111" s="35"/>
      <c r="B111" s="36" t="s">
        <v>552</v>
      </c>
      <c r="C111" s="96">
        <v>4.5</v>
      </c>
      <c r="D111" s="40">
        <f>ROUND(1/C111,4)</f>
        <v>0.22220000000000001</v>
      </c>
      <c r="E111" s="34" t="s">
        <v>551</v>
      </c>
      <c r="F111" s="38"/>
      <c r="G111" s="39">
        <f>I111+K111+M111</f>
        <v>375916.50000000006</v>
      </c>
      <c r="H111" s="38"/>
      <c r="I111" s="39">
        <f>TRUNC(SUM(I108:I110)*$D111,1)</f>
        <v>31863.9</v>
      </c>
      <c r="J111" s="38"/>
      <c r="K111" s="39">
        <f>TRUNC(SUM(K108:K110)*$D111,1)</f>
        <v>301754.7</v>
      </c>
      <c r="L111" s="38"/>
      <c r="M111" s="39">
        <f>TRUNC(SUM(M108:M110)*$D111,1)</f>
        <v>42297.9</v>
      </c>
      <c r="N111" s="43"/>
    </row>
    <row r="112" spans="1:14" ht="15" customHeight="1">
      <c r="A112" s="41"/>
      <c r="B112" s="42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43"/>
    </row>
    <row r="113" spans="1:14" ht="15" customHeight="1">
      <c r="A113" s="56">
        <f>A107+1</f>
        <v>19</v>
      </c>
      <c r="B113" s="52" t="s">
        <v>410</v>
      </c>
      <c r="C113" s="53" t="s">
        <v>258</v>
      </c>
      <c r="D113" s="53">
        <v>1</v>
      </c>
      <c r="E113" s="54" t="s">
        <v>412</v>
      </c>
      <c r="F113" s="84"/>
      <c r="G113" s="55">
        <f>I113+K113+M113</f>
        <v>503344.9</v>
      </c>
      <c r="H113" s="84"/>
      <c r="I113" s="55">
        <f>I117</f>
        <v>43754.3</v>
      </c>
      <c r="J113" s="84"/>
      <c r="K113" s="55">
        <f>K117</f>
        <v>387989.7</v>
      </c>
      <c r="L113" s="84"/>
      <c r="M113" s="55">
        <f>M117</f>
        <v>71600.899999999994</v>
      </c>
      <c r="N113" s="73" t="str">
        <f>N107</f>
        <v>토목6-3-1</v>
      </c>
    </row>
    <row r="114" spans="1:14" ht="15" customHeight="1">
      <c r="A114" s="35"/>
      <c r="B114" s="36" t="s">
        <v>420</v>
      </c>
      <c r="C114" s="37" t="s">
        <v>33</v>
      </c>
      <c r="D114" s="40">
        <v>3</v>
      </c>
      <c r="E114" s="34" t="s">
        <v>24</v>
      </c>
      <c r="F114" s="38">
        <f>H114+J114+L114</f>
        <v>262580</v>
      </c>
      <c r="G114" s="39">
        <f>I114+K114+M114</f>
        <v>787740</v>
      </c>
      <c r="H114" s="38">
        <v>0</v>
      </c>
      <c r="I114" s="39"/>
      <c r="J114" s="38">
        <f>노임!$D$10</f>
        <v>262580</v>
      </c>
      <c r="K114" s="39">
        <f>TRUNC(J114*D114,1)</f>
        <v>787740</v>
      </c>
      <c r="L114" s="38">
        <v>0</v>
      </c>
      <c r="M114" s="39"/>
      <c r="N114" s="43" t="s">
        <v>0</v>
      </c>
    </row>
    <row r="115" spans="1:14" ht="15" customHeight="1">
      <c r="A115" s="35"/>
      <c r="B115" s="36" t="s">
        <v>421</v>
      </c>
      <c r="C115" s="37" t="s">
        <v>0</v>
      </c>
      <c r="D115" s="40">
        <v>1</v>
      </c>
      <c r="E115" s="34" t="s">
        <v>24</v>
      </c>
      <c r="F115" s="38">
        <f>H115+J115+L115</f>
        <v>172068</v>
      </c>
      <c r="G115" s="39">
        <f>I115+K115+M115</f>
        <v>172068</v>
      </c>
      <c r="H115" s="38">
        <v>0</v>
      </c>
      <c r="I115" s="39"/>
      <c r="J115" s="38">
        <f>노임!$D$3</f>
        <v>172068</v>
      </c>
      <c r="K115" s="39">
        <f>TRUNC(J115*D115,1)</f>
        <v>172068</v>
      </c>
      <c r="L115" s="38">
        <v>0</v>
      </c>
      <c r="M115" s="39"/>
      <c r="N115" s="43" t="s">
        <v>0</v>
      </c>
    </row>
    <row r="116" spans="1:14" ht="15" customHeight="1">
      <c r="A116" s="35"/>
      <c r="B116" s="36" t="s">
        <v>422</v>
      </c>
      <c r="C116" s="37" t="s">
        <v>268</v>
      </c>
      <c r="D116" s="40">
        <v>8</v>
      </c>
      <c r="E116" s="34" t="s">
        <v>413</v>
      </c>
      <c r="F116" s="38">
        <f>H116+J116+L116</f>
        <v>100248.48</v>
      </c>
      <c r="G116" s="39">
        <f>I116+K116+M116</f>
        <v>801987.8</v>
      </c>
      <c r="H116" s="38">
        <f>중기사용료목록!$E$10</f>
        <v>19143.48</v>
      </c>
      <c r="I116" s="39">
        <f>TRUNC(H116*D116,1)</f>
        <v>153147.79999999999</v>
      </c>
      <c r="J116" s="38">
        <f>중기사용료목록!$F$10</f>
        <v>49778</v>
      </c>
      <c r="K116" s="39">
        <f>TRUNC(J116*D116,1)</f>
        <v>398224</v>
      </c>
      <c r="L116" s="38">
        <f>중기사용료목록!$G$10</f>
        <v>31327</v>
      </c>
      <c r="M116" s="39">
        <f>TRUNC(L116*D116,1)</f>
        <v>250616</v>
      </c>
      <c r="N116" s="43" t="s">
        <v>0</v>
      </c>
    </row>
    <row r="117" spans="1:14" ht="15" customHeight="1">
      <c r="A117" s="35"/>
      <c r="B117" s="36" t="s">
        <v>552</v>
      </c>
      <c r="C117" s="96">
        <v>3.5</v>
      </c>
      <c r="D117" s="40">
        <f>ROUND(1/C117,4)</f>
        <v>0.28570000000000001</v>
      </c>
      <c r="E117" s="34" t="s">
        <v>551</v>
      </c>
      <c r="F117" s="38"/>
      <c r="G117" s="39">
        <f>I117+K117+M117</f>
        <v>503344.9</v>
      </c>
      <c r="H117" s="38"/>
      <c r="I117" s="39">
        <f>TRUNC(SUM(I114:I116)*$D117,1)</f>
        <v>43754.3</v>
      </c>
      <c r="J117" s="38"/>
      <c r="K117" s="39">
        <f>TRUNC(SUM(K114:K116)*$D117,1)</f>
        <v>387989.7</v>
      </c>
      <c r="L117" s="38"/>
      <c r="M117" s="39">
        <f>TRUNC(SUM(M114:M116)*$D117,1)</f>
        <v>71600.899999999994</v>
      </c>
      <c r="N117" s="43"/>
    </row>
    <row r="118" spans="1:14" ht="15" customHeight="1">
      <c r="A118" s="41"/>
      <c r="B118" s="42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43"/>
    </row>
    <row r="119" spans="1:14" ht="15" customHeight="1">
      <c r="A119" s="56">
        <f>A113+1</f>
        <v>20</v>
      </c>
      <c r="B119" s="52" t="s">
        <v>410</v>
      </c>
      <c r="C119" s="53" t="s">
        <v>259</v>
      </c>
      <c r="D119" s="53">
        <v>1</v>
      </c>
      <c r="E119" s="54" t="s">
        <v>412</v>
      </c>
      <c r="F119" s="84"/>
      <c r="G119" s="55">
        <f>I119+K119+M119</f>
        <v>587206.40000000002</v>
      </c>
      <c r="H119" s="84"/>
      <c r="I119" s="55">
        <f>I123</f>
        <v>51044.1</v>
      </c>
      <c r="J119" s="84"/>
      <c r="K119" s="55">
        <f>K123</f>
        <v>452632</v>
      </c>
      <c r="L119" s="84"/>
      <c r="M119" s="55">
        <f>M123</f>
        <v>83530.3</v>
      </c>
      <c r="N119" s="73" t="str">
        <f>N113</f>
        <v>토목6-3-1</v>
      </c>
    </row>
    <row r="120" spans="1:14" ht="15" customHeight="1">
      <c r="A120" s="35"/>
      <c r="B120" s="36" t="s">
        <v>420</v>
      </c>
      <c r="C120" s="37" t="s">
        <v>33</v>
      </c>
      <c r="D120" s="40">
        <v>3</v>
      </c>
      <c r="E120" s="34" t="s">
        <v>24</v>
      </c>
      <c r="F120" s="38">
        <f>H120+J120+L120</f>
        <v>262580</v>
      </c>
      <c r="G120" s="39">
        <f>I120+K120+M120</f>
        <v>787740</v>
      </c>
      <c r="H120" s="38">
        <v>0</v>
      </c>
      <c r="I120" s="39"/>
      <c r="J120" s="38">
        <f>노임!$D$10</f>
        <v>262580</v>
      </c>
      <c r="K120" s="39">
        <f>TRUNC(J120*D120,1)</f>
        <v>787740</v>
      </c>
      <c r="L120" s="38">
        <v>0</v>
      </c>
      <c r="M120" s="39"/>
      <c r="N120" s="43" t="s">
        <v>0</v>
      </c>
    </row>
    <row r="121" spans="1:14" ht="15" customHeight="1">
      <c r="A121" s="35"/>
      <c r="B121" s="36" t="s">
        <v>421</v>
      </c>
      <c r="C121" s="37" t="s">
        <v>0</v>
      </c>
      <c r="D121" s="40">
        <v>1</v>
      </c>
      <c r="E121" s="34" t="s">
        <v>24</v>
      </c>
      <c r="F121" s="38">
        <f>H121+J121+L121</f>
        <v>172068</v>
      </c>
      <c r="G121" s="39">
        <f>I121+K121+M121</f>
        <v>172068</v>
      </c>
      <c r="H121" s="38">
        <v>0</v>
      </c>
      <c r="I121" s="39"/>
      <c r="J121" s="38">
        <f>노임!$D$3</f>
        <v>172068</v>
      </c>
      <c r="K121" s="39">
        <f>TRUNC(J121*D121,1)</f>
        <v>172068</v>
      </c>
      <c r="L121" s="38">
        <v>0</v>
      </c>
      <c r="M121" s="39"/>
      <c r="N121" s="43" t="s">
        <v>0</v>
      </c>
    </row>
    <row r="122" spans="1:14" ht="15" customHeight="1">
      <c r="A122" s="35"/>
      <c r="B122" s="36" t="s">
        <v>422</v>
      </c>
      <c r="C122" s="37" t="s">
        <v>268</v>
      </c>
      <c r="D122" s="40">
        <v>8</v>
      </c>
      <c r="E122" s="34" t="s">
        <v>413</v>
      </c>
      <c r="F122" s="38">
        <f>H122+J122+L122</f>
        <v>100248.48</v>
      </c>
      <c r="G122" s="39">
        <f>I122+K122+M122</f>
        <v>801987.8</v>
      </c>
      <c r="H122" s="38">
        <f>중기사용료목록!$E$10</f>
        <v>19143.48</v>
      </c>
      <c r="I122" s="39">
        <f>TRUNC(H122*D122,1)</f>
        <v>153147.79999999999</v>
      </c>
      <c r="J122" s="38">
        <f>중기사용료목록!$F$10</f>
        <v>49778</v>
      </c>
      <c r="K122" s="39">
        <f>TRUNC(J122*D122,1)</f>
        <v>398224</v>
      </c>
      <c r="L122" s="38">
        <f>중기사용료목록!$G$10</f>
        <v>31327</v>
      </c>
      <c r="M122" s="39">
        <f>TRUNC(L122*D122,1)</f>
        <v>250616</v>
      </c>
      <c r="N122" s="43" t="s">
        <v>0</v>
      </c>
    </row>
    <row r="123" spans="1:14" ht="15" customHeight="1">
      <c r="A123" s="35"/>
      <c r="B123" s="36" t="s">
        <v>552</v>
      </c>
      <c r="C123" s="96">
        <v>3</v>
      </c>
      <c r="D123" s="40">
        <f>ROUND(1/C123,4)</f>
        <v>0.33329999999999999</v>
      </c>
      <c r="E123" s="34" t="s">
        <v>551</v>
      </c>
      <c r="F123" s="38"/>
      <c r="G123" s="39">
        <f>I123+K123+M123</f>
        <v>587206.40000000002</v>
      </c>
      <c r="H123" s="38"/>
      <c r="I123" s="39">
        <f>TRUNC(SUM(I120:I122)*$D123,1)</f>
        <v>51044.1</v>
      </c>
      <c r="J123" s="38"/>
      <c r="K123" s="39">
        <f>TRUNC(SUM(K120:K122)*$D123,1)</f>
        <v>452632</v>
      </c>
      <c r="L123" s="38"/>
      <c r="M123" s="39">
        <f>TRUNC(SUM(M120:M122)*$D123,1)</f>
        <v>83530.3</v>
      </c>
      <c r="N123" s="43"/>
    </row>
    <row r="124" spans="1:14" ht="15" customHeight="1">
      <c r="A124" s="41"/>
      <c r="B124" s="42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43"/>
    </row>
    <row r="125" spans="1:14" ht="15" customHeight="1">
      <c r="A125" s="56">
        <f>A119+1</f>
        <v>21</v>
      </c>
      <c r="B125" s="52" t="s">
        <v>410</v>
      </c>
      <c r="C125" s="53" t="s">
        <v>260</v>
      </c>
      <c r="D125" s="53">
        <v>1</v>
      </c>
      <c r="E125" s="54" t="s">
        <v>412</v>
      </c>
      <c r="F125" s="84"/>
      <c r="G125" s="55">
        <f>I125+K125+M125</f>
        <v>704718.3</v>
      </c>
      <c r="H125" s="84"/>
      <c r="I125" s="55">
        <f>I129</f>
        <v>61259.1</v>
      </c>
      <c r="J125" s="84"/>
      <c r="K125" s="55">
        <f>K129</f>
        <v>543212.80000000005</v>
      </c>
      <c r="L125" s="84"/>
      <c r="M125" s="55">
        <f>M129</f>
        <v>100246.39999999999</v>
      </c>
      <c r="N125" s="73" t="str">
        <f>N119</f>
        <v>토목6-3-1</v>
      </c>
    </row>
    <row r="126" spans="1:14" ht="15" customHeight="1">
      <c r="A126" s="35"/>
      <c r="B126" s="36" t="s">
        <v>420</v>
      </c>
      <c r="C126" s="37" t="s">
        <v>33</v>
      </c>
      <c r="D126" s="40">
        <v>3</v>
      </c>
      <c r="E126" s="34" t="s">
        <v>24</v>
      </c>
      <c r="F126" s="38">
        <f>H126+J126+L126</f>
        <v>262580</v>
      </c>
      <c r="G126" s="39">
        <f>I126+K126+M126</f>
        <v>787740</v>
      </c>
      <c r="H126" s="38">
        <v>0</v>
      </c>
      <c r="I126" s="39"/>
      <c r="J126" s="38">
        <f>노임!$D$10</f>
        <v>262580</v>
      </c>
      <c r="K126" s="39">
        <f>TRUNC(J126*D126,1)</f>
        <v>787740</v>
      </c>
      <c r="L126" s="38">
        <v>0</v>
      </c>
      <c r="M126" s="39"/>
      <c r="N126" s="43" t="s">
        <v>0</v>
      </c>
    </row>
    <row r="127" spans="1:14" ht="15" customHeight="1">
      <c r="A127" s="35"/>
      <c r="B127" s="36" t="s">
        <v>421</v>
      </c>
      <c r="C127" s="37" t="s">
        <v>0</v>
      </c>
      <c r="D127" s="40">
        <v>1</v>
      </c>
      <c r="E127" s="34" t="s">
        <v>24</v>
      </c>
      <c r="F127" s="38">
        <f>H127+J127+L127</f>
        <v>172068</v>
      </c>
      <c r="G127" s="39">
        <f>I127+K127+M127</f>
        <v>172068</v>
      </c>
      <c r="H127" s="38">
        <v>0</v>
      </c>
      <c r="I127" s="39"/>
      <c r="J127" s="38">
        <f>노임!$D$3</f>
        <v>172068</v>
      </c>
      <c r="K127" s="39">
        <f>TRUNC(J127*D127,1)</f>
        <v>172068</v>
      </c>
      <c r="L127" s="38">
        <v>0</v>
      </c>
      <c r="M127" s="39"/>
      <c r="N127" s="43" t="s">
        <v>0</v>
      </c>
    </row>
    <row r="128" spans="1:14" ht="15" customHeight="1">
      <c r="A128" s="35"/>
      <c r="B128" s="36" t="s">
        <v>422</v>
      </c>
      <c r="C128" s="37" t="s">
        <v>268</v>
      </c>
      <c r="D128" s="40">
        <v>8</v>
      </c>
      <c r="E128" s="34" t="s">
        <v>413</v>
      </c>
      <c r="F128" s="38">
        <f>H128+J128+L128</f>
        <v>100248.48</v>
      </c>
      <c r="G128" s="39">
        <f>I128+K128+M128</f>
        <v>801987.8</v>
      </c>
      <c r="H128" s="38">
        <f>중기사용료목록!$E$10</f>
        <v>19143.48</v>
      </c>
      <c r="I128" s="39">
        <f>TRUNC(H128*D128,1)</f>
        <v>153147.79999999999</v>
      </c>
      <c r="J128" s="38">
        <f>중기사용료목록!$F$10</f>
        <v>49778</v>
      </c>
      <c r="K128" s="39">
        <f>TRUNC(J128*D128,1)</f>
        <v>398224</v>
      </c>
      <c r="L128" s="38">
        <f>중기사용료목록!$G$10</f>
        <v>31327</v>
      </c>
      <c r="M128" s="39">
        <f>TRUNC(L128*D128,1)</f>
        <v>250616</v>
      </c>
      <c r="N128" s="43" t="s">
        <v>0</v>
      </c>
    </row>
    <row r="129" spans="1:14" ht="15" customHeight="1">
      <c r="A129" s="35"/>
      <c r="B129" s="36" t="s">
        <v>552</v>
      </c>
      <c r="C129" s="96">
        <v>2.5</v>
      </c>
      <c r="D129" s="40">
        <f>ROUND(1/C129,4)</f>
        <v>0.4</v>
      </c>
      <c r="E129" s="34" t="s">
        <v>551</v>
      </c>
      <c r="F129" s="38"/>
      <c r="G129" s="39">
        <f>I129+K129+M129</f>
        <v>704718.3</v>
      </c>
      <c r="H129" s="38"/>
      <c r="I129" s="39">
        <f>TRUNC(SUM(I126:I128)*$D129,1)</f>
        <v>61259.1</v>
      </c>
      <c r="J129" s="38"/>
      <c r="K129" s="39">
        <f>TRUNC(SUM(K126:K128)*$D129,1)</f>
        <v>543212.80000000005</v>
      </c>
      <c r="L129" s="38"/>
      <c r="M129" s="39">
        <f>TRUNC(SUM(M126:M128)*$D129,1)</f>
        <v>100246.39999999999</v>
      </c>
      <c r="N129" s="43"/>
    </row>
    <row r="130" spans="1:14" ht="15" customHeight="1">
      <c r="A130" s="41"/>
      <c r="B130" s="42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43"/>
    </row>
    <row r="131" spans="1:14" ht="15" customHeight="1">
      <c r="A131" s="56">
        <f>A125+1</f>
        <v>22</v>
      </c>
      <c r="B131" s="52" t="s">
        <v>410</v>
      </c>
      <c r="C131" s="53" t="s">
        <v>261</v>
      </c>
      <c r="D131" s="53">
        <v>1</v>
      </c>
      <c r="E131" s="54" t="s">
        <v>412</v>
      </c>
      <c r="F131" s="84"/>
      <c r="G131" s="55">
        <f>I131+K131+M131</f>
        <v>880897.9</v>
      </c>
      <c r="H131" s="84"/>
      <c r="I131" s="55">
        <f>I135</f>
        <v>76573.899999999994</v>
      </c>
      <c r="J131" s="84"/>
      <c r="K131" s="55">
        <f>K135</f>
        <v>679016</v>
      </c>
      <c r="L131" s="84"/>
      <c r="M131" s="55">
        <f>M135</f>
        <v>125308</v>
      </c>
      <c r="N131" s="73" t="str">
        <f>N125</f>
        <v>토목6-3-1</v>
      </c>
    </row>
    <row r="132" spans="1:14" ht="15" customHeight="1">
      <c r="A132" s="35"/>
      <c r="B132" s="36" t="s">
        <v>420</v>
      </c>
      <c r="C132" s="37" t="s">
        <v>33</v>
      </c>
      <c r="D132" s="40">
        <v>3</v>
      </c>
      <c r="E132" s="34" t="s">
        <v>24</v>
      </c>
      <c r="F132" s="38">
        <f>H132+J132+L132</f>
        <v>262580</v>
      </c>
      <c r="G132" s="39">
        <f>I132+K132+M132</f>
        <v>787740</v>
      </c>
      <c r="H132" s="38">
        <v>0</v>
      </c>
      <c r="I132" s="39"/>
      <c r="J132" s="38">
        <f>노임!$D$10</f>
        <v>262580</v>
      </c>
      <c r="K132" s="39">
        <f>TRUNC(J132*D132,1)</f>
        <v>787740</v>
      </c>
      <c r="L132" s="38">
        <v>0</v>
      </c>
      <c r="M132" s="39"/>
      <c r="N132" s="43" t="s">
        <v>0</v>
      </c>
    </row>
    <row r="133" spans="1:14" ht="15" customHeight="1">
      <c r="A133" s="35"/>
      <c r="B133" s="36" t="s">
        <v>421</v>
      </c>
      <c r="C133" s="37" t="s">
        <v>0</v>
      </c>
      <c r="D133" s="40">
        <v>1</v>
      </c>
      <c r="E133" s="34" t="s">
        <v>24</v>
      </c>
      <c r="F133" s="38">
        <f>H133+J133+L133</f>
        <v>172068</v>
      </c>
      <c r="G133" s="39">
        <f>I133+K133+M133</f>
        <v>172068</v>
      </c>
      <c r="H133" s="38">
        <v>0</v>
      </c>
      <c r="I133" s="39"/>
      <c r="J133" s="38">
        <f>노임!$D$3</f>
        <v>172068</v>
      </c>
      <c r="K133" s="39">
        <f>TRUNC(J133*D133,1)</f>
        <v>172068</v>
      </c>
      <c r="L133" s="38">
        <v>0</v>
      </c>
      <c r="M133" s="39"/>
      <c r="N133" s="43" t="s">
        <v>0</v>
      </c>
    </row>
    <row r="134" spans="1:14" ht="15" customHeight="1">
      <c r="A134" s="35"/>
      <c r="B134" s="36" t="s">
        <v>422</v>
      </c>
      <c r="C134" s="37" t="s">
        <v>268</v>
      </c>
      <c r="D134" s="40">
        <v>8</v>
      </c>
      <c r="E134" s="34" t="s">
        <v>413</v>
      </c>
      <c r="F134" s="38">
        <f>H134+J134+L134</f>
        <v>100248.48</v>
      </c>
      <c r="G134" s="39">
        <f>I134+K134+M134</f>
        <v>801987.8</v>
      </c>
      <c r="H134" s="38">
        <f>중기사용료목록!$E$10</f>
        <v>19143.48</v>
      </c>
      <c r="I134" s="39">
        <f>TRUNC(H134*D134,1)</f>
        <v>153147.79999999999</v>
      </c>
      <c r="J134" s="38">
        <f>중기사용료목록!$F$10</f>
        <v>49778</v>
      </c>
      <c r="K134" s="39">
        <f>TRUNC(J134*D134,1)</f>
        <v>398224</v>
      </c>
      <c r="L134" s="38">
        <f>중기사용료목록!$G$10</f>
        <v>31327</v>
      </c>
      <c r="M134" s="39">
        <f>TRUNC(L134*D134,1)</f>
        <v>250616</v>
      </c>
      <c r="N134" s="43" t="s">
        <v>0</v>
      </c>
    </row>
    <row r="135" spans="1:14" ht="15" customHeight="1">
      <c r="A135" s="35"/>
      <c r="B135" s="36" t="s">
        <v>552</v>
      </c>
      <c r="C135" s="96">
        <v>2</v>
      </c>
      <c r="D135" s="40">
        <f>ROUND(1/C135,4)</f>
        <v>0.5</v>
      </c>
      <c r="E135" s="34" t="s">
        <v>551</v>
      </c>
      <c r="F135" s="38"/>
      <c r="G135" s="39">
        <f>I135+K135+M135</f>
        <v>880897.9</v>
      </c>
      <c r="H135" s="38"/>
      <c r="I135" s="39">
        <f>TRUNC(SUM(I132:I134)*$D135,1)</f>
        <v>76573.899999999994</v>
      </c>
      <c r="J135" s="38"/>
      <c r="K135" s="39">
        <f>TRUNC(SUM(K132:K134)*$D135,1)</f>
        <v>679016</v>
      </c>
      <c r="L135" s="38"/>
      <c r="M135" s="39">
        <f>TRUNC(SUM(M132:M134)*$D135,1)</f>
        <v>125308</v>
      </c>
      <c r="N135" s="43"/>
    </row>
    <row r="136" spans="1:14" ht="15" customHeight="1">
      <c r="A136" s="41"/>
      <c r="B136" s="42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43"/>
    </row>
    <row r="137" spans="1:14" ht="15" customHeight="1">
      <c r="A137" s="56">
        <f>A131+1</f>
        <v>23</v>
      </c>
      <c r="B137" s="52" t="s">
        <v>410</v>
      </c>
      <c r="C137" s="53" t="s">
        <v>262</v>
      </c>
      <c r="D137" s="53">
        <v>1</v>
      </c>
      <c r="E137" s="54" t="s">
        <v>412</v>
      </c>
      <c r="F137" s="84"/>
      <c r="G137" s="55">
        <f>I137+K137+M137</f>
        <v>880897.9</v>
      </c>
      <c r="H137" s="84"/>
      <c r="I137" s="55">
        <f>I141</f>
        <v>76573.899999999994</v>
      </c>
      <c r="J137" s="84"/>
      <c r="K137" s="55">
        <f>K141</f>
        <v>679016</v>
      </c>
      <c r="L137" s="84"/>
      <c r="M137" s="55">
        <f>M141</f>
        <v>125308</v>
      </c>
      <c r="N137" s="73" t="str">
        <f>N131</f>
        <v>토목6-3-1</v>
      </c>
    </row>
    <row r="138" spans="1:14" ht="15" customHeight="1">
      <c r="A138" s="35"/>
      <c r="B138" s="36" t="s">
        <v>420</v>
      </c>
      <c r="C138" s="37" t="s">
        <v>33</v>
      </c>
      <c r="D138" s="40">
        <v>3</v>
      </c>
      <c r="E138" s="34" t="s">
        <v>24</v>
      </c>
      <c r="F138" s="38">
        <f>H138+J138+L138</f>
        <v>262580</v>
      </c>
      <c r="G138" s="39">
        <f>I138+K138+M138</f>
        <v>787740</v>
      </c>
      <c r="H138" s="38">
        <v>0</v>
      </c>
      <c r="I138" s="39"/>
      <c r="J138" s="38">
        <f>노임!$D$10</f>
        <v>262580</v>
      </c>
      <c r="K138" s="39">
        <f>TRUNC(J138*D138,1)</f>
        <v>787740</v>
      </c>
      <c r="L138" s="38">
        <v>0</v>
      </c>
      <c r="M138" s="39"/>
      <c r="N138" s="43" t="s">
        <v>0</v>
      </c>
    </row>
    <row r="139" spans="1:14" ht="15" customHeight="1">
      <c r="A139" s="35"/>
      <c r="B139" s="36" t="s">
        <v>421</v>
      </c>
      <c r="C139" s="37" t="s">
        <v>0</v>
      </c>
      <c r="D139" s="40">
        <v>1</v>
      </c>
      <c r="E139" s="34" t="s">
        <v>24</v>
      </c>
      <c r="F139" s="38">
        <f>H139+J139+L139</f>
        <v>172068</v>
      </c>
      <c r="G139" s="39">
        <f>I139+K139+M139</f>
        <v>172068</v>
      </c>
      <c r="H139" s="38">
        <v>0</v>
      </c>
      <c r="I139" s="39"/>
      <c r="J139" s="38">
        <f>노임!$D$3</f>
        <v>172068</v>
      </c>
      <c r="K139" s="39">
        <f>TRUNC(J139*D139,1)</f>
        <v>172068</v>
      </c>
      <c r="L139" s="38">
        <v>0</v>
      </c>
      <c r="M139" s="39"/>
      <c r="N139" s="43" t="s">
        <v>0</v>
      </c>
    </row>
    <row r="140" spans="1:14" ht="15" customHeight="1">
      <c r="A140" s="35"/>
      <c r="B140" s="36" t="s">
        <v>422</v>
      </c>
      <c r="C140" s="37" t="s">
        <v>268</v>
      </c>
      <c r="D140" s="40">
        <v>8</v>
      </c>
      <c r="E140" s="34" t="s">
        <v>413</v>
      </c>
      <c r="F140" s="38">
        <f>H140+J140+L140</f>
        <v>100248.48</v>
      </c>
      <c r="G140" s="39">
        <f>I140+K140+M140</f>
        <v>801987.8</v>
      </c>
      <c r="H140" s="38">
        <f>중기사용료목록!$E$10</f>
        <v>19143.48</v>
      </c>
      <c r="I140" s="39">
        <f>TRUNC(H140*D140,1)</f>
        <v>153147.79999999999</v>
      </c>
      <c r="J140" s="38">
        <f>중기사용료목록!$F$10</f>
        <v>49778</v>
      </c>
      <c r="K140" s="39">
        <f>TRUNC(J140*D140,1)</f>
        <v>398224</v>
      </c>
      <c r="L140" s="38">
        <f>중기사용료목록!$G$10</f>
        <v>31327</v>
      </c>
      <c r="M140" s="39">
        <f>TRUNC(L140*D140,1)</f>
        <v>250616</v>
      </c>
      <c r="N140" s="43" t="s">
        <v>0</v>
      </c>
    </row>
    <row r="141" spans="1:14" ht="15" customHeight="1">
      <c r="A141" s="35"/>
      <c r="B141" s="36" t="s">
        <v>552</v>
      </c>
      <c r="C141" s="96">
        <v>2</v>
      </c>
      <c r="D141" s="40">
        <f>ROUND(1/C141,4)</f>
        <v>0.5</v>
      </c>
      <c r="E141" s="34" t="s">
        <v>551</v>
      </c>
      <c r="F141" s="38"/>
      <c r="G141" s="39">
        <f>I141+K141+M141</f>
        <v>880897.9</v>
      </c>
      <c r="H141" s="38"/>
      <c r="I141" s="39">
        <f>TRUNC(SUM(I138:I140)*$D141,1)</f>
        <v>76573.899999999994</v>
      </c>
      <c r="J141" s="38"/>
      <c r="K141" s="39">
        <f>TRUNC(SUM(K138:K140)*$D141,1)</f>
        <v>679016</v>
      </c>
      <c r="L141" s="38"/>
      <c r="M141" s="39">
        <f>TRUNC(SUM(M138:M140)*$D141,1)</f>
        <v>125308</v>
      </c>
      <c r="N141" s="43"/>
    </row>
    <row r="142" spans="1:14" ht="15" customHeight="1">
      <c r="A142" s="41"/>
      <c r="B142" s="42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43"/>
    </row>
    <row r="143" spans="1:14" ht="15" customHeight="1">
      <c r="A143" s="56">
        <f>A137+1</f>
        <v>24</v>
      </c>
      <c r="B143" s="52" t="s">
        <v>410</v>
      </c>
      <c r="C143" s="53" t="s">
        <v>263</v>
      </c>
      <c r="D143" s="53">
        <v>1</v>
      </c>
      <c r="E143" s="54" t="s">
        <v>412</v>
      </c>
      <c r="F143" s="84"/>
      <c r="G143" s="55">
        <f>I143+K143+M143</f>
        <v>1174589.1000000001</v>
      </c>
      <c r="H143" s="84"/>
      <c r="I143" s="55">
        <f>I147</f>
        <v>102103.6</v>
      </c>
      <c r="J143" s="84"/>
      <c r="K143" s="55">
        <f>K147</f>
        <v>905399.9</v>
      </c>
      <c r="L143" s="84"/>
      <c r="M143" s="55">
        <f>M147</f>
        <v>167085.6</v>
      </c>
      <c r="N143" s="73" t="str">
        <f>N137</f>
        <v>토목6-3-1</v>
      </c>
    </row>
    <row r="144" spans="1:14" ht="15" customHeight="1">
      <c r="A144" s="35"/>
      <c r="B144" s="36" t="s">
        <v>420</v>
      </c>
      <c r="C144" s="37" t="s">
        <v>33</v>
      </c>
      <c r="D144" s="40">
        <v>3</v>
      </c>
      <c r="E144" s="34" t="s">
        <v>24</v>
      </c>
      <c r="F144" s="38">
        <f>H144+J144+L144</f>
        <v>262580</v>
      </c>
      <c r="G144" s="39">
        <f>I144+K144+M144</f>
        <v>787740</v>
      </c>
      <c r="H144" s="38">
        <v>0</v>
      </c>
      <c r="I144" s="39"/>
      <c r="J144" s="38">
        <f>노임!$D$10</f>
        <v>262580</v>
      </c>
      <c r="K144" s="39">
        <f>TRUNC(J144*D144,1)</f>
        <v>787740</v>
      </c>
      <c r="L144" s="38">
        <v>0</v>
      </c>
      <c r="M144" s="39"/>
      <c r="N144" s="43" t="s">
        <v>0</v>
      </c>
    </row>
    <row r="145" spans="1:14" ht="15" customHeight="1">
      <c r="A145" s="35"/>
      <c r="B145" s="36" t="s">
        <v>421</v>
      </c>
      <c r="C145" s="37" t="s">
        <v>0</v>
      </c>
      <c r="D145" s="40">
        <v>1</v>
      </c>
      <c r="E145" s="34" t="s">
        <v>24</v>
      </c>
      <c r="F145" s="38">
        <f>H145+J145+L145</f>
        <v>172068</v>
      </c>
      <c r="G145" s="39">
        <f>I145+K145+M145</f>
        <v>172068</v>
      </c>
      <c r="H145" s="38">
        <v>0</v>
      </c>
      <c r="I145" s="39"/>
      <c r="J145" s="38">
        <f>노임!$D$3</f>
        <v>172068</v>
      </c>
      <c r="K145" s="39">
        <f>TRUNC(J145*D145,1)</f>
        <v>172068</v>
      </c>
      <c r="L145" s="38">
        <v>0</v>
      </c>
      <c r="M145" s="39"/>
      <c r="N145" s="43" t="s">
        <v>0</v>
      </c>
    </row>
    <row r="146" spans="1:14" ht="15" customHeight="1">
      <c r="A146" s="35"/>
      <c r="B146" s="36" t="s">
        <v>422</v>
      </c>
      <c r="C146" s="37" t="s">
        <v>268</v>
      </c>
      <c r="D146" s="40">
        <v>8</v>
      </c>
      <c r="E146" s="34" t="s">
        <v>413</v>
      </c>
      <c r="F146" s="38">
        <f>H146+J146+L146</f>
        <v>100248.48</v>
      </c>
      <c r="G146" s="39">
        <f>I146+K146+M146</f>
        <v>801987.8</v>
      </c>
      <c r="H146" s="38">
        <f>중기사용료목록!$E$10</f>
        <v>19143.48</v>
      </c>
      <c r="I146" s="39">
        <f>TRUNC(H146*D146,1)</f>
        <v>153147.79999999999</v>
      </c>
      <c r="J146" s="38">
        <f>중기사용료목록!$F$10</f>
        <v>49778</v>
      </c>
      <c r="K146" s="39">
        <f>TRUNC(J146*D146,1)</f>
        <v>398224</v>
      </c>
      <c r="L146" s="38">
        <f>중기사용료목록!$G$10</f>
        <v>31327</v>
      </c>
      <c r="M146" s="39">
        <f>TRUNC(L146*D146,1)</f>
        <v>250616</v>
      </c>
      <c r="N146" s="43" t="s">
        <v>0</v>
      </c>
    </row>
    <row r="147" spans="1:14" ht="15" customHeight="1">
      <c r="A147" s="35"/>
      <c r="B147" s="36" t="s">
        <v>552</v>
      </c>
      <c r="C147" s="96">
        <v>1.5</v>
      </c>
      <c r="D147" s="40">
        <f>ROUND(1/C147,4)</f>
        <v>0.66669999999999996</v>
      </c>
      <c r="E147" s="34" t="s">
        <v>551</v>
      </c>
      <c r="F147" s="38"/>
      <c r="G147" s="39">
        <f>I147+K147+M147</f>
        <v>1174589.1000000001</v>
      </c>
      <c r="H147" s="38"/>
      <c r="I147" s="39">
        <f>TRUNC(SUM(I144:I146)*$D147,1)</f>
        <v>102103.6</v>
      </c>
      <c r="J147" s="38"/>
      <c r="K147" s="39">
        <f>TRUNC(SUM(K144:K146)*$D147,1)</f>
        <v>905399.9</v>
      </c>
      <c r="L147" s="38"/>
      <c r="M147" s="39">
        <f>TRUNC(SUM(M144:M146)*$D147,1)</f>
        <v>167085.6</v>
      </c>
      <c r="N147" s="43"/>
    </row>
    <row r="148" spans="1:14" ht="15" customHeight="1">
      <c r="A148" s="41"/>
      <c r="B148" s="42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43"/>
    </row>
    <row r="149" spans="1:14" ht="15" customHeight="1">
      <c r="A149" s="56">
        <f>A143+1</f>
        <v>25</v>
      </c>
      <c r="B149" s="52" t="s">
        <v>410</v>
      </c>
      <c r="C149" s="53" t="s">
        <v>264</v>
      </c>
      <c r="D149" s="53">
        <v>1</v>
      </c>
      <c r="E149" s="54" t="s">
        <v>412</v>
      </c>
      <c r="F149" s="84"/>
      <c r="G149" s="55">
        <f>I149+K149+M149</f>
        <v>1349651.2000000002</v>
      </c>
      <c r="H149" s="84"/>
      <c r="I149" s="55">
        <f>I153</f>
        <v>102103.6</v>
      </c>
      <c r="J149" s="84"/>
      <c r="K149" s="55">
        <f>K153</f>
        <v>1080462</v>
      </c>
      <c r="L149" s="84"/>
      <c r="M149" s="55">
        <f>M153</f>
        <v>167085.6</v>
      </c>
      <c r="N149" s="73" t="str">
        <f>N143</f>
        <v>토목6-3-1</v>
      </c>
    </row>
    <row r="150" spans="1:14" ht="15" customHeight="1">
      <c r="A150" s="35"/>
      <c r="B150" s="36" t="s">
        <v>420</v>
      </c>
      <c r="C150" s="37" t="s">
        <v>33</v>
      </c>
      <c r="D150" s="40">
        <v>4</v>
      </c>
      <c r="E150" s="34" t="s">
        <v>24</v>
      </c>
      <c r="F150" s="38">
        <f>H150+J150+L150</f>
        <v>262580</v>
      </c>
      <c r="G150" s="39">
        <f>I150+K150+M150</f>
        <v>1050320</v>
      </c>
      <c r="H150" s="38">
        <v>0</v>
      </c>
      <c r="I150" s="39"/>
      <c r="J150" s="38">
        <f>노임!$D$10</f>
        <v>262580</v>
      </c>
      <c r="K150" s="39">
        <f>TRUNC(J150*D150,1)</f>
        <v>1050320</v>
      </c>
      <c r="L150" s="38">
        <v>0</v>
      </c>
      <c r="M150" s="39"/>
      <c r="N150" s="43" t="s">
        <v>0</v>
      </c>
    </row>
    <row r="151" spans="1:14" ht="15" customHeight="1">
      <c r="A151" s="35"/>
      <c r="B151" s="36" t="s">
        <v>421</v>
      </c>
      <c r="C151" s="37" t="s">
        <v>0</v>
      </c>
      <c r="D151" s="40">
        <v>1</v>
      </c>
      <c r="E151" s="34" t="s">
        <v>24</v>
      </c>
      <c r="F151" s="38">
        <f>H151+J151+L151</f>
        <v>172068</v>
      </c>
      <c r="G151" s="39">
        <f>I151+K151+M151</f>
        <v>172068</v>
      </c>
      <c r="H151" s="38">
        <v>0</v>
      </c>
      <c r="I151" s="39"/>
      <c r="J151" s="38">
        <f>노임!$D$3</f>
        <v>172068</v>
      </c>
      <c r="K151" s="39">
        <f>TRUNC(J151*D151,1)</f>
        <v>172068</v>
      </c>
      <c r="L151" s="38">
        <v>0</v>
      </c>
      <c r="M151" s="39"/>
      <c r="N151" s="43" t="s">
        <v>0</v>
      </c>
    </row>
    <row r="152" spans="1:14" ht="15" customHeight="1">
      <c r="A152" s="35"/>
      <c r="B152" s="36" t="s">
        <v>422</v>
      </c>
      <c r="C152" s="37" t="s">
        <v>268</v>
      </c>
      <c r="D152" s="40">
        <v>8</v>
      </c>
      <c r="E152" s="34" t="s">
        <v>413</v>
      </c>
      <c r="F152" s="38">
        <f>H152+J152+L152</f>
        <v>100248.48</v>
      </c>
      <c r="G152" s="39">
        <f>I152+K152+M152</f>
        <v>801987.8</v>
      </c>
      <c r="H152" s="38">
        <f>중기사용료목록!$E$10</f>
        <v>19143.48</v>
      </c>
      <c r="I152" s="39">
        <f>TRUNC(H152*D152,1)</f>
        <v>153147.79999999999</v>
      </c>
      <c r="J152" s="38">
        <f>중기사용료목록!$F$10</f>
        <v>49778</v>
      </c>
      <c r="K152" s="39">
        <f>TRUNC(J152*D152,1)</f>
        <v>398224</v>
      </c>
      <c r="L152" s="38">
        <f>중기사용료목록!$G$10</f>
        <v>31327</v>
      </c>
      <c r="M152" s="39">
        <f>TRUNC(L152*D152,1)</f>
        <v>250616</v>
      </c>
      <c r="N152" s="43" t="s">
        <v>0</v>
      </c>
    </row>
    <row r="153" spans="1:14" ht="15" customHeight="1">
      <c r="A153" s="35"/>
      <c r="B153" s="36" t="s">
        <v>552</v>
      </c>
      <c r="C153" s="96">
        <v>1.5</v>
      </c>
      <c r="D153" s="40">
        <f>ROUND(1/C153,4)</f>
        <v>0.66669999999999996</v>
      </c>
      <c r="E153" s="34" t="s">
        <v>551</v>
      </c>
      <c r="F153" s="38"/>
      <c r="G153" s="39">
        <f>I153+K153+M153</f>
        <v>1349651.2000000002</v>
      </c>
      <c r="H153" s="38"/>
      <c r="I153" s="39">
        <f>TRUNC(SUM(I150:I152)*$D153,1)</f>
        <v>102103.6</v>
      </c>
      <c r="J153" s="38"/>
      <c r="K153" s="39">
        <f>TRUNC(SUM(K150:K152)*$D153,1)</f>
        <v>1080462</v>
      </c>
      <c r="L153" s="38"/>
      <c r="M153" s="39">
        <f>TRUNC(SUM(M150:M152)*$D153,1)</f>
        <v>167085.6</v>
      </c>
      <c r="N153" s="43"/>
    </row>
    <row r="154" spans="1:14" ht="15" customHeight="1">
      <c r="A154" s="41"/>
      <c r="B154" s="42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43"/>
    </row>
    <row r="155" spans="1:14" ht="15" customHeight="1">
      <c r="A155" s="56">
        <f>A149+1</f>
        <v>26</v>
      </c>
      <c r="B155" s="52" t="s">
        <v>410</v>
      </c>
      <c r="C155" s="53" t="s">
        <v>265</v>
      </c>
      <c r="D155" s="53">
        <v>1</v>
      </c>
      <c r="E155" s="54" t="s">
        <v>412</v>
      </c>
      <c r="F155" s="84"/>
      <c r="G155" s="55">
        <f>I155+K155+M155</f>
        <v>1349651.2000000002</v>
      </c>
      <c r="H155" s="84"/>
      <c r="I155" s="55">
        <f>I159</f>
        <v>102103.6</v>
      </c>
      <c r="J155" s="84"/>
      <c r="K155" s="55">
        <f>K159</f>
        <v>1080462</v>
      </c>
      <c r="L155" s="84"/>
      <c r="M155" s="55">
        <f>M159</f>
        <v>167085.6</v>
      </c>
      <c r="N155" s="73" t="str">
        <f>N149</f>
        <v>토목6-3-1</v>
      </c>
    </row>
    <row r="156" spans="1:14" ht="15" customHeight="1">
      <c r="A156" s="35"/>
      <c r="B156" s="36" t="s">
        <v>420</v>
      </c>
      <c r="C156" s="37" t="s">
        <v>33</v>
      </c>
      <c r="D156" s="40">
        <v>4</v>
      </c>
      <c r="E156" s="34" t="s">
        <v>24</v>
      </c>
      <c r="F156" s="38">
        <f>H156+J156+L156</f>
        <v>262580</v>
      </c>
      <c r="G156" s="39">
        <f>I156+K156+M156</f>
        <v>1050320</v>
      </c>
      <c r="H156" s="38">
        <v>0</v>
      </c>
      <c r="I156" s="39"/>
      <c r="J156" s="38">
        <f>노임!$D$10</f>
        <v>262580</v>
      </c>
      <c r="K156" s="39">
        <f>TRUNC(J156*D156,1)</f>
        <v>1050320</v>
      </c>
      <c r="L156" s="38">
        <v>0</v>
      </c>
      <c r="M156" s="39"/>
      <c r="N156" s="43" t="s">
        <v>0</v>
      </c>
    </row>
    <row r="157" spans="1:14" ht="15" customHeight="1">
      <c r="A157" s="35"/>
      <c r="B157" s="36" t="s">
        <v>421</v>
      </c>
      <c r="C157" s="37" t="s">
        <v>0</v>
      </c>
      <c r="D157" s="40">
        <v>1</v>
      </c>
      <c r="E157" s="34" t="s">
        <v>24</v>
      </c>
      <c r="F157" s="38">
        <f>H157+J157+L157</f>
        <v>172068</v>
      </c>
      <c r="G157" s="39">
        <f>I157+K157+M157</f>
        <v>172068</v>
      </c>
      <c r="H157" s="38">
        <v>0</v>
      </c>
      <c r="I157" s="39"/>
      <c r="J157" s="38">
        <f>노임!$D$3</f>
        <v>172068</v>
      </c>
      <c r="K157" s="39">
        <f>TRUNC(J157*D157,1)</f>
        <v>172068</v>
      </c>
      <c r="L157" s="38">
        <v>0</v>
      </c>
      <c r="M157" s="39"/>
      <c r="N157" s="43" t="s">
        <v>0</v>
      </c>
    </row>
    <row r="158" spans="1:14" ht="15" customHeight="1">
      <c r="A158" s="35"/>
      <c r="B158" s="36" t="s">
        <v>422</v>
      </c>
      <c r="C158" s="37" t="s">
        <v>268</v>
      </c>
      <c r="D158" s="40">
        <v>8</v>
      </c>
      <c r="E158" s="34" t="s">
        <v>413</v>
      </c>
      <c r="F158" s="38">
        <f>H158+J158+L158</f>
        <v>100248.48</v>
      </c>
      <c r="G158" s="39">
        <f>I158+K158+M158</f>
        <v>801987.8</v>
      </c>
      <c r="H158" s="38">
        <f>중기사용료목록!$E$10</f>
        <v>19143.48</v>
      </c>
      <c r="I158" s="39">
        <f>TRUNC(H158*D158,1)</f>
        <v>153147.79999999999</v>
      </c>
      <c r="J158" s="38">
        <f>중기사용료목록!$F$10</f>
        <v>49778</v>
      </c>
      <c r="K158" s="39">
        <f>TRUNC(J158*D158,1)</f>
        <v>398224</v>
      </c>
      <c r="L158" s="38">
        <f>중기사용료목록!$G$10</f>
        <v>31327</v>
      </c>
      <c r="M158" s="39">
        <f>TRUNC(L158*D158,1)</f>
        <v>250616</v>
      </c>
      <c r="N158" s="43" t="s">
        <v>0</v>
      </c>
    </row>
    <row r="159" spans="1:14" ht="15" customHeight="1">
      <c r="A159" s="35"/>
      <c r="B159" s="36" t="s">
        <v>552</v>
      </c>
      <c r="C159" s="96">
        <v>1.5</v>
      </c>
      <c r="D159" s="40">
        <f>ROUND(1/C159,4)</f>
        <v>0.66669999999999996</v>
      </c>
      <c r="E159" s="34" t="s">
        <v>551</v>
      </c>
      <c r="F159" s="38"/>
      <c r="G159" s="39">
        <f>I159+K159+M159</f>
        <v>1349651.2000000002</v>
      </c>
      <c r="H159" s="38"/>
      <c r="I159" s="39">
        <f>TRUNC(SUM(I156:I158)*$D159,1)</f>
        <v>102103.6</v>
      </c>
      <c r="J159" s="38"/>
      <c r="K159" s="39">
        <f>TRUNC(SUM(K156:K158)*$D159,1)</f>
        <v>1080462</v>
      </c>
      <c r="L159" s="38"/>
      <c r="M159" s="39">
        <f>TRUNC(SUM(M156:M158)*$D159,1)</f>
        <v>167085.6</v>
      </c>
      <c r="N159" s="43"/>
    </row>
    <row r="160" spans="1:14" ht="15" customHeight="1">
      <c r="A160" s="41"/>
      <c r="B160" s="42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43"/>
    </row>
    <row r="161" spans="1:14" ht="15" customHeight="1">
      <c r="A161" s="56">
        <f>A155+1</f>
        <v>27</v>
      </c>
      <c r="B161" s="52" t="s">
        <v>410</v>
      </c>
      <c r="C161" s="53" t="s">
        <v>266</v>
      </c>
      <c r="D161" s="53">
        <v>1</v>
      </c>
      <c r="E161" s="54" t="s">
        <v>412</v>
      </c>
      <c r="F161" s="84"/>
      <c r="G161" s="55">
        <f>I161+K161+M161</f>
        <v>1349651.2000000002</v>
      </c>
      <c r="H161" s="84"/>
      <c r="I161" s="55">
        <f>I165</f>
        <v>102103.6</v>
      </c>
      <c r="J161" s="84"/>
      <c r="K161" s="55">
        <f>K165</f>
        <v>1080462</v>
      </c>
      <c r="L161" s="84"/>
      <c r="M161" s="55">
        <f>M165</f>
        <v>167085.6</v>
      </c>
      <c r="N161" s="73" t="str">
        <f>N155</f>
        <v>토목6-3-1</v>
      </c>
    </row>
    <row r="162" spans="1:14" ht="15" customHeight="1">
      <c r="A162" s="35"/>
      <c r="B162" s="36" t="s">
        <v>420</v>
      </c>
      <c r="C162" s="37" t="s">
        <v>33</v>
      </c>
      <c r="D162" s="40">
        <v>4</v>
      </c>
      <c r="E162" s="34" t="s">
        <v>24</v>
      </c>
      <c r="F162" s="38">
        <f>H162+J162+L162</f>
        <v>262580</v>
      </c>
      <c r="G162" s="39">
        <f>I162+K162+M162</f>
        <v>1050320</v>
      </c>
      <c r="H162" s="38">
        <v>0</v>
      </c>
      <c r="I162" s="39"/>
      <c r="J162" s="38">
        <f>노임!$D$10</f>
        <v>262580</v>
      </c>
      <c r="K162" s="39">
        <f>TRUNC(J162*D162,1)</f>
        <v>1050320</v>
      </c>
      <c r="L162" s="38">
        <v>0</v>
      </c>
      <c r="M162" s="39"/>
      <c r="N162" s="43" t="s">
        <v>0</v>
      </c>
    </row>
    <row r="163" spans="1:14" ht="15" customHeight="1">
      <c r="A163" s="35"/>
      <c r="B163" s="36" t="s">
        <v>421</v>
      </c>
      <c r="C163" s="37" t="s">
        <v>0</v>
      </c>
      <c r="D163" s="40">
        <v>1</v>
      </c>
      <c r="E163" s="34" t="s">
        <v>24</v>
      </c>
      <c r="F163" s="38">
        <f>H163+J163+L163</f>
        <v>172068</v>
      </c>
      <c r="G163" s="39">
        <f>I163+K163+M163</f>
        <v>172068</v>
      </c>
      <c r="H163" s="38">
        <v>0</v>
      </c>
      <c r="I163" s="39"/>
      <c r="J163" s="38">
        <f>노임!$D$3</f>
        <v>172068</v>
      </c>
      <c r="K163" s="39">
        <f>TRUNC(J163*D163,1)</f>
        <v>172068</v>
      </c>
      <c r="L163" s="38">
        <v>0</v>
      </c>
      <c r="M163" s="39"/>
      <c r="N163" s="43" t="s">
        <v>0</v>
      </c>
    </row>
    <row r="164" spans="1:14" ht="15" customHeight="1">
      <c r="A164" s="35"/>
      <c r="B164" s="36" t="s">
        <v>422</v>
      </c>
      <c r="C164" s="37" t="s">
        <v>268</v>
      </c>
      <c r="D164" s="40">
        <v>8</v>
      </c>
      <c r="E164" s="34" t="s">
        <v>413</v>
      </c>
      <c r="F164" s="38">
        <f>H164+J164+L164</f>
        <v>100248.48</v>
      </c>
      <c r="G164" s="39">
        <f>I164+K164+M164</f>
        <v>801987.8</v>
      </c>
      <c r="H164" s="38">
        <f>중기사용료목록!$E$10</f>
        <v>19143.48</v>
      </c>
      <c r="I164" s="39">
        <f>TRUNC(H164*D164,1)</f>
        <v>153147.79999999999</v>
      </c>
      <c r="J164" s="38">
        <f>중기사용료목록!$F$10</f>
        <v>49778</v>
      </c>
      <c r="K164" s="39">
        <f>TRUNC(J164*D164,1)</f>
        <v>398224</v>
      </c>
      <c r="L164" s="38">
        <f>중기사용료목록!$G$10</f>
        <v>31327</v>
      </c>
      <c r="M164" s="39">
        <f>TRUNC(L164*D164,1)</f>
        <v>250616</v>
      </c>
      <c r="N164" s="43" t="s">
        <v>0</v>
      </c>
    </row>
    <row r="165" spans="1:14" ht="15" customHeight="1">
      <c r="A165" s="35"/>
      <c r="B165" s="36" t="s">
        <v>552</v>
      </c>
      <c r="C165" s="96">
        <v>1.5</v>
      </c>
      <c r="D165" s="40">
        <f>ROUND(1/C165,4)</f>
        <v>0.66669999999999996</v>
      </c>
      <c r="E165" s="34" t="s">
        <v>551</v>
      </c>
      <c r="F165" s="38"/>
      <c r="G165" s="39">
        <f>I165+K165+M165</f>
        <v>1349651.2000000002</v>
      </c>
      <c r="H165" s="38"/>
      <c r="I165" s="39">
        <f>TRUNC(SUM(I162:I164)*$D165,1)</f>
        <v>102103.6</v>
      </c>
      <c r="J165" s="38"/>
      <c r="K165" s="39">
        <f>TRUNC(SUM(K162:K164)*$D165,1)</f>
        <v>1080462</v>
      </c>
      <c r="L165" s="38"/>
      <c r="M165" s="39">
        <f>TRUNC(SUM(M162:M164)*$D165,1)</f>
        <v>167085.6</v>
      </c>
      <c r="N165" s="43"/>
    </row>
    <row r="166" spans="1:14" ht="15" customHeight="1">
      <c r="A166" s="41"/>
      <c r="B166" s="42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43"/>
    </row>
    <row r="167" spans="1:14" ht="15" customHeight="1">
      <c r="A167" s="56">
        <f>A161+1</f>
        <v>28</v>
      </c>
      <c r="B167" s="52" t="s">
        <v>410</v>
      </c>
      <c r="C167" s="53" t="s">
        <v>267</v>
      </c>
      <c r="D167" s="53">
        <v>1</v>
      </c>
      <c r="E167" s="54" t="s">
        <v>412</v>
      </c>
      <c r="F167" s="84"/>
      <c r="G167" s="55">
        <f>I167+K167+M167</f>
        <v>2024375.8</v>
      </c>
      <c r="H167" s="84"/>
      <c r="I167" s="55">
        <f>I171</f>
        <v>153147.79999999999</v>
      </c>
      <c r="J167" s="84"/>
      <c r="K167" s="55">
        <f>K171</f>
        <v>1620612</v>
      </c>
      <c r="L167" s="84"/>
      <c r="M167" s="55">
        <f>M171</f>
        <v>250616</v>
      </c>
      <c r="N167" s="73" t="str">
        <f>N161</f>
        <v>토목6-3-1</v>
      </c>
    </row>
    <row r="168" spans="1:14" ht="15" customHeight="1">
      <c r="A168" s="35"/>
      <c r="B168" s="36" t="s">
        <v>420</v>
      </c>
      <c r="C168" s="37" t="s">
        <v>33</v>
      </c>
      <c r="D168" s="40">
        <v>4</v>
      </c>
      <c r="E168" s="34" t="s">
        <v>24</v>
      </c>
      <c r="F168" s="38">
        <f>H168+J168+L168</f>
        <v>262580</v>
      </c>
      <c r="G168" s="39">
        <f>I168+K168+M168</f>
        <v>1050320</v>
      </c>
      <c r="H168" s="38">
        <v>0</v>
      </c>
      <c r="I168" s="39"/>
      <c r="J168" s="38">
        <f>노임!$D$10</f>
        <v>262580</v>
      </c>
      <c r="K168" s="39">
        <f>TRUNC(J168*D168,1)</f>
        <v>1050320</v>
      </c>
      <c r="L168" s="38">
        <v>0</v>
      </c>
      <c r="M168" s="39"/>
      <c r="N168" s="43" t="s">
        <v>0</v>
      </c>
    </row>
    <row r="169" spans="1:14" ht="15" customHeight="1">
      <c r="A169" s="35"/>
      <c r="B169" s="36" t="s">
        <v>421</v>
      </c>
      <c r="C169" s="37" t="s">
        <v>0</v>
      </c>
      <c r="D169" s="40">
        <v>1</v>
      </c>
      <c r="E169" s="34" t="s">
        <v>24</v>
      </c>
      <c r="F169" s="38">
        <f>H169+J169+L169</f>
        <v>172068</v>
      </c>
      <c r="G169" s="39">
        <f>I169+K169+M169</f>
        <v>172068</v>
      </c>
      <c r="H169" s="38">
        <v>0</v>
      </c>
      <c r="I169" s="39"/>
      <c r="J169" s="38">
        <f>노임!$D$3</f>
        <v>172068</v>
      </c>
      <c r="K169" s="39">
        <f>TRUNC(J169*D169,1)</f>
        <v>172068</v>
      </c>
      <c r="L169" s="38">
        <v>0</v>
      </c>
      <c r="M169" s="39"/>
      <c r="N169" s="43" t="s">
        <v>0</v>
      </c>
    </row>
    <row r="170" spans="1:14" ht="15" customHeight="1">
      <c r="A170" s="35"/>
      <c r="B170" s="36" t="s">
        <v>422</v>
      </c>
      <c r="C170" s="37" t="s">
        <v>268</v>
      </c>
      <c r="D170" s="40">
        <v>8</v>
      </c>
      <c r="E170" s="34" t="s">
        <v>413</v>
      </c>
      <c r="F170" s="38">
        <f>H170+J170+L170</f>
        <v>100248.48</v>
      </c>
      <c r="G170" s="39">
        <f>I170+K170+M170</f>
        <v>801987.8</v>
      </c>
      <c r="H170" s="38">
        <f>중기사용료목록!$E$10</f>
        <v>19143.48</v>
      </c>
      <c r="I170" s="39">
        <f>TRUNC(H170*D170,1)</f>
        <v>153147.79999999999</v>
      </c>
      <c r="J170" s="38">
        <f>중기사용료목록!$F$10</f>
        <v>49778</v>
      </c>
      <c r="K170" s="39">
        <f>TRUNC(J170*D170,1)</f>
        <v>398224</v>
      </c>
      <c r="L170" s="38">
        <f>중기사용료목록!$G$10</f>
        <v>31327</v>
      </c>
      <c r="M170" s="39">
        <f>TRUNC(L170*D170,1)</f>
        <v>250616</v>
      </c>
      <c r="N170" s="43" t="s">
        <v>0</v>
      </c>
    </row>
    <row r="171" spans="1:14" ht="15" customHeight="1">
      <c r="A171" s="35"/>
      <c r="B171" s="36" t="s">
        <v>552</v>
      </c>
      <c r="C171" s="96">
        <v>1</v>
      </c>
      <c r="D171" s="40">
        <f>ROUND(1/C171,4)</f>
        <v>1</v>
      </c>
      <c r="E171" s="34" t="s">
        <v>551</v>
      </c>
      <c r="F171" s="38"/>
      <c r="G171" s="39">
        <f>I171+K171+M171</f>
        <v>2024375.8</v>
      </c>
      <c r="H171" s="38"/>
      <c r="I171" s="39">
        <f>TRUNC(SUM(I168:I170)*$D171,1)</f>
        <v>153147.79999999999</v>
      </c>
      <c r="J171" s="38"/>
      <c r="K171" s="39">
        <f>TRUNC(SUM(K168:K170)*$D171,1)</f>
        <v>1620612</v>
      </c>
      <c r="L171" s="38"/>
      <c r="M171" s="39">
        <f>TRUNC(SUM(M168:M170)*$D171,1)</f>
        <v>250616</v>
      </c>
      <c r="N171" s="43"/>
    </row>
    <row r="172" spans="1:14" ht="15" customHeight="1">
      <c r="A172" s="35"/>
      <c r="B172" s="36"/>
      <c r="C172" s="96"/>
      <c r="D172" s="40"/>
      <c r="E172" s="34"/>
      <c r="F172" s="38"/>
      <c r="G172" s="39"/>
      <c r="H172" s="38"/>
      <c r="I172" s="39"/>
      <c r="J172" s="38"/>
      <c r="K172" s="39"/>
      <c r="L172" s="38"/>
      <c r="M172" s="39"/>
      <c r="N172" s="43"/>
    </row>
    <row r="173" spans="1:14" ht="15" customHeight="1">
      <c r="A173" s="56">
        <f>A167+1</f>
        <v>29</v>
      </c>
      <c r="B173" s="52" t="s">
        <v>633</v>
      </c>
      <c r="C173" s="53" t="s">
        <v>685</v>
      </c>
      <c r="D173" s="53">
        <v>1</v>
      </c>
      <c r="E173" s="54" t="s">
        <v>638</v>
      </c>
      <c r="F173" s="84"/>
      <c r="G173" s="55">
        <f>I173+K173+M173</f>
        <v>69289.3</v>
      </c>
      <c r="H173" s="84"/>
      <c r="I173" s="55">
        <f>SUM(I174:I175)</f>
        <v>8246.4</v>
      </c>
      <c r="J173" s="84"/>
      <c r="K173" s="55">
        <f>SUM(K174:K175)</f>
        <v>54247.1</v>
      </c>
      <c r="L173" s="84"/>
      <c r="M173" s="55">
        <f>SUM(M174:M175)</f>
        <v>6795.8</v>
      </c>
      <c r="N173" s="73"/>
    </row>
    <row r="174" spans="1:14" ht="15" customHeight="1">
      <c r="A174" s="35"/>
      <c r="B174" s="36" t="s">
        <v>639</v>
      </c>
      <c r="C174" s="37"/>
      <c r="D174" s="40">
        <v>0.5</v>
      </c>
      <c r="E174" s="34" t="s">
        <v>636</v>
      </c>
      <c r="F174" s="38">
        <f>H174+J174+L174</f>
        <v>100680.9</v>
      </c>
      <c r="G174" s="39">
        <f>I174+K174+M174</f>
        <v>50340.3</v>
      </c>
      <c r="H174" s="38">
        <f>I17</f>
        <v>10238.9</v>
      </c>
      <c r="I174" s="39">
        <f>TRUNC(H174*D174,1)</f>
        <v>5119.3999999999996</v>
      </c>
      <c r="J174" s="38">
        <f>K17</f>
        <v>76850.3</v>
      </c>
      <c r="K174" s="39">
        <f>TRUNC(J174*D174,1)</f>
        <v>38425.1</v>
      </c>
      <c r="L174" s="38">
        <f>M17</f>
        <v>13591.7</v>
      </c>
      <c r="M174" s="39">
        <f>TRUNC(L174*D174,1)</f>
        <v>6795.8</v>
      </c>
      <c r="N174" s="43" t="s">
        <v>0</v>
      </c>
    </row>
    <row r="175" spans="1:14" ht="15" customHeight="1">
      <c r="A175" s="35"/>
      <c r="B175" s="36" t="s">
        <v>640</v>
      </c>
      <c r="C175" s="37" t="s">
        <v>0</v>
      </c>
      <c r="D175" s="40">
        <v>1</v>
      </c>
      <c r="E175" s="34" t="s">
        <v>24</v>
      </c>
      <c r="F175" s="38">
        <f>H175+J175+L175</f>
        <v>18949</v>
      </c>
      <c r="G175" s="39">
        <f>I175+K175+M175</f>
        <v>18949</v>
      </c>
      <c r="H175" s="38">
        <f>'강관절단 및 절단(철거)'!I278</f>
        <v>3127</v>
      </c>
      <c r="I175" s="39">
        <f>TRUNC(H175*D175,1)</f>
        <v>3127</v>
      </c>
      <c r="J175" s="38">
        <f>'강관절단 및 절단(철거)'!K278</f>
        <v>15822</v>
      </c>
      <c r="K175" s="39">
        <f>TRUNC(J175*D175,1)</f>
        <v>15822</v>
      </c>
      <c r="L175" s="38">
        <f>'강관절단 및 절단(철거)'!M278</f>
        <v>0</v>
      </c>
      <c r="M175" s="39">
        <f>TRUNC(L175*D175,1)</f>
        <v>0</v>
      </c>
      <c r="N175" s="43" t="s">
        <v>0</v>
      </c>
    </row>
    <row r="176" spans="1:14" ht="15" customHeight="1">
      <c r="A176" s="35"/>
      <c r="B176" s="36"/>
      <c r="C176" s="96"/>
      <c r="D176" s="40"/>
      <c r="E176" s="34"/>
      <c r="F176" s="38"/>
      <c r="G176" s="39"/>
      <c r="H176" s="38"/>
      <c r="I176" s="39"/>
      <c r="J176" s="38"/>
      <c r="K176" s="39"/>
      <c r="L176" s="38"/>
      <c r="M176" s="39"/>
      <c r="N176" s="43"/>
    </row>
    <row r="177" spans="1:14" ht="15" customHeight="1">
      <c r="A177" s="56">
        <f>A173+1</f>
        <v>30</v>
      </c>
      <c r="B177" s="52" t="s">
        <v>633</v>
      </c>
      <c r="C177" s="58" t="s">
        <v>686</v>
      </c>
      <c r="D177" s="53">
        <v>1</v>
      </c>
      <c r="E177" s="54" t="s">
        <v>641</v>
      </c>
      <c r="F177" s="84"/>
      <c r="G177" s="55">
        <f>I177+K177+M177</f>
        <v>78937.2</v>
      </c>
      <c r="H177" s="132"/>
      <c r="I177" s="55">
        <f>SUM(I178:I179)</f>
        <v>9720.7999999999993</v>
      </c>
      <c r="J177" s="132"/>
      <c r="K177" s="55">
        <f>SUM(K178:K179)</f>
        <v>61897.1</v>
      </c>
      <c r="L177" s="132"/>
      <c r="M177" s="55">
        <f>SUM(M178:M179)</f>
        <v>7319.3</v>
      </c>
      <c r="N177" s="73"/>
    </row>
    <row r="178" spans="1:14" ht="15" customHeight="1">
      <c r="A178" s="35"/>
      <c r="B178" s="36" t="s">
        <v>635</v>
      </c>
      <c r="C178" s="37"/>
      <c r="D178" s="40">
        <v>0.5</v>
      </c>
      <c r="E178" s="34" t="s">
        <v>642</v>
      </c>
      <c r="F178" s="38">
        <f>H178+J178+L178</f>
        <v>109906.40000000001</v>
      </c>
      <c r="G178" s="39">
        <f>I178+K178+M178</f>
        <v>54953.200000000004</v>
      </c>
      <c r="H178" s="38">
        <f>I29</f>
        <v>11027.6</v>
      </c>
      <c r="I178" s="39">
        <f>TRUNC(H178*D178,1)</f>
        <v>5513.8</v>
      </c>
      <c r="J178" s="38">
        <f>K29</f>
        <v>84240.2</v>
      </c>
      <c r="K178" s="39">
        <f>TRUNC(J178*D178,1)</f>
        <v>42120.1</v>
      </c>
      <c r="L178" s="38">
        <f>M29</f>
        <v>14638.6</v>
      </c>
      <c r="M178" s="39">
        <f>TRUNC(L178*D178,1)</f>
        <v>7319.3</v>
      </c>
      <c r="N178" s="43" t="s">
        <v>0</v>
      </c>
    </row>
    <row r="179" spans="1:14" ht="15" customHeight="1">
      <c r="A179" s="35"/>
      <c r="B179" s="36" t="s">
        <v>643</v>
      </c>
      <c r="C179" s="37" t="s">
        <v>0</v>
      </c>
      <c r="D179" s="40">
        <v>1</v>
      </c>
      <c r="E179" s="34" t="s">
        <v>24</v>
      </c>
      <c r="F179" s="38">
        <f>H179+J179+L179</f>
        <v>23984</v>
      </c>
      <c r="G179" s="39">
        <f>I179+K179+M179</f>
        <v>23984</v>
      </c>
      <c r="H179" s="38">
        <f>'강관절단 및 절단(철거)'!I292</f>
        <v>4207</v>
      </c>
      <c r="I179" s="39">
        <f>TRUNC(H179*D179,1)</f>
        <v>4207</v>
      </c>
      <c r="J179" s="38">
        <f>'강관절단 및 절단(철거)'!K292</f>
        <v>19777</v>
      </c>
      <c r="K179" s="39">
        <f>TRUNC(J179*D179,1)</f>
        <v>19777</v>
      </c>
      <c r="L179" s="38">
        <f>'강관절단 및 절단(철거)'!M292</f>
        <v>0</v>
      </c>
      <c r="M179" s="39">
        <f>TRUNC(L179*D179,1)</f>
        <v>0</v>
      </c>
      <c r="N179" s="43" t="s">
        <v>0</v>
      </c>
    </row>
    <row r="180" spans="1:14" ht="15" customHeight="1">
      <c r="A180" s="35"/>
      <c r="B180" s="36"/>
      <c r="C180" s="96"/>
      <c r="D180" s="40"/>
      <c r="E180" s="34"/>
      <c r="F180" s="38"/>
      <c r="G180" s="39"/>
      <c r="H180" s="38"/>
      <c r="I180" s="39"/>
      <c r="J180" s="38"/>
      <c r="K180" s="39"/>
      <c r="L180" s="38"/>
      <c r="M180" s="39"/>
      <c r="N180" s="43"/>
    </row>
    <row r="181" spans="1:14" ht="15" customHeight="1">
      <c r="A181" s="56">
        <f>A177+1</f>
        <v>31</v>
      </c>
      <c r="B181" s="52" t="s">
        <v>644</v>
      </c>
      <c r="C181" s="58" t="s">
        <v>687</v>
      </c>
      <c r="D181" s="53">
        <v>1</v>
      </c>
      <c r="E181" s="54" t="s">
        <v>641</v>
      </c>
      <c r="F181" s="84"/>
      <c r="G181" s="55">
        <f>I181+K181+M181</f>
        <v>90344.5</v>
      </c>
      <c r="H181" s="84"/>
      <c r="I181" s="55">
        <f>SUM(I182:I183)</f>
        <v>11080.6</v>
      </c>
      <c r="J181" s="84"/>
      <c r="K181" s="55">
        <f>SUM(K182:K183)</f>
        <v>71335.5</v>
      </c>
      <c r="L181" s="84"/>
      <c r="M181" s="55">
        <f>SUM(M182:M183)</f>
        <v>7928.4</v>
      </c>
      <c r="N181" s="73"/>
    </row>
    <row r="182" spans="1:14" ht="15" customHeight="1">
      <c r="A182" s="35"/>
      <c r="B182" s="36" t="s">
        <v>635</v>
      </c>
      <c r="C182" s="37"/>
      <c r="D182" s="40">
        <v>0.5</v>
      </c>
      <c r="E182" s="34" t="s">
        <v>645</v>
      </c>
      <c r="F182" s="38">
        <f>H182+J182+L182</f>
        <v>119053.3</v>
      </c>
      <c r="G182" s="39">
        <f>I182+K182+M182</f>
        <v>59526.5</v>
      </c>
      <c r="H182" s="38">
        <f>I41</f>
        <v>11945.3</v>
      </c>
      <c r="I182" s="39">
        <f>TRUNC(H182*D182,1)</f>
        <v>5972.6</v>
      </c>
      <c r="J182" s="38">
        <f>K41</f>
        <v>91251.1</v>
      </c>
      <c r="K182" s="39">
        <f>TRUNC(J182*D182,1)</f>
        <v>45625.5</v>
      </c>
      <c r="L182" s="38">
        <f>M41</f>
        <v>15856.9</v>
      </c>
      <c r="M182" s="39">
        <f>TRUNC(L182*D182,1)</f>
        <v>7928.4</v>
      </c>
      <c r="N182" s="43" t="s">
        <v>0</v>
      </c>
    </row>
    <row r="183" spans="1:14" ht="15" customHeight="1">
      <c r="A183" s="35"/>
      <c r="B183" s="36" t="s">
        <v>643</v>
      </c>
      <c r="C183" s="37" t="s">
        <v>0</v>
      </c>
      <c r="D183" s="40">
        <v>1</v>
      </c>
      <c r="E183" s="34" t="s">
        <v>24</v>
      </c>
      <c r="F183" s="38">
        <f>H183+J183+L183</f>
        <v>30818</v>
      </c>
      <c r="G183" s="39">
        <f>I183+K183+M183</f>
        <v>30818</v>
      </c>
      <c r="H183" s="38">
        <f>'강관절단 및 절단(철거)'!I299</f>
        <v>5108</v>
      </c>
      <c r="I183" s="39">
        <f>TRUNC(H183*D183,1)</f>
        <v>5108</v>
      </c>
      <c r="J183" s="38">
        <f>'강관절단 및 절단(철거)'!K299</f>
        <v>25710</v>
      </c>
      <c r="K183" s="39">
        <f>TRUNC(J183*D183,1)</f>
        <v>25710</v>
      </c>
      <c r="L183" s="38">
        <f>'강관절단 및 절단(철거)'!M299</f>
        <v>0</v>
      </c>
      <c r="M183" s="39">
        <f>TRUNC(L183*D183,1)</f>
        <v>0</v>
      </c>
      <c r="N183" s="43" t="s">
        <v>0</v>
      </c>
    </row>
    <row r="184" spans="1:14" ht="15" customHeight="1">
      <c r="A184" s="35"/>
      <c r="B184" s="36"/>
      <c r="C184" s="96"/>
      <c r="D184" s="40"/>
      <c r="E184" s="34"/>
      <c r="F184" s="38"/>
      <c r="G184" s="39"/>
      <c r="H184" s="38"/>
      <c r="I184" s="39"/>
      <c r="J184" s="38"/>
      <c r="K184" s="39"/>
      <c r="L184" s="38"/>
      <c r="M184" s="39"/>
      <c r="N184" s="43"/>
    </row>
    <row r="185" spans="1:14" ht="15" customHeight="1">
      <c r="A185" s="56">
        <f>A181+1</f>
        <v>32</v>
      </c>
      <c r="B185" s="52" t="s">
        <v>646</v>
      </c>
      <c r="C185" s="58" t="s">
        <v>688</v>
      </c>
      <c r="D185" s="53">
        <v>1</v>
      </c>
      <c r="E185" s="54" t="s">
        <v>641</v>
      </c>
      <c r="F185" s="84"/>
      <c r="G185" s="55">
        <f>I185+K185+M185</f>
        <v>103289.60000000001</v>
      </c>
      <c r="H185" s="132"/>
      <c r="I185" s="55">
        <f>SUM(I186:I187)</f>
        <v>13205.6</v>
      </c>
      <c r="J185" s="132"/>
      <c r="K185" s="55">
        <f>SUM(K186:K187)</f>
        <v>81432.2</v>
      </c>
      <c r="L185" s="132"/>
      <c r="M185" s="55">
        <f>SUM(M186:M187)</f>
        <v>8651.7999999999993</v>
      </c>
      <c r="N185" s="73"/>
    </row>
    <row r="186" spans="1:14" ht="15" customHeight="1">
      <c r="A186" s="35"/>
      <c r="B186" s="36" t="s">
        <v>635</v>
      </c>
      <c r="C186" s="37"/>
      <c r="D186" s="40">
        <v>0.5</v>
      </c>
      <c r="E186" s="34" t="s">
        <v>636</v>
      </c>
      <c r="F186" s="38">
        <f>H186+J186+L186</f>
        <v>129915.4</v>
      </c>
      <c r="G186" s="39">
        <f>I186+K186+M186</f>
        <v>64957.599999999991</v>
      </c>
      <c r="H186" s="38">
        <f>I53</f>
        <v>13035.2</v>
      </c>
      <c r="I186" s="39">
        <f>TRUNC(H186*D186,1)</f>
        <v>6517.6</v>
      </c>
      <c r="J186" s="38">
        <f>K53</f>
        <v>99576.5</v>
      </c>
      <c r="K186" s="39">
        <f>TRUNC(J186*D186,1)</f>
        <v>49788.2</v>
      </c>
      <c r="L186" s="38">
        <f>M53</f>
        <v>17303.7</v>
      </c>
      <c r="M186" s="39">
        <f>TRUNC(L186*D186,1)</f>
        <v>8651.7999999999993</v>
      </c>
      <c r="N186" s="43" t="s">
        <v>0</v>
      </c>
    </row>
    <row r="187" spans="1:14" ht="15" customHeight="1">
      <c r="A187" s="35"/>
      <c r="B187" s="36" t="s">
        <v>643</v>
      </c>
      <c r="C187" s="37" t="s">
        <v>0</v>
      </c>
      <c r="D187" s="40">
        <v>1</v>
      </c>
      <c r="E187" s="34" t="s">
        <v>24</v>
      </c>
      <c r="F187" s="38">
        <f>H187+J187+L187</f>
        <v>38332</v>
      </c>
      <c r="G187" s="39">
        <f>I187+K187+M187</f>
        <v>38332</v>
      </c>
      <c r="H187" s="38">
        <f>'강관절단 및 절단(철거)'!I306</f>
        <v>6688</v>
      </c>
      <c r="I187" s="39">
        <f>TRUNC(H187*D187,1)</f>
        <v>6688</v>
      </c>
      <c r="J187" s="38">
        <f>'강관절단 및 절단(철거)'!K306</f>
        <v>31644</v>
      </c>
      <c r="K187" s="39">
        <f>TRUNC(J187*D187,1)</f>
        <v>31644</v>
      </c>
      <c r="L187" s="38">
        <f>'강관절단 및 절단(철거)'!M306</f>
        <v>0</v>
      </c>
      <c r="M187" s="39">
        <f>TRUNC(L187*D187,1)</f>
        <v>0</v>
      </c>
      <c r="N187" s="43" t="s">
        <v>0</v>
      </c>
    </row>
    <row r="188" spans="1:14" ht="15" customHeight="1">
      <c r="A188" s="35"/>
      <c r="B188" s="36"/>
      <c r="C188" s="96"/>
      <c r="D188" s="40"/>
      <c r="E188" s="34"/>
      <c r="F188" s="38"/>
      <c r="G188" s="39"/>
      <c r="H188" s="38"/>
      <c r="I188" s="39"/>
      <c r="J188" s="38"/>
      <c r="K188" s="39"/>
      <c r="L188" s="38"/>
      <c r="M188" s="39"/>
      <c r="N188" s="43"/>
    </row>
    <row r="189" spans="1:14" ht="15" customHeight="1">
      <c r="A189" s="56">
        <f>A185+1</f>
        <v>33</v>
      </c>
      <c r="B189" s="52" t="s">
        <v>646</v>
      </c>
      <c r="C189" s="58" t="s">
        <v>689</v>
      </c>
      <c r="D189" s="53">
        <v>1</v>
      </c>
      <c r="E189" s="54" t="s">
        <v>634</v>
      </c>
      <c r="F189" s="84"/>
      <c r="G189" s="55">
        <f>I189+K189+M189</f>
        <v>119495.70000000001</v>
      </c>
      <c r="H189" s="84"/>
      <c r="I189" s="55">
        <f>SUM(I190:I191)</f>
        <v>15650.1</v>
      </c>
      <c r="J189" s="84"/>
      <c r="K189" s="55">
        <f>SUM(K190:K191)</f>
        <v>94327.6</v>
      </c>
      <c r="L189" s="84"/>
      <c r="M189" s="55">
        <f>SUM(M190:M191)</f>
        <v>9518</v>
      </c>
      <c r="N189" s="73"/>
    </row>
    <row r="190" spans="1:14" ht="15" customHeight="1">
      <c r="A190" s="35"/>
      <c r="B190" s="36" t="s">
        <v>647</v>
      </c>
      <c r="C190" s="37"/>
      <c r="D190" s="40">
        <v>0.5</v>
      </c>
      <c r="E190" s="34" t="s">
        <v>645</v>
      </c>
      <c r="F190" s="38">
        <f>H190+J190+L190</f>
        <v>142921.4</v>
      </c>
      <c r="G190" s="39">
        <f>I190+K190+M190</f>
        <v>71460.7</v>
      </c>
      <c r="H190" s="38">
        <f>I59</f>
        <v>14340.2</v>
      </c>
      <c r="I190" s="39">
        <f>TRUNC(H190*D190,1)</f>
        <v>7170.1</v>
      </c>
      <c r="J190" s="38">
        <f>K59</f>
        <v>109545.2</v>
      </c>
      <c r="K190" s="39">
        <f>TRUNC(J190*D190,1)</f>
        <v>54772.6</v>
      </c>
      <c r="L190" s="38">
        <f>M59</f>
        <v>19036</v>
      </c>
      <c r="M190" s="39">
        <f>TRUNC(L190*D190,1)</f>
        <v>9518</v>
      </c>
      <c r="N190" s="43" t="s">
        <v>0</v>
      </c>
    </row>
    <row r="191" spans="1:14" ht="15" customHeight="1">
      <c r="A191" s="35"/>
      <c r="B191" s="36" t="s">
        <v>640</v>
      </c>
      <c r="C191" s="37" t="s">
        <v>0</v>
      </c>
      <c r="D191" s="40">
        <v>1</v>
      </c>
      <c r="E191" s="34" t="s">
        <v>24</v>
      </c>
      <c r="F191" s="38">
        <f>H191+J191+L191</f>
        <v>48035</v>
      </c>
      <c r="G191" s="39">
        <f>I191+K191+M191</f>
        <v>48035</v>
      </c>
      <c r="H191" s="38">
        <f>'강관절단 및 절단(철거)'!I313</f>
        <v>8480</v>
      </c>
      <c r="I191" s="39">
        <f>TRUNC(H191*D191,1)</f>
        <v>8480</v>
      </c>
      <c r="J191" s="38">
        <f>'강관절단 및 절단(철거)'!K313</f>
        <v>39555</v>
      </c>
      <c r="K191" s="39">
        <f>TRUNC(J191*D191,1)</f>
        <v>39555</v>
      </c>
      <c r="L191" s="38">
        <f>'강관절단 및 절단(철거)'!M313</f>
        <v>0</v>
      </c>
      <c r="M191" s="39">
        <f>TRUNC(L191*D191,1)</f>
        <v>0</v>
      </c>
      <c r="N191" s="43" t="s">
        <v>0</v>
      </c>
    </row>
    <row r="192" spans="1:14" ht="15" customHeight="1">
      <c r="A192" s="35"/>
      <c r="B192" s="36"/>
      <c r="C192" s="96"/>
      <c r="D192" s="40"/>
      <c r="E192" s="34"/>
      <c r="F192" s="38"/>
      <c r="G192" s="39"/>
      <c r="H192" s="38"/>
      <c r="I192" s="39"/>
      <c r="J192" s="38"/>
      <c r="K192" s="39"/>
      <c r="L192" s="38"/>
      <c r="M192" s="39"/>
      <c r="N192" s="43"/>
    </row>
    <row r="193" spans="1:14" ht="15" customHeight="1">
      <c r="A193" s="56">
        <f>A189+1</f>
        <v>34</v>
      </c>
      <c r="B193" s="52" t="s">
        <v>648</v>
      </c>
      <c r="C193" s="58" t="s">
        <v>690</v>
      </c>
      <c r="D193" s="53">
        <v>1</v>
      </c>
      <c r="E193" s="54" t="s">
        <v>638</v>
      </c>
      <c r="F193" s="84"/>
      <c r="G193" s="55">
        <f>I193+K193+M193</f>
        <v>132210.70000000001</v>
      </c>
      <c r="H193" s="84"/>
      <c r="I193" s="55">
        <f>SUM(I194:I195)</f>
        <v>16499.099999999999</v>
      </c>
      <c r="J193" s="84"/>
      <c r="K193" s="55">
        <f>SUM(K194:K195)</f>
        <v>106193.60000000001</v>
      </c>
      <c r="L193" s="84"/>
      <c r="M193" s="55">
        <f>SUM(M194:M195)</f>
        <v>9518</v>
      </c>
      <c r="N193" s="73"/>
    </row>
    <row r="194" spans="1:14" ht="15" customHeight="1">
      <c r="A194" s="35"/>
      <c r="B194" s="36" t="s">
        <v>635</v>
      </c>
      <c r="C194" s="37"/>
      <c r="D194" s="40">
        <v>0.5</v>
      </c>
      <c r="E194" s="34" t="s">
        <v>649</v>
      </c>
      <c r="F194" s="38">
        <f>H194+J194+L194</f>
        <v>142921.4</v>
      </c>
      <c r="G194" s="39">
        <f>I194+K194+M194</f>
        <v>71460.7</v>
      </c>
      <c r="H194" s="38">
        <f>I65</f>
        <v>14340.2</v>
      </c>
      <c r="I194" s="39">
        <f>TRUNC(H194*D194,1)</f>
        <v>7170.1</v>
      </c>
      <c r="J194" s="38">
        <f>K65</f>
        <v>109545.2</v>
      </c>
      <c r="K194" s="39">
        <f>TRUNC(J194*D194,1)</f>
        <v>54772.6</v>
      </c>
      <c r="L194" s="38">
        <f>M65</f>
        <v>19036</v>
      </c>
      <c r="M194" s="39">
        <f>TRUNC(L194*D194,1)</f>
        <v>9518</v>
      </c>
      <c r="N194" s="43" t="s">
        <v>0</v>
      </c>
    </row>
    <row r="195" spans="1:14" ht="15" customHeight="1">
      <c r="A195" s="35"/>
      <c r="B195" s="36" t="s">
        <v>640</v>
      </c>
      <c r="C195" s="37" t="s">
        <v>0</v>
      </c>
      <c r="D195" s="40">
        <v>1</v>
      </c>
      <c r="E195" s="34" t="s">
        <v>24</v>
      </c>
      <c r="F195" s="38">
        <f>H195+J195+L195</f>
        <v>60750</v>
      </c>
      <c r="G195" s="39">
        <f>I195+K195+M195</f>
        <v>60750</v>
      </c>
      <c r="H195" s="38">
        <f>'강관절단 및 절단(철거)'!I320</f>
        <v>9329</v>
      </c>
      <c r="I195" s="39">
        <f>TRUNC(H195*D195,1)</f>
        <v>9329</v>
      </c>
      <c r="J195" s="38">
        <f>'강관절단 및 절단(철거)'!K320</f>
        <v>51421</v>
      </c>
      <c r="K195" s="39">
        <f>TRUNC(J195*D195,1)</f>
        <v>51421</v>
      </c>
      <c r="L195" s="38">
        <f>'강관절단 및 절단(철거)'!M320</f>
        <v>0</v>
      </c>
      <c r="M195" s="39">
        <f>TRUNC(L195*D195,1)</f>
        <v>0</v>
      </c>
      <c r="N195" s="43" t="s">
        <v>0</v>
      </c>
    </row>
    <row r="196" spans="1:14" ht="15" customHeight="1">
      <c r="A196" s="35"/>
      <c r="B196" s="36"/>
      <c r="C196" s="96"/>
      <c r="D196" s="40"/>
      <c r="E196" s="34"/>
      <c r="F196" s="38"/>
      <c r="G196" s="39"/>
      <c r="H196" s="38"/>
      <c r="I196" s="39"/>
      <c r="J196" s="38"/>
      <c r="K196" s="39"/>
      <c r="L196" s="38"/>
      <c r="M196" s="39"/>
      <c r="N196" s="43"/>
    </row>
    <row r="197" spans="1:14" ht="15" customHeight="1">
      <c r="A197" s="56">
        <f>A193+1</f>
        <v>35</v>
      </c>
      <c r="B197" s="52" t="s">
        <v>650</v>
      </c>
      <c r="C197" s="58" t="s">
        <v>691</v>
      </c>
      <c r="D197" s="53">
        <v>1</v>
      </c>
      <c r="E197" s="54" t="s">
        <v>651</v>
      </c>
      <c r="F197" s="84"/>
      <c r="G197" s="55">
        <f>I197+K197+M197</f>
        <v>151779.6</v>
      </c>
      <c r="H197" s="84"/>
      <c r="I197" s="55">
        <f>SUM(I198:I199)</f>
        <v>19042.900000000001</v>
      </c>
      <c r="J197" s="84"/>
      <c r="K197" s="55">
        <f>SUM(K198:K199)</f>
        <v>122162.3</v>
      </c>
      <c r="L197" s="84"/>
      <c r="M197" s="55">
        <f>SUM(M198:M199)</f>
        <v>10574.4</v>
      </c>
      <c r="N197" s="73"/>
    </row>
    <row r="198" spans="1:14" ht="15" customHeight="1">
      <c r="A198" s="35"/>
      <c r="B198" s="36" t="s">
        <v>652</v>
      </c>
      <c r="C198" s="37"/>
      <c r="D198" s="40">
        <v>0.5</v>
      </c>
      <c r="E198" s="34" t="s">
        <v>653</v>
      </c>
      <c r="F198" s="38">
        <f>H198+J198+L198</f>
        <v>158785.5</v>
      </c>
      <c r="G198" s="39">
        <f>I198+K198+M198</f>
        <v>79392.599999999991</v>
      </c>
      <c r="H198" s="38">
        <f>I71</f>
        <v>15931.9</v>
      </c>
      <c r="I198" s="39">
        <f>TRUNC(H198*D198,1)</f>
        <v>7965.9</v>
      </c>
      <c r="J198" s="38">
        <f>K71</f>
        <v>121704.7</v>
      </c>
      <c r="K198" s="39">
        <f>TRUNC(J198*D198,1)</f>
        <v>60852.3</v>
      </c>
      <c r="L198" s="38">
        <f>M71</f>
        <v>21148.9</v>
      </c>
      <c r="M198" s="39">
        <f>TRUNC(L198*D198,1)</f>
        <v>10574.4</v>
      </c>
      <c r="N198" s="43" t="s">
        <v>0</v>
      </c>
    </row>
    <row r="199" spans="1:14" ht="15" customHeight="1">
      <c r="A199" s="35"/>
      <c r="B199" s="36" t="s">
        <v>654</v>
      </c>
      <c r="C199" s="37" t="s">
        <v>0</v>
      </c>
      <c r="D199" s="40">
        <v>1</v>
      </c>
      <c r="E199" s="34" t="s">
        <v>24</v>
      </c>
      <c r="F199" s="38">
        <f>H199+J199+L199</f>
        <v>72387</v>
      </c>
      <c r="G199" s="39">
        <f>I199+K199+M199</f>
        <v>72387</v>
      </c>
      <c r="H199" s="38">
        <f>'강관절단 및 절단(철거)'!I327</f>
        <v>11077</v>
      </c>
      <c r="I199" s="39">
        <f>TRUNC(H199*D199,1)</f>
        <v>11077</v>
      </c>
      <c r="J199" s="38">
        <f>'강관절단 및 절단(철거)'!K327</f>
        <v>61310</v>
      </c>
      <c r="K199" s="39">
        <f>TRUNC(J199*D199,1)</f>
        <v>61310</v>
      </c>
      <c r="L199" s="38">
        <f>'강관절단 및 절단(철거)'!M327</f>
        <v>0</v>
      </c>
      <c r="M199" s="39">
        <f>TRUNC(L199*D199,1)</f>
        <v>0</v>
      </c>
      <c r="N199" s="43" t="s">
        <v>0</v>
      </c>
    </row>
    <row r="200" spans="1:14" ht="15" customHeight="1">
      <c r="A200" s="35"/>
      <c r="B200" s="36"/>
      <c r="C200" s="96"/>
      <c r="D200" s="40"/>
      <c r="E200" s="34"/>
      <c r="F200" s="38"/>
      <c r="G200" s="39"/>
      <c r="H200" s="38"/>
      <c r="I200" s="39"/>
      <c r="J200" s="38"/>
      <c r="K200" s="39"/>
      <c r="L200" s="38"/>
      <c r="M200" s="39"/>
      <c r="N200" s="43"/>
    </row>
    <row r="201" spans="1:14" ht="15" customHeight="1">
      <c r="A201" s="56">
        <f>A197+1</f>
        <v>36</v>
      </c>
      <c r="B201" s="52" t="s">
        <v>633</v>
      </c>
      <c r="C201" s="58" t="s">
        <v>692</v>
      </c>
      <c r="D201" s="53">
        <v>1</v>
      </c>
      <c r="E201" s="54" t="s">
        <v>638</v>
      </c>
      <c r="F201" s="84"/>
      <c r="G201" s="55">
        <f>I201+K201+M201</f>
        <v>172564.80000000002</v>
      </c>
      <c r="H201" s="84"/>
      <c r="I201" s="55">
        <f>SUM(I202:I203)</f>
        <v>21002.6</v>
      </c>
      <c r="J201" s="84"/>
      <c r="K201" s="55">
        <f>SUM(K202:K203)</f>
        <v>139664.70000000001</v>
      </c>
      <c r="L201" s="84"/>
      <c r="M201" s="55">
        <f>SUM(M202:M203)</f>
        <v>11897.5</v>
      </c>
      <c r="N201" s="73"/>
    </row>
    <row r="202" spans="1:14" ht="15" customHeight="1">
      <c r="A202" s="35"/>
      <c r="B202" s="36" t="s">
        <v>655</v>
      </c>
      <c r="C202" s="37"/>
      <c r="D202" s="40">
        <v>0.5</v>
      </c>
      <c r="E202" s="34" t="s">
        <v>649</v>
      </c>
      <c r="F202" s="38">
        <f>H202+J202+L202</f>
        <v>178651.7</v>
      </c>
      <c r="G202" s="39">
        <f>I202+K202+M202</f>
        <v>89325.8</v>
      </c>
      <c r="H202" s="38">
        <f>I77</f>
        <v>17925.2</v>
      </c>
      <c r="I202" s="39">
        <f>TRUNC(H202*D202,1)</f>
        <v>8962.6</v>
      </c>
      <c r="J202" s="38">
        <f>K77</f>
        <v>136931.5</v>
      </c>
      <c r="K202" s="39">
        <f>TRUNC(J202*D202,1)</f>
        <v>68465.7</v>
      </c>
      <c r="L202" s="38">
        <f>M77</f>
        <v>23795</v>
      </c>
      <c r="M202" s="39">
        <f>TRUNC(L202*D202,1)</f>
        <v>11897.5</v>
      </c>
      <c r="N202" s="43" t="s">
        <v>0</v>
      </c>
    </row>
    <row r="203" spans="1:14" ht="15" customHeight="1">
      <c r="A203" s="35"/>
      <c r="B203" s="36" t="s">
        <v>640</v>
      </c>
      <c r="C203" s="37" t="s">
        <v>0</v>
      </c>
      <c r="D203" s="40">
        <v>1</v>
      </c>
      <c r="E203" s="34" t="s">
        <v>24</v>
      </c>
      <c r="F203" s="38">
        <f>H203+J203+L203</f>
        <v>83239</v>
      </c>
      <c r="G203" s="39">
        <f>I203+K203+M203</f>
        <v>83239</v>
      </c>
      <c r="H203" s="38">
        <f>'강관절단 및 절단(철거)'!I334</f>
        <v>12040</v>
      </c>
      <c r="I203" s="39">
        <f>TRUNC(H203*D203,1)</f>
        <v>12040</v>
      </c>
      <c r="J203" s="38">
        <f>'강관절단 및 절단(철거)'!K334</f>
        <v>71199</v>
      </c>
      <c r="K203" s="39">
        <f>TRUNC(J203*D203,1)</f>
        <v>71199</v>
      </c>
      <c r="L203" s="38">
        <f>'강관절단 및 절단(철거)'!M334</f>
        <v>0</v>
      </c>
      <c r="M203" s="39">
        <f>TRUNC(L203*D203,1)</f>
        <v>0</v>
      </c>
      <c r="N203" s="43" t="s">
        <v>0</v>
      </c>
    </row>
    <row r="204" spans="1:14" ht="15" customHeight="1">
      <c r="A204" s="35"/>
      <c r="B204" s="36"/>
      <c r="C204" s="96"/>
      <c r="D204" s="40"/>
      <c r="E204" s="34"/>
      <c r="F204" s="38"/>
      <c r="G204" s="39"/>
      <c r="H204" s="38"/>
      <c r="I204" s="39"/>
      <c r="J204" s="38"/>
      <c r="K204" s="39"/>
      <c r="L204" s="38"/>
      <c r="M204" s="39"/>
      <c r="N204" s="43"/>
    </row>
    <row r="205" spans="1:14" ht="15" customHeight="1">
      <c r="A205" s="56">
        <f>A201+1</f>
        <v>37</v>
      </c>
      <c r="B205" s="52" t="s">
        <v>656</v>
      </c>
      <c r="C205" s="58" t="s">
        <v>693</v>
      </c>
      <c r="D205" s="53">
        <v>1</v>
      </c>
      <c r="E205" s="54" t="s">
        <v>586</v>
      </c>
      <c r="F205" s="84"/>
      <c r="G205" s="55">
        <f>I205+K205+M205</f>
        <v>196770.2</v>
      </c>
      <c r="H205" s="84"/>
      <c r="I205" s="55">
        <f>SUM(I206:I207)</f>
        <v>23812</v>
      </c>
      <c r="J205" s="84"/>
      <c r="K205" s="55">
        <f>SUM(K206:K207)</f>
        <v>159357</v>
      </c>
      <c r="L205" s="84"/>
      <c r="M205" s="55">
        <f>SUM(M206:M207)</f>
        <v>13601.2</v>
      </c>
      <c r="N205" s="73"/>
    </row>
    <row r="206" spans="1:14" ht="15" customHeight="1">
      <c r="A206" s="35"/>
      <c r="B206" s="36" t="s">
        <v>657</v>
      </c>
      <c r="C206" s="37"/>
      <c r="D206" s="40">
        <v>0.5</v>
      </c>
      <c r="E206" s="34" t="s">
        <v>658</v>
      </c>
      <c r="F206" s="38">
        <f>H206+J206+L206</f>
        <v>204234.5</v>
      </c>
      <c r="G206" s="39">
        <f>I206+K206+M206</f>
        <v>102117.2</v>
      </c>
      <c r="H206" s="38">
        <f>I83</f>
        <v>20492.099999999999</v>
      </c>
      <c r="I206" s="39">
        <f>TRUNC(H206*D206,1)</f>
        <v>10246</v>
      </c>
      <c r="J206" s="38">
        <f>K83</f>
        <v>156540</v>
      </c>
      <c r="K206" s="39">
        <f>TRUNC(J206*D206,1)</f>
        <v>78270</v>
      </c>
      <c r="L206" s="38">
        <f>M83</f>
        <v>27202.400000000001</v>
      </c>
      <c r="M206" s="39">
        <f>TRUNC(L206*D206,1)</f>
        <v>13601.2</v>
      </c>
      <c r="N206" s="43" t="s">
        <v>0</v>
      </c>
    </row>
    <row r="207" spans="1:14" ht="15" customHeight="1">
      <c r="A207" s="35"/>
      <c r="B207" s="36" t="s">
        <v>659</v>
      </c>
      <c r="C207" s="37" t="s">
        <v>0</v>
      </c>
      <c r="D207" s="40">
        <v>1</v>
      </c>
      <c r="E207" s="34" t="s">
        <v>24</v>
      </c>
      <c r="F207" s="38">
        <f>H207+J207+L207</f>
        <v>94653</v>
      </c>
      <c r="G207" s="39">
        <f>I207+K207+M207</f>
        <v>94653</v>
      </c>
      <c r="H207" s="38">
        <f>'강관절단 및 절단(철거)'!I341</f>
        <v>13566</v>
      </c>
      <c r="I207" s="39">
        <f>TRUNC(H207*D207,1)</f>
        <v>13566</v>
      </c>
      <c r="J207" s="38">
        <f>'강관절단 및 절단(철거)'!K341</f>
        <v>81087</v>
      </c>
      <c r="K207" s="39">
        <f>TRUNC(J207*D207,1)</f>
        <v>81087</v>
      </c>
      <c r="L207" s="38">
        <f>'강관절단 및 절단(철거)'!M341</f>
        <v>0</v>
      </c>
      <c r="M207" s="39">
        <f>TRUNC(L207*D207,1)</f>
        <v>0</v>
      </c>
      <c r="N207" s="43" t="s">
        <v>0</v>
      </c>
    </row>
    <row r="208" spans="1:14" ht="15" customHeight="1">
      <c r="A208" s="35"/>
      <c r="B208" s="36"/>
      <c r="C208" s="96"/>
      <c r="D208" s="40"/>
      <c r="E208" s="34"/>
      <c r="F208" s="38"/>
      <c r="G208" s="39"/>
      <c r="H208" s="38"/>
      <c r="I208" s="39"/>
      <c r="J208" s="38"/>
      <c r="K208" s="39"/>
      <c r="L208" s="38"/>
      <c r="M208" s="39"/>
      <c r="N208" s="43"/>
    </row>
    <row r="209" spans="1:14" ht="15" customHeight="1">
      <c r="A209" s="56">
        <f>A205+1</f>
        <v>38</v>
      </c>
      <c r="B209" s="52" t="s">
        <v>646</v>
      </c>
      <c r="C209" s="58" t="s">
        <v>694</v>
      </c>
      <c r="D209" s="53">
        <v>1</v>
      </c>
      <c r="E209" s="54" t="s">
        <v>634</v>
      </c>
      <c r="F209" s="84"/>
      <c r="G209" s="55">
        <f>I209+K209+M209</f>
        <v>225597.9</v>
      </c>
      <c r="H209" s="84"/>
      <c r="I209" s="55">
        <f>SUM(I210:I211)</f>
        <v>27449.5</v>
      </c>
      <c r="J209" s="84"/>
      <c r="K209" s="55">
        <f>SUM(K210:K211)</f>
        <v>182281.9</v>
      </c>
      <c r="L209" s="84"/>
      <c r="M209" s="55">
        <f>SUM(M210:M211)</f>
        <v>15866.5</v>
      </c>
      <c r="N209" s="73"/>
    </row>
    <row r="210" spans="1:14" ht="15" customHeight="1">
      <c r="A210" s="35"/>
      <c r="B210" s="36" t="s">
        <v>647</v>
      </c>
      <c r="C210" s="37"/>
      <c r="D210" s="40">
        <v>0.5</v>
      </c>
      <c r="E210" s="34" t="s">
        <v>660</v>
      </c>
      <c r="F210" s="38">
        <f>H210+J210+L210</f>
        <v>238249.9</v>
      </c>
      <c r="G210" s="39">
        <f>I210+K210+M210</f>
        <v>119124.9</v>
      </c>
      <c r="H210" s="38">
        <f>I89</f>
        <v>23905.1</v>
      </c>
      <c r="I210" s="39">
        <f>TRUNC(H210*D210,1)</f>
        <v>11952.5</v>
      </c>
      <c r="J210" s="38">
        <f>K89</f>
        <v>182611.8</v>
      </c>
      <c r="K210" s="39">
        <f>TRUNC(J210*D210,1)</f>
        <v>91305.9</v>
      </c>
      <c r="L210" s="38">
        <f>M89</f>
        <v>31733</v>
      </c>
      <c r="M210" s="39">
        <f>TRUNC(L210*D210,1)</f>
        <v>15866.5</v>
      </c>
      <c r="N210" s="43" t="s">
        <v>0</v>
      </c>
    </row>
    <row r="211" spans="1:14" ht="15" customHeight="1">
      <c r="A211" s="35"/>
      <c r="B211" s="36" t="s">
        <v>637</v>
      </c>
      <c r="C211" s="37" t="s">
        <v>0</v>
      </c>
      <c r="D211" s="40">
        <v>1</v>
      </c>
      <c r="E211" s="34" t="s">
        <v>24</v>
      </c>
      <c r="F211" s="38">
        <f>H211+J211+L211</f>
        <v>106473</v>
      </c>
      <c r="G211" s="39">
        <f>I211+K211+M211</f>
        <v>106473</v>
      </c>
      <c r="H211" s="38">
        <f>'강관절단 및 절단(철거)'!I348</f>
        <v>15497</v>
      </c>
      <c r="I211" s="39">
        <f>TRUNC(H211*D211,1)</f>
        <v>15497</v>
      </c>
      <c r="J211" s="38">
        <f>'강관절단 및 절단(철거)'!K348</f>
        <v>90976</v>
      </c>
      <c r="K211" s="39">
        <f>TRUNC(J211*D211,1)</f>
        <v>90976</v>
      </c>
      <c r="L211" s="38">
        <f>'강관절단 및 절단(철거)'!M348</f>
        <v>0</v>
      </c>
      <c r="M211" s="39">
        <f>TRUNC(L211*D211,1)</f>
        <v>0</v>
      </c>
      <c r="N211" s="43" t="s">
        <v>0</v>
      </c>
    </row>
    <row r="212" spans="1:14" ht="15" customHeight="1">
      <c r="A212" s="35"/>
      <c r="B212" s="36"/>
      <c r="C212" s="96"/>
      <c r="D212" s="40"/>
      <c r="E212" s="34"/>
      <c r="F212" s="38"/>
      <c r="G212" s="39"/>
      <c r="H212" s="38"/>
      <c r="I212" s="39"/>
      <c r="J212" s="38"/>
      <c r="K212" s="39"/>
      <c r="L212" s="38"/>
      <c r="M212" s="39"/>
      <c r="N212" s="43"/>
    </row>
    <row r="213" spans="1:14" ht="15" customHeight="1">
      <c r="A213" s="56">
        <f>A209+1</f>
        <v>39</v>
      </c>
      <c r="B213" s="52" t="s">
        <v>648</v>
      </c>
      <c r="C213" s="58" t="s">
        <v>695</v>
      </c>
      <c r="D213" s="53">
        <v>1</v>
      </c>
      <c r="E213" s="54" t="s">
        <v>586</v>
      </c>
      <c r="F213" s="84"/>
      <c r="G213" s="55">
        <f>I213+K213+M213</f>
        <v>268427.40000000002</v>
      </c>
      <c r="H213" s="84"/>
      <c r="I213" s="55">
        <f>SUM(I214:I215)</f>
        <v>33048.199999999997</v>
      </c>
      <c r="J213" s="84"/>
      <c r="K213" s="55">
        <f>SUM(K214:K215)</f>
        <v>216343.2</v>
      </c>
      <c r="L213" s="84"/>
      <c r="M213" s="55">
        <f>SUM(M214:M215)</f>
        <v>19036</v>
      </c>
      <c r="N213" s="73"/>
    </row>
    <row r="214" spans="1:14" ht="15" customHeight="1">
      <c r="A214" s="35"/>
      <c r="B214" s="36" t="s">
        <v>661</v>
      </c>
      <c r="C214" s="37"/>
      <c r="D214" s="40">
        <v>0.5</v>
      </c>
      <c r="E214" s="34" t="s">
        <v>662</v>
      </c>
      <c r="F214" s="38">
        <f>H214+J214+L214</f>
        <v>285842.8</v>
      </c>
      <c r="G214" s="39">
        <f>I214+K214+M214</f>
        <v>142921.4</v>
      </c>
      <c r="H214" s="38">
        <f>I95</f>
        <v>28680.400000000001</v>
      </c>
      <c r="I214" s="39">
        <f>TRUNC(H214*D214,1)</f>
        <v>14340.2</v>
      </c>
      <c r="J214" s="38">
        <f>K95</f>
        <v>219090.4</v>
      </c>
      <c r="K214" s="39">
        <f>TRUNC(J214*D214,1)</f>
        <v>109545.2</v>
      </c>
      <c r="L214" s="38">
        <f>M95</f>
        <v>38072</v>
      </c>
      <c r="M214" s="39">
        <f>TRUNC(L214*D214,1)</f>
        <v>19036</v>
      </c>
      <c r="N214" s="43" t="s">
        <v>0</v>
      </c>
    </row>
    <row r="215" spans="1:14" ht="15" customHeight="1">
      <c r="A215" s="35"/>
      <c r="B215" s="36" t="s">
        <v>663</v>
      </c>
      <c r="C215" s="37" t="s">
        <v>0</v>
      </c>
      <c r="D215" s="40">
        <v>1</v>
      </c>
      <c r="E215" s="34" t="s">
        <v>24</v>
      </c>
      <c r="F215" s="38">
        <f>H215+J215+L215</f>
        <v>125506</v>
      </c>
      <c r="G215" s="39">
        <f>I215+K215+M215</f>
        <v>125506</v>
      </c>
      <c r="H215" s="38">
        <f>'강관절단 및 절단(철거)'!I362</f>
        <v>18708</v>
      </c>
      <c r="I215" s="39">
        <f>TRUNC(H215*D215,1)</f>
        <v>18708</v>
      </c>
      <c r="J215" s="38">
        <f>'강관절단 및 절단(철거)'!K362</f>
        <v>106798</v>
      </c>
      <c r="K215" s="39">
        <f>TRUNC(J215*D215,1)</f>
        <v>106798</v>
      </c>
      <c r="L215" s="38">
        <f>'강관절단 및 절단(철거)'!M362</f>
        <v>0</v>
      </c>
      <c r="M215" s="39">
        <f>TRUNC(L215*D215,1)</f>
        <v>0</v>
      </c>
      <c r="N215" s="43" t="s">
        <v>0</v>
      </c>
    </row>
    <row r="216" spans="1:14" ht="15" customHeight="1">
      <c r="A216" s="35"/>
      <c r="B216" s="36"/>
      <c r="C216" s="96"/>
      <c r="D216" s="40"/>
      <c r="E216" s="34"/>
      <c r="F216" s="38"/>
      <c r="G216" s="39"/>
      <c r="H216" s="38"/>
      <c r="I216" s="39"/>
      <c r="J216" s="38"/>
      <c r="K216" s="39"/>
      <c r="L216" s="38"/>
      <c r="M216" s="39"/>
      <c r="N216" s="43"/>
    </row>
    <row r="217" spans="1:14" ht="15" customHeight="1">
      <c r="A217" s="56">
        <f>A213+1</f>
        <v>40</v>
      </c>
      <c r="B217" s="52" t="s">
        <v>664</v>
      </c>
      <c r="C217" s="58" t="s">
        <v>696</v>
      </c>
      <c r="D217" s="53">
        <v>1</v>
      </c>
      <c r="E217" s="54" t="s">
        <v>665</v>
      </c>
      <c r="F217" s="84"/>
      <c r="G217" s="55">
        <f>I217+K217+M217</f>
        <v>303176</v>
      </c>
      <c r="H217" s="84"/>
      <c r="I217" s="55">
        <f>SUM(I218:I219)</f>
        <v>33874.199999999997</v>
      </c>
      <c r="J217" s="84"/>
      <c r="K217" s="55">
        <f>SUM(K218:K219)</f>
        <v>251998.1</v>
      </c>
      <c r="L217" s="84"/>
      <c r="M217" s="55">
        <f>SUM(M218:M219)</f>
        <v>17303.7</v>
      </c>
      <c r="N217" s="73"/>
    </row>
    <row r="218" spans="1:14" ht="15" customHeight="1">
      <c r="A218" s="35"/>
      <c r="B218" s="36" t="s">
        <v>635</v>
      </c>
      <c r="C218" s="37"/>
      <c r="D218" s="40">
        <v>0.5</v>
      </c>
      <c r="E218" s="34" t="s">
        <v>649</v>
      </c>
      <c r="F218" s="38">
        <f>H218+J218+L218</f>
        <v>307568.00000000006</v>
      </c>
      <c r="G218" s="39">
        <f>I218+K218+M218</f>
        <v>153784.00000000003</v>
      </c>
      <c r="H218" s="38">
        <f>I101</f>
        <v>26070.400000000001</v>
      </c>
      <c r="I218" s="39">
        <f>TRUNC(H218*D218,1)</f>
        <v>13035.2</v>
      </c>
      <c r="J218" s="38">
        <f>K101</f>
        <v>246890.2</v>
      </c>
      <c r="K218" s="39">
        <f>TRUNC(J218*D218,1)</f>
        <v>123445.1</v>
      </c>
      <c r="L218" s="38">
        <f>M101</f>
        <v>34607.4</v>
      </c>
      <c r="M218" s="39">
        <f>TRUNC(L218*D218,1)</f>
        <v>17303.7</v>
      </c>
      <c r="N218" s="43" t="s">
        <v>0</v>
      </c>
    </row>
    <row r="219" spans="1:14" ht="15" customHeight="1">
      <c r="A219" s="35"/>
      <c r="B219" s="36" t="s">
        <v>666</v>
      </c>
      <c r="C219" s="37" t="s">
        <v>0</v>
      </c>
      <c r="D219" s="40">
        <v>1</v>
      </c>
      <c r="E219" s="34" t="s">
        <v>24</v>
      </c>
      <c r="F219" s="38">
        <f>H219+J219+L219</f>
        <v>149392</v>
      </c>
      <c r="G219" s="39">
        <f>I219+K219+M219</f>
        <v>149392</v>
      </c>
      <c r="H219" s="38">
        <f>'강관절단 및 절단(철거)'!I376</f>
        <v>20839</v>
      </c>
      <c r="I219" s="39">
        <f>TRUNC(H219*D219,1)</f>
        <v>20839</v>
      </c>
      <c r="J219" s="38">
        <f>'강관절단 및 절단(철거)'!K376</f>
        <v>128553</v>
      </c>
      <c r="K219" s="39">
        <f>TRUNC(J219*D219,1)</f>
        <v>128553</v>
      </c>
      <c r="L219" s="38">
        <f>'강관절단 및 절단(철거)'!M376</f>
        <v>0</v>
      </c>
      <c r="M219" s="39">
        <f>TRUNC(L219*D219,1)</f>
        <v>0</v>
      </c>
      <c r="N219" s="43" t="s">
        <v>0</v>
      </c>
    </row>
    <row r="220" spans="1:14" ht="15" customHeight="1">
      <c r="A220" s="35"/>
      <c r="B220" s="36"/>
      <c r="C220" s="96"/>
      <c r="D220" s="40"/>
      <c r="E220" s="34"/>
      <c r="F220" s="38"/>
      <c r="G220" s="39"/>
      <c r="H220" s="38"/>
      <c r="I220" s="39"/>
      <c r="J220" s="38"/>
      <c r="K220" s="39"/>
      <c r="L220" s="38"/>
      <c r="M220" s="39"/>
      <c r="N220" s="43"/>
    </row>
    <row r="221" spans="1:14" ht="15" customHeight="1">
      <c r="A221" s="56">
        <f>A217+1</f>
        <v>41</v>
      </c>
      <c r="B221" s="52" t="s">
        <v>667</v>
      </c>
      <c r="C221" s="58" t="s">
        <v>697</v>
      </c>
      <c r="D221" s="53">
        <v>1</v>
      </c>
      <c r="E221" s="54" t="s">
        <v>634</v>
      </c>
      <c r="F221" s="84"/>
      <c r="G221" s="55">
        <f>I221+K221+M221</f>
        <v>348642.10000000003</v>
      </c>
      <c r="H221" s="84"/>
      <c r="I221" s="55">
        <f>SUM(I222:I223)</f>
        <v>38173.9</v>
      </c>
      <c r="J221" s="84"/>
      <c r="K221" s="55">
        <f>SUM(K222:K223)</f>
        <v>289319.3</v>
      </c>
      <c r="L221" s="84"/>
      <c r="M221" s="55">
        <f>SUM(M222:M223)</f>
        <v>21148.9</v>
      </c>
      <c r="N221" s="73"/>
    </row>
    <row r="222" spans="1:14" ht="15" customHeight="1">
      <c r="A222" s="35"/>
      <c r="B222" s="36" t="s">
        <v>668</v>
      </c>
      <c r="C222" s="37"/>
      <c r="D222" s="40">
        <v>0.5</v>
      </c>
      <c r="E222" s="34" t="s">
        <v>649</v>
      </c>
      <c r="F222" s="38">
        <f>H222+J222+L222</f>
        <v>375916.50000000006</v>
      </c>
      <c r="G222" s="39">
        <f>I222+K222+M222</f>
        <v>187958.09999999998</v>
      </c>
      <c r="H222" s="38">
        <f>I107</f>
        <v>31863.9</v>
      </c>
      <c r="I222" s="39">
        <f>TRUNC(H222*D222,1)</f>
        <v>15931.9</v>
      </c>
      <c r="J222" s="38">
        <f>K107</f>
        <v>301754.7</v>
      </c>
      <c r="K222" s="39">
        <f>TRUNC(J222*D222,1)</f>
        <v>150877.29999999999</v>
      </c>
      <c r="L222" s="38">
        <f>M107</f>
        <v>42297.9</v>
      </c>
      <c r="M222" s="39">
        <f>TRUNC(L222*D222,1)</f>
        <v>21148.9</v>
      </c>
      <c r="N222" s="43" t="s">
        <v>0</v>
      </c>
    </row>
    <row r="223" spans="1:14" ht="15" customHeight="1">
      <c r="A223" s="35"/>
      <c r="B223" s="36" t="s">
        <v>640</v>
      </c>
      <c r="C223" s="37" t="s">
        <v>0</v>
      </c>
      <c r="D223" s="40">
        <v>1</v>
      </c>
      <c r="E223" s="34" t="s">
        <v>24</v>
      </c>
      <c r="F223" s="38">
        <f>H223+J223+L223</f>
        <v>160684</v>
      </c>
      <c r="G223" s="39">
        <f>I223+K223+M223</f>
        <v>160684</v>
      </c>
      <c r="H223" s="38">
        <f>'강관절단 및 절단(철거)'!I390</f>
        <v>22242</v>
      </c>
      <c r="I223" s="39">
        <f>TRUNC(H223*D223,1)</f>
        <v>22242</v>
      </c>
      <c r="J223" s="38">
        <f>'강관절단 및 절단(철거)'!K390</f>
        <v>138442</v>
      </c>
      <c r="K223" s="39">
        <f>TRUNC(J223*D223,1)</f>
        <v>138442</v>
      </c>
      <c r="L223" s="38">
        <f>'강관절단 및 절단(철거)'!M390</f>
        <v>0</v>
      </c>
      <c r="M223" s="39">
        <f>TRUNC(L223*D223,1)</f>
        <v>0</v>
      </c>
      <c r="N223" s="43" t="s">
        <v>0</v>
      </c>
    </row>
    <row r="224" spans="1:14" ht="15" customHeight="1">
      <c r="A224" s="35"/>
      <c r="B224" s="36"/>
      <c r="C224" s="96"/>
      <c r="D224" s="40"/>
      <c r="E224" s="34"/>
      <c r="F224" s="38"/>
      <c r="G224" s="39"/>
      <c r="H224" s="38"/>
      <c r="I224" s="39"/>
      <c r="J224" s="38"/>
      <c r="K224" s="39"/>
      <c r="L224" s="38"/>
      <c r="M224" s="39"/>
      <c r="N224" s="43"/>
    </row>
    <row r="225" spans="1:14" ht="15" customHeight="1">
      <c r="A225" s="56">
        <f>A221+1</f>
        <v>42</v>
      </c>
      <c r="B225" s="52" t="s">
        <v>669</v>
      </c>
      <c r="C225" s="58" t="s">
        <v>698</v>
      </c>
      <c r="D225" s="53">
        <v>1</v>
      </c>
      <c r="E225" s="54" t="s">
        <v>670</v>
      </c>
      <c r="F225" s="84"/>
      <c r="G225" s="55">
        <f>I225+K225+M225</f>
        <v>446071.3</v>
      </c>
      <c r="H225" s="84"/>
      <c r="I225" s="55">
        <f>SUM(I226:I227)</f>
        <v>48168.1</v>
      </c>
      <c r="J225" s="84"/>
      <c r="K225" s="55">
        <f>SUM(K226:K227)</f>
        <v>362102.8</v>
      </c>
      <c r="L225" s="84"/>
      <c r="M225" s="55">
        <f>SUM(M226:M227)</f>
        <v>35800.400000000001</v>
      </c>
      <c r="N225" s="73"/>
    </row>
    <row r="226" spans="1:14" ht="15" customHeight="1">
      <c r="A226" s="35"/>
      <c r="B226" s="36" t="s">
        <v>635</v>
      </c>
      <c r="C226" s="37"/>
      <c r="D226" s="40">
        <v>0.5</v>
      </c>
      <c r="E226" s="34" t="s">
        <v>671</v>
      </c>
      <c r="F226" s="38">
        <f>H226+J226+L226</f>
        <v>503344.9</v>
      </c>
      <c r="G226" s="39">
        <f>I226+K226+M226</f>
        <v>251672.3</v>
      </c>
      <c r="H226" s="38">
        <f>I113</f>
        <v>43754.3</v>
      </c>
      <c r="I226" s="39">
        <f>TRUNC(H226*D226,1)</f>
        <v>21877.1</v>
      </c>
      <c r="J226" s="38">
        <f>K113</f>
        <v>387989.7</v>
      </c>
      <c r="K226" s="39">
        <f>TRUNC(J226*D226,1)</f>
        <v>193994.8</v>
      </c>
      <c r="L226" s="38">
        <f>M113</f>
        <v>71600.899999999994</v>
      </c>
      <c r="M226" s="39">
        <f>TRUNC(L226*D226,1)</f>
        <v>35800.400000000001</v>
      </c>
      <c r="N226" s="43" t="s">
        <v>0</v>
      </c>
    </row>
    <row r="227" spans="1:14" ht="15" customHeight="1">
      <c r="A227" s="35"/>
      <c r="B227" s="36" t="s">
        <v>663</v>
      </c>
      <c r="C227" s="37" t="s">
        <v>0</v>
      </c>
      <c r="D227" s="40">
        <v>1</v>
      </c>
      <c r="E227" s="34" t="s">
        <v>24</v>
      </c>
      <c r="F227" s="38">
        <f>H227+J227+L227</f>
        <v>194399</v>
      </c>
      <c r="G227" s="39">
        <f>I227+K227+M227</f>
        <v>194399</v>
      </c>
      <c r="H227" s="38">
        <f>'강관절단 및 절단(철거)'!I404</f>
        <v>26291</v>
      </c>
      <c r="I227" s="39">
        <f>TRUNC(H227*D227,1)</f>
        <v>26291</v>
      </c>
      <c r="J227" s="38">
        <f>'강관절단 및 절단(철거)'!K404</f>
        <v>168108</v>
      </c>
      <c r="K227" s="39">
        <f>TRUNC(J227*D227,1)</f>
        <v>168108</v>
      </c>
      <c r="L227" s="38">
        <f>'강관절단 및 절단(철거)'!M404</f>
        <v>0</v>
      </c>
      <c r="M227" s="39">
        <f>TRUNC(L227*D227,1)</f>
        <v>0</v>
      </c>
      <c r="N227" s="43" t="s">
        <v>0</v>
      </c>
    </row>
    <row r="228" spans="1:14" ht="15" customHeight="1">
      <c r="A228" s="35"/>
      <c r="B228" s="36"/>
      <c r="C228" s="96"/>
      <c r="D228" s="40"/>
      <c r="E228" s="34"/>
      <c r="F228" s="38"/>
      <c r="G228" s="39"/>
      <c r="H228" s="38"/>
      <c r="I228" s="39"/>
      <c r="J228" s="38"/>
      <c r="K228" s="39"/>
      <c r="L228" s="38"/>
      <c r="M228" s="39"/>
      <c r="N228" s="43"/>
    </row>
    <row r="229" spans="1:14" ht="15" customHeight="1">
      <c r="A229" s="56">
        <f>A225+1</f>
        <v>43</v>
      </c>
      <c r="B229" s="52" t="s">
        <v>646</v>
      </c>
      <c r="C229" s="58" t="s">
        <v>259</v>
      </c>
      <c r="D229" s="53">
        <v>1</v>
      </c>
      <c r="E229" s="54" t="s">
        <v>670</v>
      </c>
      <c r="F229" s="84"/>
      <c r="G229" s="55">
        <f>I229+K229+M229</f>
        <v>493832.1</v>
      </c>
      <c r="H229" s="84"/>
      <c r="I229" s="55">
        <f>SUM(I230:I231)</f>
        <v>53687</v>
      </c>
      <c r="J229" s="84"/>
      <c r="K229" s="55">
        <f>SUM(K230:K231)</f>
        <v>398380</v>
      </c>
      <c r="L229" s="84"/>
      <c r="M229" s="55">
        <f>SUM(M230:M231)</f>
        <v>41765.1</v>
      </c>
      <c r="N229" s="73"/>
    </row>
    <row r="230" spans="1:14" ht="15" customHeight="1">
      <c r="A230" s="35"/>
      <c r="B230" s="36" t="s">
        <v>635</v>
      </c>
      <c r="C230" s="37"/>
      <c r="D230" s="40">
        <v>0.5</v>
      </c>
      <c r="E230" s="34" t="s">
        <v>672</v>
      </c>
      <c r="F230" s="38">
        <f>H230+J230+L230</f>
        <v>587206.40000000002</v>
      </c>
      <c r="G230" s="39">
        <f>I230+K230+M230</f>
        <v>293603.09999999998</v>
      </c>
      <c r="H230" s="38">
        <f>I119</f>
        <v>51044.1</v>
      </c>
      <c r="I230" s="39">
        <f>TRUNC(H230*D230,1)</f>
        <v>25522</v>
      </c>
      <c r="J230" s="38">
        <f>K119</f>
        <v>452632</v>
      </c>
      <c r="K230" s="39">
        <f>TRUNC(J230*D230,1)</f>
        <v>226316</v>
      </c>
      <c r="L230" s="38">
        <f>M119</f>
        <v>83530.3</v>
      </c>
      <c r="M230" s="39">
        <f>TRUNC(L230*D230,1)</f>
        <v>41765.1</v>
      </c>
      <c r="N230" s="43" t="s">
        <v>0</v>
      </c>
    </row>
    <row r="231" spans="1:14" ht="15" customHeight="1">
      <c r="A231" s="35"/>
      <c r="B231" s="36" t="s">
        <v>673</v>
      </c>
      <c r="C231" s="37" t="s">
        <v>0</v>
      </c>
      <c r="D231" s="40">
        <v>1</v>
      </c>
      <c r="E231" s="34" t="s">
        <v>24</v>
      </c>
      <c r="F231" s="38">
        <f>H231+J231+L231</f>
        <v>200229</v>
      </c>
      <c r="G231" s="39">
        <f>I231+K231+M231</f>
        <v>200229</v>
      </c>
      <c r="H231" s="38">
        <f>'강관절단 및 절단(철거)'!I418</f>
        <v>28165</v>
      </c>
      <c r="I231" s="39">
        <f>TRUNC(H231*D231,1)</f>
        <v>28165</v>
      </c>
      <c r="J231" s="38">
        <f>'강관절단 및 절단(철거)'!K418</f>
        <v>172064</v>
      </c>
      <c r="K231" s="39">
        <f>TRUNC(J231*D231,1)</f>
        <v>172064</v>
      </c>
      <c r="L231" s="38">
        <f>'강관절단 및 절단(철거)'!M418</f>
        <v>0</v>
      </c>
      <c r="M231" s="39">
        <f>TRUNC(L231*D231,1)</f>
        <v>0</v>
      </c>
      <c r="N231" s="43" t="s">
        <v>0</v>
      </c>
    </row>
    <row r="232" spans="1:14" ht="15" customHeight="1">
      <c r="A232" s="35"/>
      <c r="B232" s="36"/>
      <c r="C232" s="96"/>
      <c r="D232" s="40"/>
      <c r="E232" s="34"/>
      <c r="F232" s="38"/>
      <c r="G232" s="39"/>
      <c r="H232" s="38"/>
      <c r="I232" s="39"/>
      <c r="J232" s="38"/>
      <c r="K232" s="39"/>
      <c r="L232" s="38"/>
      <c r="M232" s="39"/>
      <c r="N232" s="43"/>
    </row>
    <row r="233" spans="1:14" ht="15" customHeight="1">
      <c r="A233" s="56">
        <f>A229+1</f>
        <v>44</v>
      </c>
      <c r="B233" s="52" t="s">
        <v>674</v>
      </c>
      <c r="C233" s="58" t="s">
        <v>260</v>
      </c>
      <c r="D233" s="53">
        <v>1</v>
      </c>
      <c r="E233" s="54" t="s">
        <v>586</v>
      </c>
      <c r="F233" s="84"/>
      <c r="G233" s="55">
        <f>I233+K233+M233</f>
        <v>580677.1</v>
      </c>
      <c r="H233" s="84"/>
      <c r="I233" s="55">
        <f>SUM(I234:I235)</f>
        <v>63150.5</v>
      </c>
      <c r="J233" s="84"/>
      <c r="K233" s="55">
        <f>SUM(K234:K235)</f>
        <v>467403.4</v>
      </c>
      <c r="L233" s="84"/>
      <c r="M233" s="55">
        <f>SUM(M234:M235)</f>
        <v>50123.199999999997</v>
      </c>
      <c r="N233" s="73"/>
    </row>
    <row r="234" spans="1:14" ht="15" customHeight="1">
      <c r="A234" s="35"/>
      <c r="B234" s="36" t="s">
        <v>635</v>
      </c>
      <c r="C234" s="37"/>
      <c r="D234" s="40">
        <v>0.5</v>
      </c>
      <c r="E234" s="34" t="s">
        <v>675</v>
      </c>
      <c r="F234" s="38">
        <f>H234+J234+L234</f>
        <v>704718.3</v>
      </c>
      <c r="G234" s="39">
        <f>I234+K234+M234</f>
        <v>352359.10000000003</v>
      </c>
      <c r="H234" s="38">
        <f>I125</f>
        <v>61259.1</v>
      </c>
      <c r="I234" s="39">
        <f>TRUNC(H234*D234,1)</f>
        <v>30629.5</v>
      </c>
      <c r="J234" s="38">
        <f>K125</f>
        <v>543212.80000000005</v>
      </c>
      <c r="K234" s="39">
        <f>TRUNC(J234*D234,1)</f>
        <v>271606.40000000002</v>
      </c>
      <c r="L234" s="38">
        <f>M125</f>
        <v>100246.39999999999</v>
      </c>
      <c r="M234" s="39">
        <f>TRUNC(L234*D234,1)</f>
        <v>50123.199999999997</v>
      </c>
      <c r="N234" s="43" t="s">
        <v>0</v>
      </c>
    </row>
    <row r="235" spans="1:14" ht="15" customHeight="1">
      <c r="A235" s="35"/>
      <c r="B235" s="36" t="s">
        <v>676</v>
      </c>
      <c r="C235" s="37" t="s">
        <v>0</v>
      </c>
      <c r="D235" s="40">
        <v>1</v>
      </c>
      <c r="E235" s="34" t="s">
        <v>24</v>
      </c>
      <c r="F235" s="38">
        <f>H235+J235+L235</f>
        <v>228318</v>
      </c>
      <c r="G235" s="39">
        <f>I235+K235+M235</f>
        <v>228318</v>
      </c>
      <c r="H235" s="38">
        <f>'강관절단 및 절단(철거)'!I432</f>
        <v>32521</v>
      </c>
      <c r="I235" s="39">
        <f>TRUNC(H235*D235,1)</f>
        <v>32521</v>
      </c>
      <c r="J235" s="38">
        <f>'강관절단 및 절단(철거)'!K432</f>
        <v>195797</v>
      </c>
      <c r="K235" s="39">
        <f>TRUNC(J235*D235,1)</f>
        <v>195797</v>
      </c>
      <c r="L235" s="38">
        <f>'강관절단 및 절단(철거)'!M432</f>
        <v>0</v>
      </c>
      <c r="M235" s="39">
        <f>TRUNC(L235*D235,1)</f>
        <v>0</v>
      </c>
      <c r="N235" s="43" t="s">
        <v>0</v>
      </c>
    </row>
    <row r="236" spans="1:14" ht="15" customHeight="1">
      <c r="A236" s="35"/>
      <c r="B236" s="36"/>
      <c r="C236" s="96"/>
      <c r="D236" s="40"/>
      <c r="E236" s="34"/>
      <c r="F236" s="38"/>
      <c r="G236" s="39"/>
      <c r="H236" s="38"/>
      <c r="I236" s="39"/>
      <c r="J236" s="38"/>
      <c r="K236" s="39"/>
      <c r="L236" s="38"/>
      <c r="M236" s="39"/>
      <c r="N236" s="43"/>
    </row>
    <row r="237" spans="1:14" ht="15" customHeight="1">
      <c r="A237" s="56">
        <f>A233+1</f>
        <v>45</v>
      </c>
      <c r="B237" s="52" t="s">
        <v>664</v>
      </c>
      <c r="C237" s="58" t="s">
        <v>699</v>
      </c>
      <c r="D237" s="53">
        <v>1</v>
      </c>
      <c r="E237" s="54" t="s">
        <v>665</v>
      </c>
      <c r="F237" s="84"/>
      <c r="G237" s="55">
        <f>I237+K237+M237</f>
        <v>722091.9</v>
      </c>
      <c r="H237" s="84"/>
      <c r="I237" s="55">
        <f>SUM(I238:I239)</f>
        <v>76666.899999999994</v>
      </c>
      <c r="J237" s="84"/>
      <c r="K237" s="55">
        <f>SUM(K238:K239)</f>
        <v>582771</v>
      </c>
      <c r="L237" s="84"/>
      <c r="M237" s="55">
        <f>SUM(M238:M239)</f>
        <v>62654</v>
      </c>
      <c r="N237" s="73"/>
    </row>
    <row r="238" spans="1:14" ht="15" customHeight="1">
      <c r="A238" s="35"/>
      <c r="B238" s="36" t="s">
        <v>661</v>
      </c>
      <c r="C238" s="37"/>
      <c r="D238" s="40">
        <v>0.5</v>
      </c>
      <c r="E238" s="34" t="s">
        <v>645</v>
      </c>
      <c r="F238" s="38">
        <f>H238+J238+L238</f>
        <v>880897.9</v>
      </c>
      <c r="G238" s="39">
        <f>I238+K238+M238</f>
        <v>440448.9</v>
      </c>
      <c r="H238" s="38">
        <f>I131</f>
        <v>76573.899999999994</v>
      </c>
      <c r="I238" s="39">
        <f>TRUNC(H238*D238,1)</f>
        <v>38286.9</v>
      </c>
      <c r="J238" s="38">
        <f>K131</f>
        <v>679016</v>
      </c>
      <c r="K238" s="39">
        <f>TRUNC(J238*D238,1)</f>
        <v>339508</v>
      </c>
      <c r="L238" s="38">
        <f>M131</f>
        <v>125308</v>
      </c>
      <c r="M238" s="39">
        <f>TRUNC(L238*D238,1)</f>
        <v>62654</v>
      </c>
      <c r="N238" s="43" t="s">
        <v>0</v>
      </c>
    </row>
    <row r="239" spans="1:14" ht="15" customHeight="1">
      <c r="A239" s="35"/>
      <c r="B239" s="36" t="s">
        <v>663</v>
      </c>
      <c r="C239" s="37" t="s">
        <v>0</v>
      </c>
      <c r="D239" s="40">
        <v>1</v>
      </c>
      <c r="E239" s="34" t="s">
        <v>24</v>
      </c>
      <c r="F239" s="38">
        <f>H239+J239+L239</f>
        <v>281643</v>
      </c>
      <c r="G239" s="39">
        <f>I239+K239+M239</f>
        <v>281643</v>
      </c>
      <c r="H239" s="38">
        <f>'강관절단 및 절단(철거)'!I446</f>
        <v>38380</v>
      </c>
      <c r="I239" s="39">
        <f>TRUNC(H239*D239,1)</f>
        <v>38380</v>
      </c>
      <c r="J239" s="38">
        <f>'강관절단 및 절단(철거)'!K446</f>
        <v>243263</v>
      </c>
      <c r="K239" s="39">
        <f>TRUNC(J239*D239,1)</f>
        <v>243263</v>
      </c>
      <c r="L239" s="38">
        <f>'강관절단 및 절단(철거)'!M446</f>
        <v>0</v>
      </c>
      <c r="M239" s="39">
        <f>TRUNC(L239*D239,1)</f>
        <v>0</v>
      </c>
      <c r="N239" s="43" t="s">
        <v>0</v>
      </c>
    </row>
    <row r="240" spans="1:14" ht="15" customHeight="1">
      <c r="A240" s="35"/>
      <c r="B240" s="36"/>
      <c r="C240" s="96"/>
      <c r="D240" s="40"/>
      <c r="E240" s="34"/>
      <c r="F240" s="38"/>
      <c r="G240" s="39"/>
      <c r="H240" s="38"/>
      <c r="I240" s="39"/>
      <c r="J240" s="38"/>
      <c r="K240" s="39"/>
      <c r="L240" s="38"/>
      <c r="M240" s="39"/>
      <c r="N240" s="43"/>
    </row>
    <row r="241" spans="1:14" ht="15" customHeight="1">
      <c r="A241" s="56">
        <f>A237+1</f>
        <v>46</v>
      </c>
      <c r="B241" s="52" t="s">
        <v>677</v>
      </c>
      <c r="C241" s="58" t="s">
        <v>262</v>
      </c>
      <c r="D241" s="53">
        <v>1</v>
      </c>
      <c r="E241" s="54" t="s">
        <v>586</v>
      </c>
      <c r="F241" s="84"/>
      <c r="G241" s="55">
        <f>I241+K241+M241</f>
        <v>779027.9</v>
      </c>
      <c r="H241" s="84"/>
      <c r="I241" s="55">
        <f>SUM(I242:I243)</f>
        <v>84158.9</v>
      </c>
      <c r="J241" s="84"/>
      <c r="K241" s="55">
        <f>SUM(K242:K243)</f>
        <v>632215</v>
      </c>
      <c r="L241" s="84"/>
      <c r="M241" s="55">
        <f>SUM(M242:M243)</f>
        <v>62654</v>
      </c>
      <c r="N241" s="73"/>
    </row>
    <row r="242" spans="1:14" ht="15" customHeight="1">
      <c r="A242" s="35"/>
      <c r="B242" s="36" t="s">
        <v>678</v>
      </c>
      <c r="C242" s="37"/>
      <c r="D242" s="40">
        <v>0.5</v>
      </c>
      <c r="E242" s="34" t="s">
        <v>679</v>
      </c>
      <c r="F242" s="38">
        <f>H242+J242+L242</f>
        <v>880897.9</v>
      </c>
      <c r="G242" s="39">
        <f>I242+K242+M242</f>
        <v>440448.9</v>
      </c>
      <c r="H242" s="38">
        <f>I137</f>
        <v>76573.899999999994</v>
      </c>
      <c r="I242" s="39">
        <f>TRUNC(H242*D242,1)</f>
        <v>38286.9</v>
      </c>
      <c r="J242" s="38">
        <f>K137</f>
        <v>679016</v>
      </c>
      <c r="K242" s="39">
        <f>TRUNC(J242*D242,1)</f>
        <v>339508</v>
      </c>
      <c r="L242" s="38">
        <f>M137</f>
        <v>125308</v>
      </c>
      <c r="M242" s="39">
        <f>TRUNC(L242*D242,1)</f>
        <v>62654</v>
      </c>
      <c r="N242" s="43" t="s">
        <v>0</v>
      </c>
    </row>
    <row r="243" spans="1:14" ht="15" customHeight="1">
      <c r="A243" s="35"/>
      <c r="B243" s="36" t="s">
        <v>680</v>
      </c>
      <c r="C243" s="37" t="s">
        <v>0</v>
      </c>
      <c r="D243" s="40">
        <v>1</v>
      </c>
      <c r="E243" s="34" t="s">
        <v>24</v>
      </c>
      <c r="F243" s="38">
        <f>H243+J243+L243</f>
        <v>338579</v>
      </c>
      <c r="G243" s="39">
        <f>I243+K243+M243</f>
        <v>338579</v>
      </c>
      <c r="H243" s="38">
        <f>'강관절단 및 절단(철거)'!I460</f>
        <v>45872</v>
      </c>
      <c r="I243" s="39">
        <f>TRUNC(H243*D243,1)</f>
        <v>45872</v>
      </c>
      <c r="J243" s="38">
        <f>'강관절단 및 절단(철거)'!K460</f>
        <v>292707</v>
      </c>
      <c r="K243" s="39">
        <f>TRUNC(J243*D243,1)</f>
        <v>292707</v>
      </c>
      <c r="L243" s="38">
        <f>'강관절단 및 절단(철거)'!M460</f>
        <v>0</v>
      </c>
      <c r="M243" s="39">
        <f>TRUNC(L243*D243,1)</f>
        <v>0</v>
      </c>
      <c r="N243" s="43" t="s">
        <v>0</v>
      </c>
    </row>
    <row r="244" spans="1:14" ht="15" customHeight="1">
      <c r="A244" s="35"/>
      <c r="B244" s="36"/>
      <c r="C244" s="96"/>
      <c r="D244" s="40"/>
      <c r="E244" s="34"/>
      <c r="F244" s="38"/>
      <c r="G244" s="39"/>
      <c r="H244" s="38"/>
      <c r="I244" s="39"/>
      <c r="J244" s="38"/>
      <c r="K244" s="39"/>
      <c r="L244" s="38"/>
      <c r="M244" s="39"/>
      <c r="N244" s="43"/>
    </row>
    <row r="245" spans="1:14" ht="15" customHeight="1">
      <c r="A245" s="56">
        <f>A241+1</f>
        <v>47</v>
      </c>
      <c r="B245" s="52" t="s">
        <v>669</v>
      </c>
      <c r="C245" s="58" t="s">
        <v>681</v>
      </c>
      <c r="D245" s="53">
        <v>1</v>
      </c>
      <c r="E245" s="54" t="s">
        <v>586</v>
      </c>
      <c r="F245" s="84"/>
      <c r="G245" s="55">
        <f>I245+K245+M245</f>
        <v>979702.50000000012</v>
      </c>
      <c r="H245" s="84"/>
      <c r="I245" s="55">
        <f>SUM(I246:I247)</f>
        <v>105264.8</v>
      </c>
      <c r="J245" s="84"/>
      <c r="K245" s="55">
        <f>SUM(K246:K247)</f>
        <v>790894.9</v>
      </c>
      <c r="L245" s="84"/>
      <c r="M245" s="55">
        <f>SUM(M246:M247)</f>
        <v>83542.8</v>
      </c>
      <c r="N245" s="73"/>
    </row>
    <row r="246" spans="1:14" ht="15" customHeight="1">
      <c r="A246" s="35"/>
      <c r="B246" s="36" t="s">
        <v>657</v>
      </c>
      <c r="C246" s="37"/>
      <c r="D246" s="40">
        <v>0.5</v>
      </c>
      <c r="E246" s="34" t="s">
        <v>672</v>
      </c>
      <c r="F246" s="38">
        <f>H246+J246+L246</f>
        <v>1174589.1000000001</v>
      </c>
      <c r="G246" s="39">
        <f>I246+K246+M246</f>
        <v>587294.5</v>
      </c>
      <c r="H246" s="38">
        <f>I143</f>
        <v>102103.6</v>
      </c>
      <c r="I246" s="39">
        <f>TRUNC(H246*D246,1)</f>
        <v>51051.8</v>
      </c>
      <c r="J246" s="38">
        <f>K143</f>
        <v>905399.9</v>
      </c>
      <c r="K246" s="39">
        <f>TRUNC(J246*D246,1)</f>
        <v>452699.9</v>
      </c>
      <c r="L246" s="38">
        <f>M143</f>
        <v>167085.6</v>
      </c>
      <c r="M246" s="39">
        <f>TRUNC(L246*D246,1)</f>
        <v>83542.8</v>
      </c>
      <c r="N246" s="43" t="s">
        <v>0</v>
      </c>
    </row>
    <row r="247" spans="1:14" ht="15" customHeight="1">
      <c r="A247" s="35"/>
      <c r="B247" s="36" t="s">
        <v>673</v>
      </c>
      <c r="C247" s="37" t="s">
        <v>0</v>
      </c>
      <c r="D247" s="40">
        <v>1</v>
      </c>
      <c r="E247" s="34" t="s">
        <v>24</v>
      </c>
      <c r="F247" s="38">
        <f>H247+J247+L247</f>
        <v>392408</v>
      </c>
      <c r="G247" s="39">
        <f>I247+K247+M247</f>
        <v>392408</v>
      </c>
      <c r="H247" s="38">
        <f>'강관절단 및 절단(철거)'!I474</f>
        <v>54213</v>
      </c>
      <c r="I247" s="39">
        <f>TRUNC(H247*D247,1)</f>
        <v>54213</v>
      </c>
      <c r="J247" s="38">
        <f>'강관절단 및 절단(철거)'!K474</f>
        <v>338195</v>
      </c>
      <c r="K247" s="39">
        <f>TRUNC(J247*D247,1)</f>
        <v>338195</v>
      </c>
      <c r="L247" s="38">
        <f>'강관절단 및 절단(철거)'!M474</f>
        <v>0</v>
      </c>
      <c r="M247" s="39">
        <f>TRUNC(L247*D247,1)</f>
        <v>0</v>
      </c>
      <c r="N247" s="43" t="s">
        <v>0</v>
      </c>
    </row>
    <row r="248" spans="1:14" ht="15" customHeight="1">
      <c r="A248" s="35"/>
      <c r="B248" s="36"/>
      <c r="C248" s="96"/>
      <c r="D248" s="40"/>
      <c r="E248" s="34"/>
      <c r="F248" s="38"/>
      <c r="G248" s="39"/>
      <c r="H248" s="38"/>
      <c r="I248" s="39"/>
      <c r="J248" s="38"/>
      <c r="K248" s="39"/>
      <c r="L248" s="38"/>
      <c r="M248" s="39"/>
      <c r="N248" s="43"/>
    </row>
    <row r="249" spans="1:14" ht="15" customHeight="1">
      <c r="A249" s="56">
        <f>A245+1</f>
        <v>48</v>
      </c>
      <c r="B249" s="52" t="s">
        <v>633</v>
      </c>
      <c r="C249" s="58" t="s">
        <v>264</v>
      </c>
      <c r="D249" s="53">
        <v>1</v>
      </c>
      <c r="E249" s="54" t="s">
        <v>670</v>
      </c>
      <c r="F249" s="84"/>
      <c r="G249" s="55">
        <f>I249+K249+M249</f>
        <v>1095578.6000000001</v>
      </c>
      <c r="H249" s="84"/>
      <c r="I249" s="55">
        <f>SUM(I250:I251)</f>
        <v>107898.8</v>
      </c>
      <c r="J249" s="84"/>
      <c r="K249" s="55">
        <f>SUM(K250:K251)</f>
        <v>904137</v>
      </c>
      <c r="L249" s="84"/>
      <c r="M249" s="55">
        <f>SUM(M250:M251)</f>
        <v>83542.8</v>
      </c>
      <c r="N249" s="73"/>
    </row>
    <row r="250" spans="1:14" ht="15" customHeight="1">
      <c r="A250" s="35"/>
      <c r="B250" s="36" t="s">
        <v>635</v>
      </c>
      <c r="C250" s="37"/>
      <c r="D250" s="40">
        <v>0.5</v>
      </c>
      <c r="E250" s="34" t="s">
        <v>649</v>
      </c>
      <c r="F250" s="38">
        <f>H250+J250+L250</f>
        <v>1349651.2000000002</v>
      </c>
      <c r="G250" s="39">
        <f>I250+K250+M250</f>
        <v>674825.60000000009</v>
      </c>
      <c r="H250" s="38">
        <f>I149</f>
        <v>102103.6</v>
      </c>
      <c r="I250" s="39">
        <f>TRUNC(H250*D250,1)</f>
        <v>51051.8</v>
      </c>
      <c r="J250" s="38">
        <f>K149</f>
        <v>1080462</v>
      </c>
      <c r="K250" s="39">
        <f>TRUNC(J250*D250,1)</f>
        <v>540231</v>
      </c>
      <c r="L250" s="38">
        <f>M149</f>
        <v>167085.6</v>
      </c>
      <c r="M250" s="39">
        <f>TRUNC(L250*D250,1)</f>
        <v>83542.8</v>
      </c>
      <c r="N250" s="43" t="s">
        <v>0</v>
      </c>
    </row>
    <row r="251" spans="1:14" ht="15" customHeight="1">
      <c r="A251" s="35"/>
      <c r="B251" s="36" t="s">
        <v>673</v>
      </c>
      <c r="C251" s="37" t="s">
        <v>0</v>
      </c>
      <c r="D251" s="40">
        <v>1</v>
      </c>
      <c r="E251" s="34" t="s">
        <v>24</v>
      </c>
      <c r="F251" s="38">
        <f>H251+J251+L251</f>
        <v>420753</v>
      </c>
      <c r="G251" s="39">
        <f>I251+K251+M251</f>
        <v>420753</v>
      </c>
      <c r="H251" s="38">
        <f>'강관절단 및 절단(철거)'!I488</f>
        <v>56847</v>
      </c>
      <c r="I251" s="39">
        <f>TRUNC(H251*D251,1)</f>
        <v>56847</v>
      </c>
      <c r="J251" s="38">
        <f>'강관절단 및 절단(철거)'!K488</f>
        <v>363906</v>
      </c>
      <c r="K251" s="39">
        <f>TRUNC(J251*D251,1)</f>
        <v>363906</v>
      </c>
      <c r="L251" s="38">
        <f>'강관절단 및 절단(철거)'!M488</f>
        <v>0</v>
      </c>
      <c r="M251" s="39">
        <f>TRUNC(L251*D251,1)</f>
        <v>0</v>
      </c>
      <c r="N251" s="43" t="s">
        <v>0</v>
      </c>
    </row>
    <row r="252" spans="1:14" ht="15" customHeight="1">
      <c r="A252" s="35"/>
      <c r="B252" s="36"/>
      <c r="C252" s="96"/>
      <c r="D252" s="40"/>
      <c r="E252" s="34"/>
      <c r="F252" s="38"/>
      <c r="G252" s="39"/>
      <c r="H252" s="38"/>
      <c r="I252" s="39"/>
      <c r="J252" s="38"/>
      <c r="K252" s="39"/>
      <c r="L252" s="38"/>
      <c r="M252" s="39"/>
      <c r="N252" s="43"/>
    </row>
    <row r="253" spans="1:14" ht="15" customHeight="1">
      <c r="A253" s="56">
        <f>A249+1</f>
        <v>49</v>
      </c>
      <c r="B253" s="52" t="s">
        <v>669</v>
      </c>
      <c r="C253" s="58" t="s">
        <v>265</v>
      </c>
      <c r="D253" s="53">
        <v>1</v>
      </c>
      <c r="E253" s="54" t="s">
        <v>682</v>
      </c>
      <c r="F253" s="84"/>
      <c r="G253" s="55">
        <f>I253+K253+M253</f>
        <v>1211093.6000000001</v>
      </c>
      <c r="H253" s="84"/>
      <c r="I253" s="55">
        <f>SUM(I254:I255)</f>
        <v>128481.8</v>
      </c>
      <c r="J253" s="84"/>
      <c r="K253" s="55">
        <f>SUM(K254:K255)</f>
        <v>999069</v>
      </c>
      <c r="L253" s="84"/>
      <c r="M253" s="55">
        <f>SUM(M254:M255)</f>
        <v>83542.8</v>
      </c>
      <c r="N253" s="73"/>
    </row>
    <row r="254" spans="1:14" ht="15" customHeight="1">
      <c r="A254" s="35"/>
      <c r="B254" s="36" t="s">
        <v>683</v>
      </c>
      <c r="C254" s="37"/>
      <c r="D254" s="40">
        <v>0.5</v>
      </c>
      <c r="E254" s="34" t="s">
        <v>684</v>
      </c>
      <c r="F254" s="38">
        <f>H254+J254+L254</f>
        <v>1349651.2000000002</v>
      </c>
      <c r="G254" s="39">
        <f>I254+K254+M254</f>
        <v>674825.60000000009</v>
      </c>
      <c r="H254" s="38">
        <f>I155</f>
        <v>102103.6</v>
      </c>
      <c r="I254" s="39">
        <f>TRUNC(H254*D254,1)</f>
        <v>51051.8</v>
      </c>
      <c r="J254" s="38">
        <f>K155</f>
        <v>1080462</v>
      </c>
      <c r="K254" s="39">
        <f>TRUNC(J254*D254,1)</f>
        <v>540231</v>
      </c>
      <c r="L254" s="38">
        <f>M155</f>
        <v>167085.6</v>
      </c>
      <c r="M254" s="39">
        <f>TRUNC(L254*D254,1)</f>
        <v>83542.8</v>
      </c>
      <c r="N254" s="43" t="s">
        <v>0</v>
      </c>
    </row>
    <row r="255" spans="1:14" ht="15" customHeight="1">
      <c r="A255" s="35"/>
      <c r="B255" s="36" t="s">
        <v>663</v>
      </c>
      <c r="C255" s="37" t="s">
        <v>0</v>
      </c>
      <c r="D255" s="40">
        <v>1</v>
      </c>
      <c r="E255" s="34" t="s">
        <v>24</v>
      </c>
      <c r="F255" s="38">
        <f>H255+J255+L255</f>
        <v>536268</v>
      </c>
      <c r="G255" s="39">
        <f>I255+K255+M255</f>
        <v>536268</v>
      </c>
      <c r="H255" s="38">
        <f>'강관절단 및 절단(철거)'!I502</f>
        <v>77430</v>
      </c>
      <c r="I255" s="39">
        <f>TRUNC(H255*D255,1)</f>
        <v>77430</v>
      </c>
      <c r="J255" s="38">
        <f>'강관절단 및 절단(철거)'!K502</f>
        <v>458838</v>
      </c>
      <c r="K255" s="39">
        <f>TRUNC(J255*D255,1)</f>
        <v>458838</v>
      </c>
      <c r="L255" s="38">
        <f>'강관절단 및 절단(철거)'!M502</f>
        <v>0</v>
      </c>
      <c r="M255" s="39">
        <f>TRUNC(L255*D255,1)</f>
        <v>0</v>
      </c>
      <c r="N255" s="43" t="s">
        <v>0</v>
      </c>
    </row>
    <row r="256" spans="1:14" ht="15" customHeight="1">
      <c r="A256" s="35"/>
      <c r="B256" s="36"/>
      <c r="C256" s="96"/>
      <c r="D256" s="40"/>
      <c r="E256" s="34"/>
      <c r="F256" s="38"/>
      <c r="G256" s="39"/>
      <c r="H256" s="38"/>
      <c r="I256" s="39"/>
      <c r="J256" s="38"/>
      <c r="K256" s="39"/>
      <c r="L256" s="38"/>
      <c r="M256" s="39"/>
      <c r="N256" s="43"/>
    </row>
    <row r="257" spans="1:14" ht="15" customHeight="1">
      <c r="A257" s="56">
        <f>A253+1</f>
        <v>50</v>
      </c>
      <c r="B257" s="52" t="s">
        <v>648</v>
      </c>
      <c r="C257" s="58" t="s">
        <v>703</v>
      </c>
      <c r="D257" s="53">
        <v>1</v>
      </c>
      <c r="E257" s="54" t="s">
        <v>700</v>
      </c>
      <c r="F257" s="84"/>
      <c r="G257" s="55">
        <f>I257+K257+M257</f>
        <v>1234087.6000000001</v>
      </c>
      <c r="H257" s="84"/>
      <c r="I257" s="55">
        <f>SUM(I258:I259)</f>
        <v>135653.79999999999</v>
      </c>
      <c r="J257" s="84"/>
      <c r="K257" s="55">
        <f>SUM(K258:K259)</f>
        <v>1014891</v>
      </c>
      <c r="L257" s="84"/>
      <c r="M257" s="55">
        <f>SUM(M258:M259)</f>
        <v>83542.8</v>
      </c>
      <c r="N257" s="73"/>
    </row>
    <row r="258" spans="1:14" ht="15" customHeight="1">
      <c r="A258" s="35"/>
      <c r="B258" s="36" t="s">
        <v>701</v>
      </c>
      <c r="C258" s="37"/>
      <c r="D258" s="40">
        <v>0.5</v>
      </c>
      <c r="E258" s="34" t="s">
        <v>649</v>
      </c>
      <c r="F258" s="38">
        <f>H258+J258+L258</f>
        <v>1349651.2000000002</v>
      </c>
      <c r="G258" s="39">
        <f>I258+K258+M258</f>
        <v>674825.60000000009</v>
      </c>
      <c r="H258" s="38">
        <f>I161</f>
        <v>102103.6</v>
      </c>
      <c r="I258" s="39">
        <f>TRUNC(H258*D258,1)</f>
        <v>51051.8</v>
      </c>
      <c r="J258" s="38">
        <f>K161</f>
        <v>1080462</v>
      </c>
      <c r="K258" s="39">
        <f>TRUNC(J258*D258,1)</f>
        <v>540231</v>
      </c>
      <c r="L258" s="38">
        <f>M161</f>
        <v>167085.6</v>
      </c>
      <c r="M258" s="39">
        <f>TRUNC(L258*D258,1)</f>
        <v>83542.8</v>
      </c>
      <c r="N258" s="43" t="s">
        <v>0</v>
      </c>
    </row>
    <row r="259" spans="1:14" ht="15" customHeight="1">
      <c r="A259" s="35"/>
      <c r="B259" s="36" t="s">
        <v>702</v>
      </c>
      <c r="C259" s="37" t="s">
        <v>0</v>
      </c>
      <c r="D259" s="40">
        <v>1</v>
      </c>
      <c r="E259" s="34" t="s">
        <v>24</v>
      </c>
      <c r="F259" s="38">
        <f>H259+J259+L259</f>
        <v>559262</v>
      </c>
      <c r="G259" s="39">
        <f>I259+K259+M259</f>
        <v>559262</v>
      </c>
      <c r="H259" s="38">
        <f>'강관절단 및 절단(철거)'!I516</f>
        <v>84602</v>
      </c>
      <c r="I259" s="39">
        <f>TRUNC(H259*D259,1)</f>
        <v>84602</v>
      </c>
      <c r="J259" s="38">
        <f>'강관절단 및 절단(철거)'!K516</f>
        <v>474660</v>
      </c>
      <c r="K259" s="39">
        <f>TRUNC(J259*D259,1)</f>
        <v>474660</v>
      </c>
      <c r="L259" s="38">
        <f>'강관절단 및 절단(철거)'!M516</f>
        <v>0</v>
      </c>
      <c r="M259" s="39">
        <f>TRUNC(L259*D259,1)</f>
        <v>0</v>
      </c>
      <c r="N259" s="43" t="s">
        <v>0</v>
      </c>
    </row>
    <row r="260" spans="1:14" ht="15" customHeight="1">
      <c r="A260" s="35"/>
      <c r="B260" s="36"/>
      <c r="C260" s="96"/>
      <c r="D260" s="40"/>
      <c r="E260" s="34"/>
      <c r="F260" s="38"/>
      <c r="G260" s="39"/>
      <c r="H260" s="38"/>
      <c r="I260" s="39"/>
      <c r="J260" s="38"/>
      <c r="K260" s="39"/>
      <c r="L260" s="38"/>
      <c r="M260" s="39"/>
      <c r="N260" s="43"/>
    </row>
    <row r="261" spans="1:14" ht="15" customHeight="1">
      <c r="A261" s="56">
        <f>A257+1</f>
        <v>51</v>
      </c>
      <c r="B261" s="52" t="s">
        <v>667</v>
      </c>
      <c r="C261" s="58" t="s">
        <v>267</v>
      </c>
      <c r="D261" s="53">
        <v>1</v>
      </c>
      <c r="E261" s="54" t="s">
        <v>638</v>
      </c>
      <c r="F261" s="84"/>
      <c r="G261" s="55">
        <f>I261+K261+M261</f>
        <v>1641026.9</v>
      </c>
      <c r="H261" s="84"/>
      <c r="I261" s="55">
        <f>SUM(I262:I263)</f>
        <v>179330.9</v>
      </c>
      <c r="J261" s="84"/>
      <c r="K261" s="55">
        <f>SUM(K262:K263)</f>
        <v>1336388</v>
      </c>
      <c r="L261" s="84"/>
      <c r="M261" s="55">
        <f>SUM(M262:M263)</f>
        <v>125308</v>
      </c>
      <c r="N261" s="73"/>
    </row>
    <row r="262" spans="1:14" ht="15" customHeight="1">
      <c r="A262" s="35"/>
      <c r="B262" s="36" t="s">
        <v>657</v>
      </c>
      <c r="C262" s="37"/>
      <c r="D262" s="40">
        <v>0.5</v>
      </c>
      <c r="E262" s="34" t="s">
        <v>636</v>
      </c>
      <c r="F262" s="38">
        <f>H262+J262+L262</f>
        <v>2024375.8</v>
      </c>
      <c r="G262" s="39">
        <f>I262+K262+M262</f>
        <v>1012187.9</v>
      </c>
      <c r="H262" s="38">
        <f>I167</f>
        <v>153147.79999999999</v>
      </c>
      <c r="I262" s="39">
        <f>TRUNC(H262*D262,1)</f>
        <v>76573.899999999994</v>
      </c>
      <c r="J262" s="38">
        <f>K167</f>
        <v>1620612</v>
      </c>
      <c r="K262" s="39">
        <f>TRUNC(J262*D262,1)</f>
        <v>810306</v>
      </c>
      <c r="L262" s="38">
        <f>M167</f>
        <v>250616</v>
      </c>
      <c r="M262" s="39">
        <f>TRUNC(L262*D262,1)</f>
        <v>125308</v>
      </c>
      <c r="N262" s="43" t="s">
        <v>0</v>
      </c>
    </row>
    <row r="263" spans="1:14" ht="15" customHeight="1">
      <c r="A263" s="35"/>
      <c r="B263" s="36" t="s">
        <v>680</v>
      </c>
      <c r="C263" s="37" t="s">
        <v>0</v>
      </c>
      <c r="D263" s="40">
        <v>1</v>
      </c>
      <c r="E263" s="34" t="s">
        <v>24</v>
      </c>
      <c r="F263" s="38">
        <f>H263+J263+L263</f>
        <v>628839</v>
      </c>
      <c r="G263" s="39">
        <f>I263+K263+M263</f>
        <v>628839</v>
      </c>
      <c r="H263" s="38">
        <f>'강관절단 및 절단(철거)'!I530</f>
        <v>102757</v>
      </c>
      <c r="I263" s="39">
        <f>TRUNC(H263*D263,1)</f>
        <v>102757</v>
      </c>
      <c r="J263" s="38">
        <f>'강관절단 및 절단(철거)'!K530</f>
        <v>526082</v>
      </c>
      <c r="K263" s="39">
        <f>TRUNC(J263*D263,1)</f>
        <v>526082</v>
      </c>
      <c r="L263" s="38">
        <f>'강관절단 및 절단(철거)'!M530</f>
        <v>0</v>
      </c>
      <c r="M263" s="39">
        <f>TRUNC(L263*D263,1)</f>
        <v>0</v>
      </c>
      <c r="N263" s="43" t="s">
        <v>0</v>
      </c>
    </row>
    <row r="264" spans="1:14" ht="15" customHeight="1">
      <c r="A264" s="35"/>
      <c r="B264" s="36"/>
      <c r="C264" s="96"/>
      <c r="D264" s="40"/>
      <c r="E264" s="34"/>
      <c r="F264" s="38"/>
      <c r="G264" s="39"/>
      <c r="H264" s="38"/>
      <c r="I264" s="39"/>
      <c r="J264" s="38"/>
      <c r="K264" s="39"/>
      <c r="L264" s="38"/>
      <c r="M264" s="39"/>
      <c r="N264" s="43"/>
    </row>
    <row r="265" spans="1:14" ht="15" customHeight="1">
      <c r="A265" s="56"/>
      <c r="B265" s="52"/>
      <c r="C265" s="58"/>
      <c r="D265" s="53"/>
      <c r="E265" s="54"/>
      <c r="F265" s="84"/>
      <c r="G265" s="55">
        <f>I265+K265+M265</f>
        <v>0</v>
      </c>
      <c r="H265" s="84"/>
      <c r="I265" s="55">
        <f>SUM(I266:I267)</f>
        <v>0</v>
      </c>
      <c r="J265" s="84"/>
      <c r="K265" s="55">
        <f>SUM(K266:K267)</f>
        <v>0</v>
      </c>
      <c r="L265" s="84"/>
      <c r="M265" s="55">
        <f>SUM(M266:M267)</f>
        <v>0</v>
      </c>
      <c r="N265" s="73"/>
    </row>
    <row r="266" spans="1:14" ht="15" customHeight="1">
      <c r="A266" s="35"/>
      <c r="B266" s="36"/>
      <c r="C266" s="37"/>
      <c r="D266" s="40"/>
      <c r="E266" s="34"/>
      <c r="F266" s="38"/>
      <c r="G266" s="39">
        <f>I266+K266+M266</f>
        <v>0</v>
      </c>
      <c r="H266" s="38">
        <f>[107]목록!I214</f>
        <v>0</v>
      </c>
      <c r="I266" s="39">
        <f>TRUNC(H266*D266,1)</f>
        <v>0</v>
      </c>
      <c r="J266" s="38">
        <f>[107]목록!K214</f>
        <v>0</v>
      </c>
      <c r="K266" s="39">
        <f>TRUNC(J266*D266,1)</f>
        <v>0</v>
      </c>
      <c r="L266" s="38">
        <f>[107]목록!M214</f>
        <v>0</v>
      </c>
      <c r="M266" s="39">
        <f>TRUNC(L266*D266,1)</f>
        <v>0</v>
      </c>
      <c r="N266" s="43" t="s">
        <v>0</v>
      </c>
    </row>
    <row r="267" spans="1:14" ht="15" customHeight="1">
      <c r="A267" s="35"/>
      <c r="B267" s="36"/>
      <c r="C267" s="37"/>
      <c r="D267" s="40"/>
      <c r="E267" s="34"/>
      <c r="F267" s="38"/>
      <c r="G267" s="39">
        <f>I267+K267+M267</f>
        <v>0</v>
      </c>
      <c r="H267" s="38">
        <f>[107]목록!I224</f>
        <v>0</v>
      </c>
      <c r="I267" s="39">
        <f>TRUNC(H267*D267,1)</f>
        <v>0</v>
      </c>
      <c r="J267" s="38">
        <f>[107]목록!K224</f>
        <v>0</v>
      </c>
      <c r="K267" s="39">
        <f>TRUNC(J267*D267,1)</f>
        <v>0</v>
      </c>
      <c r="L267" s="38">
        <f>[107]목록!M224</f>
        <v>0</v>
      </c>
      <c r="M267" s="39">
        <f>TRUNC(L267*D267,1)</f>
        <v>0</v>
      </c>
      <c r="N267" s="43" t="s">
        <v>0</v>
      </c>
    </row>
    <row r="268" spans="1:14" ht="15" customHeight="1">
      <c r="A268" s="35"/>
      <c r="B268" s="36"/>
      <c r="C268" s="96"/>
      <c r="D268" s="40"/>
      <c r="E268" s="34"/>
      <c r="F268" s="38"/>
      <c r="G268" s="39"/>
      <c r="H268" s="38"/>
      <c r="I268" s="39"/>
      <c r="J268" s="38"/>
      <c r="K268" s="39"/>
      <c r="L268" s="38"/>
      <c r="M268" s="39"/>
      <c r="N268" s="43"/>
    </row>
    <row r="269" spans="1:14" ht="15" customHeight="1">
      <c r="A269" s="56"/>
      <c r="B269" s="52"/>
      <c r="C269" s="58"/>
      <c r="D269" s="53"/>
      <c r="E269" s="54"/>
      <c r="F269" s="84"/>
      <c r="G269" s="55">
        <f>I269+K269+M269</f>
        <v>0</v>
      </c>
      <c r="H269" s="84"/>
      <c r="I269" s="55">
        <f>SUM(I270:I271)</f>
        <v>0</v>
      </c>
      <c r="J269" s="84"/>
      <c r="K269" s="55">
        <f>SUM(K270:K271)</f>
        <v>0</v>
      </c>
      <c r="L269" s="84"/>
      <c r="M269" s="55">
        <f>SUM(M270:M271)</f>
        <v>0</v>
      </c>
      <c r="N269" s="73"/>
    </row>
    <row r="270" spans="1:14" ht="15" customHeight="1">
      <c r="A270" s="35"/>
      <c r="B270" s="36"/>
      <c r="C270" s="37"/>
      <c r="D270" s="40"/>
      <c r="E270" s="34"/>
      <c r="F270" s="38"/>
      <c r="G270" s="39">
        <f>I270+K270+M270</f>
        <v>0</v>
      </c>
      <c r="H270" s="38">
        <f>[107]목록!I218</f>
        <v>0</v>
      </c>
      <c r="I270" s="39">
        <f>TRUNC(H270*D270,1)</f>
        <v>0</v>
      </c>
      <c r="J270" s="38">
        <f>[107]목록!K218</f>
        <v>0</v>
      </c>
      <c r="K270" s="39">
        <f>TRUNC(J270*D270,1)</f>
        <v>0</v>
      </c>
      <c r="L270" s="38">
        <f>[107]목록!M218</f>
        <v>0</v>
      </c>
      <c r="M270" s="39">
        <f>TRUNC(L270*D270,1)</f>
        <v>0</v>
      </c>
      <c r="N270" s="43" t="s">
        <v>0</v>
      </c>
    </row>
    <row r="271" spans="1:14" ht="15" customHeight="1">
      <c r="A271" s="35"/>
      <c r="B271" s="36"/>
      <c r="C271" s="37"/>
      <c r="D271" s="40"/>
      <c r="E271" s="34"/>
      <c r="F271" s="38"/>
      <c r="G271" s="39">
        <f>I271+K271+M271</f>
        <v>0</v>
      </c>
      <c r="H271" s="38">
        <f>[107]목록!I228</f>
        <v>0</v>
      </c>
      <c r="I271" s="39">
        <f>TRUNC(H271*D271,1)</f>
        <v>0</v>
      </c>
      <c r="J271" s="38">
        <f>[107]목록!K228</f>
        <v>0</v>
      </c>
      <c r="K271" s="39">
        <f>TRUNC(J271*D271,1)</f>
        <v>0</v>
      </c>
      <c r="L271" s="38">
        <f>[107]목록!M228</f>
        <v>0</v>
      </c>
      <c r="M271" s="39">
        <f>TRUNC(L271*D271,1)</f>
        <v>0</v>
      </c>
      <c r="N271" s="43" t="s">
        <v>0</v>
      </c>
    </row>
    <row r="272" spans="1:14" ht="15" customHeight="1">
      <c r="A272" s="35"/>
      <c r="B272" s="36"/>
      <c r="C272" s="96"/>
      <c r="D272" s="40"/>
      <c r="E272" s="34"/>
      <c r="F272" s="38"/>
      <c r="G272" s="39"/>
      <c r="H272" s="38"/>
      <c r="I272" s="39"/>
      <c r="J272" s="38"/>
      <c r="K272" s="39"/>
      <c r="L272" s="38"/>
      <c r="M272" s="39"/>
      <c r="N272" s="43"/>
    </row>
    <row r="273" spans="1:14" ht="15" customHeight="1">
      <c r="A273" s="35"/>
      <c r="B273" s="36"/>
      <c r="C273" s="96"/>
      <c r="D273" s="40"/>
      <c r="E273" s="34"/>
      <c r="F273" s="38"/>
      <c r="G273" s="39"/>
      <c r="H273" s="38"/>
      <c r="I273" s="39"/>
      <c r="J273" s="38"/>
      <c r="K273" s="39"/>
      <c r="L273" s="38"/>
      <c r="M273" s="39"/>
      <c r="N273" s="43"/>
    </row>
    <row r="274" spans="1:14" ht="15" customHeight="1">
      <c r="A274" s="35"/>
      <c r="B274" s="36"/>
      <c r="C274" s="96"/>
      <c r="D274" s="40"/>
      <c r="E274" s="34"/>
      <c r="F274" s="38"/>
      <c r="G274" s="39"/>
      <c r="H274" s="38"/>
      <c r="I274" s="39"/>
      <c r="J274" s="38"/>
      <c r="K274" s="39"/>
      <c r="L274" s="38"/>
      <c r="M274" s="39"/>
      <c r="N274" s="43"/>
    </row>
    <row r="275" spans="1:14" ht="15" customHeight="1">
      <c r="A275" s="35"/>
      <c r="B275" s="36"/>
      <c r="C275" s="96"/>
      <c r="D275" s="40"/>
      <c r="E275" s="34"/>
      <c r="F275" s="38"/>
      <c r="G275" s="39"/>
      <c r="H275" s="38"/>
      <c r="I275" s="39"/>
      <c r="J275" s="38"/>
      <c r="K275" s="39"/>
      <c r="L275" s="38"/>
      <c r="M275" s="39"/>
      <c r="N275" s="43"/>
    </row>
    <row r="276" spans="1:14" ht="15" customHeight="1">
      <c r="A276" s="35"/>
      <c r="B276" s="36"/>
      <c r="C276" s="96"/>
      <c r="D276" s="40"/>
      <c r="E276" s="34"/>
      <c r="F276" s="38"/>
      <c r="G276" s="39"/>
      <c r="H276" s="38"/>
      <c r="I276" s="39"/>
      <c r="J276" s="38"/>
      <c r="K276" s="39"/>
      <c r="L276" s="38"/>
      <c r="M276" s="39"/>
      <c r="N276" s="43"/>
    </row>
    <row r="277" spans="1:14" ht="15" customHeight="1">
      <c r="A277" s="35"/>
      <c r="B277" s="36"/>
      <c r="C277" s="96"/>
      <c r="D277" s="40"/>
      <c r="E277" s="34"/>
      <c r="F277" s="38"/>
      <c r="G277" s="39"/>
      <c r="H277" s="38"/>
      <c r="I277" s="39"/>
      <c r="J277" s="38"/>
      <c r="K277" s="39"/>
      <c r="L277" s="38"/>
      <c r="M277" s="39"/>
      <c r="N277" s="43"/>
    </row>
    <row r="278" spans="1:14" ht="15" customHeight="1">
      <c r="A278" s="35"/>
      <c r="B278" s="36"/>
      <c r="C278" s="96"/>
      <c r="D278" s="40"/>
      <c r="E278" s="34"/>
      <c r="F278" s="38"/>
      <c r="G278" s="39"/>
      <c r="H278" s="38"/>
      <c r="I278" s="39"/>
      <c r="J278" s="38"/>
      <c r="K278" s="39"/>
      <c r="L278" s="38"/>
      <c r="M278" s="39"/>
      <c r="N278" s="43"/>
    </row>
    <row r="279" spans="1:14" ht="15" customHeight="1">
      <c r="A279" s="35"/>
      <c r="B279" s="36"/>
      <c r="C279" s="96"/>
      <c r="D279" s="40"/>
      <c r="E279" s="34"/>
      <c r="F279" s="38"/>
      <c r="G279" s="39"/>
      <c r="H279" s="38"/>
      <c r="I279" s="39"/>
      <c r="J279" s="38"/>
      <c r="K279" s="39"/>
      <c r="L279" s="38"/>
      <c r="M279" s="39"/>
      <c r="N279" s="43"/>
    </row>
    <row r="280" spans="1:14" ht="15" customHeight="1">
      <c r="A280" s="35"/>
      <c r="B280" s="36"/>
      <c r="C280" s="96"/>
      <c r="D280" s="40"/>
      <c r="E280" s="34"/>
      <c r="F280" s="38"/>
      <c r="G280" s="39"/>
      <c r="H280" s="38"/>
      <c r="I280" s="39"/>
      <c r="J280" s="38"/>
      <c r="K280" s="39"/>
      <c r="L280" s="38"/>
      <c r="M280" s="39"/>
      <c r="N280" s="43"/>
    </row>
    <row r="281" spans="1:14" ht="15" customHeight="1">
      <c r="A281" s="35"/>
      <c r="B281" s="36"/>
      <c r="C281" s="96"/>
      <c r="D281" s="40"/>
      <c r="E281" s="34"/>
      <c r="F281" s="38"/>
      <c r="G281" s="39"/>
      <c r="H281" s="38"/>
      <c r="I281" s="39"/>
      <c r="J281" s="38"/>
      <c r="K281" s="39"/>
      <c r="L281" s="38"/>
      <c r="M281" s="39"/>
      <c r="N281" s="43"/>
    </row>
    <row r="282" spans="1:14" ht="15" customHeight="1">
      <c r="A282" s="35"/>
      <c r="B282" s="36"/>
      <c r="C282" s="96"/>
      <c r="D282" s="40"/>
      <c r="E282" s="34"/>
      <c r="F282" s="38"/>
      <c r="G282" s="39"/>
      <c r="H282" s="38"/>
      <c r="I282" s="39"/>
      <c r="J282" s="38"/>
      <c r="K282" s="39"/>
      <c r="L282" s="38"/>
      <c r="M282" s="39"/>
      <c r="N282" s="43"/>
    </row>
    <row r="283" spans="1:14" ht="15" customHeight="1">
      <c r="A283" s="35"/>
      <c r="B283" s="36"/>
      <c r="C283" s="96"/>
      <c r="D283" s="40"/>
      <c r="E283" s="34"/>
      <c r="F283" s="38"/>
      <c r="G283" s="39"/>
      <c r="H283" s="38"/>
      <c r="I283" s="39"/>
      <c r="J283" s="38"/>
      <c r="K283" s="39"/>
      <c r="L283" s="38"/>
      <c r="M283" s="39"/>
      <c r="N283" s="43"/>
    </row>
    <row r="284" spans="1:14" ht="15" customHeight="1">
      <c r="A284" s="35"/>
      <c r="B284" s="36"/>
      <c r="C284" s="96"/>
      <c r="D284" s="40"/>
      <c r="E284" s="34"/>
      <c r="F284" s="38"/>
      <c r="G284" s="39"/>
      <c r="H284" s="38"/>
      <c r="I284" s="39"/>
      <c r="J284" s="38"/>
      <c r="K284" s="39"/>
      <c r="L284" s="38"/>
      <c r="M284" s="39"/>
      <c r="N284" s="43"/>
    </row>
    <row r="285" spans="1:14" ht="15" customHeight="1">
      <c r="A285" s="35"/>
      <c r="B285" s="36"/>
      <c r="C285" s="96"/>
      <c r="D285" s="40"/>
      <c r="E285" s="34"/>
      <c r="F285" s="38"/>
      <c r="G285" s="39"/>
      <c r="H285" s="38"/>
      <c r="I285" s="39"/>
      <c r="J285" s="38"/>
      <c r="K285" s="39"/>
      <c r="L285" s="38"/>
      <c r="M285" s="39"/>
      <c r="N285" s="43"/>
    </row>
    <row r="286" spans="1:14" ht="15" customHeight="1">
      <c r="A286" s="35"/>
      <c r="B286" s="36"/>
      <c r="C286" s="96"/>
      <c r="D286" s="40"/>
      <c r="E286" s="34"/>
      <c r="F286" s="38"/>
      <c r="G286" s="39"/>
      <c r="H286" s="38"/>
      <c r="I286" s="39"/>
      <c r="J286" s="38"/>
      <c r="K286" s="39"/>
      <c r="L286" s="38"/>
      <c r="M286" s="39"/>
      <c r="N286" s="43"/>
    </row>
    <row r="287" spans="1:14" ht="15" customHeight="1">
      <c r="A287" s="35"/>
      <c r="B287" s="36"/>
      <c r="C287" s="96"/>
      <c r="D287" s="40"/>
      <c r="E287" s="34"/>
      <c r="F287" s="38"/>
      <c r="G287" s="39"/>
      <c r="H287" s="38"/>
      <c r="I287" s="39"/>
      <c r="J287" s="38"/>
      <c r="K287" s="39"/>
      <c r="L287" s="38"/>
      <c r="M287" s="39"/>
      <c r="N287" s="43"/>
    </row>
    <row r="288" spans="1:14" ht="15" customHeight="1">
      <c r="A288" s="35"/>
      <c r="B288" s="36"/>
      <c r="C288" s="96"/>
      <c r="D288" s="40"/>
      <c r="E288" s="34"/>
      <c r="F288" s="38"/>
      <c r="G288" s="39"/>
      <c r="H288" s="38"/>
      <c r="I288" s="39"/>
      <c r="J288" s="38"/>
      <c r="K288" s="39"/>
      <c r="L288" s="38"/>
      <c r="M288" s="39"/>
      <c r="N288" s="43"/>
    </row>
    <row r="289" spans="1:14" ht="15" customHeight="1">
      <c r="A289" s="35"/>
      <c r="B289" s="36"/>
      <c r="C289" s="96"/>
      <c r="D289" s="40"/>
      <c r="E289" s="34"/>
      <c r="F289" s="38"/>
      <c r="G289" s="39"/>
      <c r="H289" s="38"/>
      <c r="I289" s="39"/>
      <c r="J289" s="38"/>
      <c r="K289" s="39"/>
      <c r="L289" s="38"/>
      <c r="M289" s="39"/>
      <c r="N289" s="43"/>
    </row>
    <row r="290" spans="1:14" ht="15" customHeight="1">
      <c r="A290" s="35"/>
      <c r="B290" s="36"/>
      <c r="C290" s="96"/>
      <c r="D290" s="40"/>
      <c r="E290" s="34"/>
      <c r="F290" s="38"/>
      <c r="G290" s="39"/>
      <c r="H290" s="38"/>
      <c r="I290" s="39"/>
      <c r="J290" s="38"/>
      <c r="K290" s="39"/>
      <c r="L290" s="38"/>
      <c r="M290" s="39"/>
      <c r="N290" s="43"/>
    </row>
    <row r="291" spans="1:14" ht="15" customHeight="1">
      <c r="A291" s="35"/>
      <c r="B291" s="36"/>
      <c r="C291" s="96"/>
      <c r="D291" s="40"/>
      <c r="E291" s="34"/>
      <c r="F291" s="38"/>
      <c r="G291" s="39"/>
      <c r="H291" s="38"/>
      <c r="I291" s="39"/>
      <c r="J291" s="38"/>
      <c r="K291" s="39"/>
      <c r="L291" s="38"/>
      <c r="M291" s="39"/>
      <c r="N291" s="43"/>
    </row>
    <row r="292" spans="1:14" ht="15" customHeight="1">
      <c r="A292" s="35"/>
      <c r="B292" s="36"/>
      <c r="C292" s="96"/>
      <c r="D292" s="40"/>
      <c r="E292" s="34"/>
      <c r="F292" s="38"/>
      <c r="G292" s="39"/>
      <c r="H292" s="38"/>
      <c r="I292" s="39"/>
      <c r="J292" s="38"/>
      <c r="K292" s="39"/>
      <c r="L292" s="38"/>
      <c r="M292" s="39"/>
      <c r="N292" s="43"/>
    </row>
    <row r="293" spans="1:14" ht="15" customHeight="1">
      <c r="A293" s="35"/>
      <c r="B293" s="36"/>
      <c r="C293" s="96"/>
      <c r="D293" s="40"/>
      <c r="E293" s="34"/>
      <c r="F293" s="38"/>
      <c r="G293" s="39"/>
      <c r="H293" s="38"/>
      <c r="I293" s="39"/>
      <c r="J293" s="38"/>
      <c r="K293" s="39"/>
      <c r="L293" s="38"/>
      <c r="M293" s="39"/>
      <c r="N293" s="43"/>
    </row>
    <row r="294" spans="1:14" ht="15" customHeight="1">
      <c r="A294" s="35"/>
      <c r="B294" s="36"/>
      <c r="C294" s="96"/>
      <c r="D294" s="40"/>
      <c r="E294" s="34"/>
      <c r="F294" s="38"/>
      <c r="G294" s="39"/>
      <c r="H294" s="38"/>
      <c r="I294" s="39"/>
      <c r="J294" s="38"/>
      <c r="K294" s="39"/>
      <c r="L294" s="38"/>
      <c r="M294" s="39"/>
      <c r="N294" s="43"/>
    </row>
    <row r="295" spans="1:14" ht="15" customHeight="1">
      <c r="A295" s="35"/>
      <c r="B295" s="36"/>
      <c r="C295" s="96"/>
      <c r="D295" s="40"/>
      <c r="E295" s="34"/>
      <c r="F295" s="38"/>
      <c r="G295" s="39"/>
      <c r="H295" s="38"/>
      <c r="I295" s="39"/>
      <c r="J295" s="38"/>
      <c r="K295" s="39"/>
      <c r="L295" s="38"/>
      <c r="M295" s="39"/>
      <c r="N295" s="43"/>
    </row>
    <row r="296" spans="1:14" ht="15" customHeight="1">
      <c r="A296" s="35"/>
      <c r="B296" s="36"/>
      <c r="C296" s="96"/>
      <c r="D296" s="40"/>
      <c r="E296" s="34"/>
      <c r="F296" s="38"/>
      <c r="G296" s="39"/>
      <c r="H296" s="38"/>
      <c r="I296" s="39"/>
      <c r="J296" s="38"/>
      <c r="K296" s="39"/>
      <c r="L296" s="38"/>
      <c r="M296" s="39"/>
      <c r="N296" s="43"/>
    </row>
    <row r="297" spans="1:14" ht="15" customHeight="1">
      <c r="A297" s="35"/>
      <c r="B297" s="36"/>
      <c r="C297" s="96"/>
      <c r="D297" s="40"/>
      <c r="E297" s="34"/>
      <c r="F297" s="38"/>
      <c r="G297" s="39"/>
      <c r="H297" s="38"/>
      <c r="I297" s="39"/>
      <c r="J297" s="38"/>
      <c r="K297" s="39"/>
      <c r="L297" s="38"/>
      <c r="M297" s="39"/>
      <c r="N297" s="43"/>
    </row>
    <row r="298" spans="1:14" ht="15" customHeight="1">
      <c r="A298" s="35"/>
      <c r="B298" s="36"/>
      <c r="C298" s="96"/>
      <c r="D298" s="40"/>
      <c r="E298" s="34"/>
      <c r="F298" s="38"/>
      <c r="G298" s="39"/>
      <c r="H298" s="38"/>
      <c r="I298" s="39"/>
      <c r="J298" s="38"/>
      <c r="K298" s="39"/>
      <c r="L298" s="38"/>
      <c r="M298" s="39"/>
      <c r="N298" s="43"/>
    </row>
    <row r="299" spans="1:14" ht="15" customHeight="1">
      <c r="A299" s="35"/>
      <c r="B299" s="36"/>
      <c r="C299" s="96"/>
      <c r="D299" s="40"/>
      <c r="E299" s="34"/>
      <c r="F299" s="38"/>
      <c r="G299" s="39"/>
      <c r="H299" s="38"/>
      <c r="I299" s="39"/>
      <c r="J299" s="38"/>
      <c r="K299" s="39"/>
      <c r="L299" s="38"/>
      <c r="M299" s="39"/>
      <c r="N299" s="43"/>
    </row>
    <row r="300" spans="1:14" ht="15" customHeight="1">
      <c r="A300" s="35"/>
      <c r="B300" s="36"/>
      <c r="C300" s="96"/>
      <c r="D300" s="40"/>
      <c r="E300" s="34"/>
      <c r="F300" s="38"/>
      <c r="G300" s="39"/>
      <c r="H300" s="38"/>
      <c r="I300" s="39"/>
      <c r="J300" s="38"/>
      <c r="K300" s="39"/>
      <c r="L300" s="38"/>
      <c r="M300" s="39"/>
      <c r="N300" s="43"/>
    </row>
    <row r="301" spans="1:14" ht="15" customHeight="1">
      <c r="A301" s="35"/>
      <c r="B301" s="36"/>
      <c r="C301" s="96"/>
      <c r="D301" s="40"/>
      <c r="E301" s="34"/>
      <c r="F301" s="38"/>
      <c r="G301" s="39"/>
      <c r="H301" s="38"/>
      <c r="I301" s="39"/>
      <c r="J301" s="38"/>
      <c r="K301" s="39"/>
      <c r="L301" s="38"/>
      <c r="M301" s="39"/>
      <c r="N301" s="43"/>
    </row>
    <row r="302" spans="1:14" ht="15" customHeight="1">
      <c r="A302" s="35"/>
      <c r="B302" s="36"/>
      <c r="C302" s="96"/>
      <c r="D302" s="40"/>
      <c r="E302" s="34"/>
      <c r="F302" s="38"/>
      <c r="G302" s="39"/>
      <c r="H302" s="38"/>
      <c r="I302" s="39"/>
      <c r="J302" s="38"/>
      <c r="K302" s="39"/>
      <c r="L302" s="38"/>
      <c r="M302" s="39"/>
      <c r="N302" s="43"/>
    </row>
    <row r="303" spans="1:14" ht="15" customHeight="1">
      <c r="A303" s="35"/>
      <c r="B303" s="36"/>
      <c r="C303" s="96"/>
      <c r="D303" s="40"/>
      <c r="E303" s="34"/>
      <c r="F303" s="38"/>
      <c r="G303" s="39"/>
      <c r="H303" s="38"/>
      <c r="I303" s="39"/>
      <c r="J303" s="38"/>
      <c r="K303" s="39"/>
      <c r="L303" s="38"/>
      <c r="M303" s="39"/>
      <c r="N303" s="43"/>
    </row>
    <row r="304" spans="1:14" ht="15" customHeight="1">
      <c r="A304" s="35"/>
      <c r="B304" s="36"/>
      <c r="C304" s="96"/>
      <c r="D304" s="40"/>
      <c r="E304" s="34"/>
      <c r="F304" s="38"/>
      <c r="G304" s="39"/>
      <c r="H304" s="38"/>
      <c r="I304" s="39"/>
      <c r="J304" s="38"/>
      <c r="K304" s="39"/>
      <c r="L304" s="38"/>
      <c r="M304" s="39"/>
      <c r="N304" s="43"/>
    </row>
    <row r="305" spans="1:14" ht="15" customHeight="1">
      <c r="A305" s="35"/>
      <c r="B305" s="36"/>
      <c r="C305" s="96"/>
      <c r="D305" s="40"/>
      <c r="E305" s="34"/>
      <c r="F305" s="38"/>
      <c r="G305" s="39"/>
      <c r="H305" s="38"/>
      <c r="I305" s="39"/>
      <c r="J305" s="38"/>
      <c r="K305" s="39"/>
      <c r="L305" s="38"/>
      <c r="M305" s="39"/>
      <c r="N305" s="43"/>
    </row>
    <row r="306" spans="1:14" ht="15" customHeight="1">
      <c r="A306" s="35"/>
      <c r="B306" s="36"/>
      <c r="C306" s="96"/>
      <c r="D306" s="40"/>
      <c r="E306" s="34"/>
      <c r="F306" s="38"/>
      <c r="G306" s="39"/>
      <c r="H306" s="38"/>
      <c r="I306" s="39"/>
      <c r="J306" s="38"/>
      <c r="K306" s="39"/>
      <c r="L306" s="38"/>
      <c r="M306" s="39"/>
      <c r="N306" s="43"/>
    </row>
    <row r="307" spans="1:14" ht="15" customHeight="1">
      <c r="A307" s="41"/>
      <c r="B307" s="42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43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252"/>
  <sheetViews>
    <sheetView workbookViewId="0">
      <pane ySplit="3" topLeftCell="A208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21" width="9.33203125" customWidth="1"/>
  </cols>
  <sheetData>
    <row r="1" spans="1:14" ht="15" customHeight="1">
      <c r="A1" s="83" t="s">
        <v>451</v>
      </c>
    </row>
    <row r="2" spans="1:14" ht="15" customHeight="1">
      <c r="A2" s="384" t="s">
        <v>23</v>
      </c>
      <c r="B2" s="385"/>
      <c r="C2" s="386" t="s">
        <v>50</v>
      </c>
      <c r="D2" s="386" t="s">
        <v>49</v>
      </c>
      <c r="E2" s="386" t="s">
        <v>48</v>
      </c>
      <c r="F2" s="386" t="s">
        <v>19</v>
      </c>
      <c r="G2" s="386" t="s">
        <v>0</v>
      </c>
      <c r="H2" s="386" t="s">
        <v>18</v>
      </c>
      <c r="I2" s="386" t="s">
        <v>0</v>
      </c>
      <c r="J2" s="386" t="s">
        <v>17</v>
      </c>
      <c r="K2" s="386" t="s">
        <v>0</v>
      </c>
      <c r="L2" s="386" t="s">
        <v>16</v>
      </c>
      <c r="M2" s="386" t="s">
        <v>0</v>
      </c>
      <c r="N2" s="387" t="s">
        <v>15</v>
      </c>
    </row>
    <row r="3" spans="1:14" ht="15" customHeight="1">
      <c r="A3" s="384"/>
      <c r="B3" s="385"/>
      <c r="C3" s="386" t="s">
        <v>0</v>
      </c>
      <c r="D3" s="386" t="s">
        <v>0</v>
      </c>
      <c r="E3" s="386" t="s">
        <v>0</v>
      </c>
      <c r="F3" s="2" t="s">
        <v>47</v>
      </c>
      <c r="G3" s="2" t="s">
        <v>46</v>
      </c>
      <c r="H3" s="2" t="s">
        <v>47</v>
      </c>
      <c r="I3" s="2" t="s">
        <v>46</v>
      </c>
      <c r="J3" s="2" t="s">
        <v>47</v>
      </c>
      <c r="K3" s="2" t="s">
        <v>46</v>
      </c>
      <c r="L3" s="2" t="s">
        <v>47</v>
      </c>
      <c r="M3" s="2" t="s">
        <v>46</v>
      </c>
      <c r="N3" s="387" t="s">
        <v>0</v>
      </c>
    </row>
    <row r="4" spans="1:14" ht="15" customHeight="1">
      <c r="A4" s="24"/>
      <c r="B4" s="25"/>
      <c r="C4" s="1"/>
      <c r="D4" s="1"/>
      <c r="E4" s="2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f>'강관부설 및 철거'!A167</f>
        <v>28</v>
      </c>
      <c r="B5" s="76" t="s">
        <v>414</v>
      </c>
      <c r="C5" s="77" t="s">
        <v>269</v>
      </c>
      <c r="D5" s="77">
        <v>1</v>
      </c>
      <c r="E5" s="78" t="s">
        <v>3</v>
      </c>
      <c r="F5" s="81"/>
      <c r="G5" s="79">
        <f>I5+K5+M5</f>
        <v>27713.4</v>
      </c>
      <c r="H5" s="81"/>
      <c r="I5" s="79">
        <f>I8+I9</f>
        <v>490</v>
      </c>
      <c r="J5" s="81"/>
      <c r="K5" s="79">
        <f>K8+K9</f>
        <v>25682.5</v>
      </c>
      <c r="L5" s="81"/>
      <c r="M5" s="79">
        <f>M8+M9</f>
        <v>1540.9</v>
      </c>
      <c r="N5" s="80"/>
    </row>
    <row r="6" spans="1:14" ht="15" customHeight="1">
      <c r="A6" s="68"/>
      <c r="B6" s="66" t="s">
        <v>424</v>
      </c>
      <c r="C6" s="11" t="s">
        <v>0</v>
      </c>
      <c r="D6" s="30">
        <v>1</v>
      </c>
      <c r="E6" s="67" t="s">
        <v>24</v>
      </c>
      <c r="F6" s="31">
        <f>H6+J6+L6</f>
        <v>282536</v>
      </c>
      <c r="G6" s="32">
        <f>I6+K6+M6</f>
        <v>282536</v>
      </c>
      <c r="H6" s="31">
        <v>0</v>
      </c>
      <c r="I6" s="32"/>
      <c r="J6" s="31">
        <f>노임!$D$7</f>
        <v>282536</v>
      </c>
      <c r="K6" s="32">
        <f>TRUNC(J6*D6,1)</f>
        <v>282536</v>
      </c>
      <c r="L6" s="31">
        <v>0</v>
      </c>
      <c r="M6" s="32"/>
      <c r="N6" s="33" t="s">
        <v>0</v>
      </c>
    </row>
    <row r="7" spans="1:14" ht="15" customHeight="1">
      <c r="A7" s="68"/>
      <c r="B7" s="66" t="s">
        <v>447</v>
      </c>
      <c r="C7" s="1" t="s">
        <v>555</v>
      </c>
      <c r="D7" s="30">
        <v>6</v>
      </c>
      <c r="E7" s="67" t="s">
        <v>29</v>
      </c>
      <c r="F7" s="31">
        <f>H7+J7+L7</f>
        <v>282536</v>
      </c>
      <c r="G7" s="32">
        <f>I7+K7+M7</f>
        <v>16952.099999999999</v>
      </c>
      <c r="H7" s="31"/>
      <c r="I7" s="32">
        <f>TRUNC(H7*D7,1)</f>
        <v>0</v>
      </c>
      <c r="J7" s="31"/>
      <c r="K7" s="32">
        <f>TRUNC(J7*D7,1)</f>
        <v>0</v>
      </c>
      <c r="L7" s="31">
        <f>K6</f>
        <v>282536</v>
      </c>
      <c r="M7" s="32">
        <f>TRUNC(L7*D7/100,1)</f>
        <v>16952.099999999999</v>
      </c>
      <c r="N7" s="33" t="s">
        <v>0</v>
      </c>
    </row>
    <row r="8" spans="1:14" ht="15" customHeight="1">
      <c r="A8" s="68"/>
      <c r="B8" s="98" t="s">
        <v>552</v>
      </c>
      <c r="C8" s="99">
        <v>11</v>
      </c>
      <c r="D8" s="100">
        <f>ROUND(1/C8,4)</f>
        <v>9.0899999999999995E-2</v>
      </c>
      <c r="E8" s="101" t="s">
        <v>554</v>
      </c>
      <c r="F8" s="102"/>
      <c r="G8" s="103">
        <f>I8+K8+M8</f>
        <v>27223.4</v>
      </c>
      <c r="H8" s="102"/>
      <c r="I8" s="103">
        <f>TRUNC(SUM(I6:I7)*$D8,1)</f>
        <v>0</v>
      </c>
      <c r="J8" s="102"/>
      <c r="K8" s="103">
        <f>TRUNC(SUM(K6:K7)*$D8,1)</f>
        <v>25682.5</v>
      </c>
      <c r="L8" s="102"/>
      <c r="M8" s="103">
        <f>TRUNC(SUM(M6:M7)*$D8,1)</f>
        <v>1540.9</v>
      </c>
      <c r="N8" s="33"/>
    </row>
    <row r="9" spans="1:14" ht="15" customHeight="1">
      <c r="A9" s="68"/>
      <c r="B9" s="98" t="s">
        <v>423</v>
      </c>
      <c r="C9" s="104" t="s">
        <v>238</v>
      </c>
      <c r="D9" s="100">
        <v>0.1</v>
      </c>
      <c r="E9" s="101" t="s">
        <v>28</v>
      </c>
      <c r="F9" s="102">
        <f>H9+J9+L9</f>
        <v>4900</v>
      </c>
      <c r="G9" s="103">
        <f>I9+K9+M9</f>
        <v>490</v>
      </c>
      <c r="H9" s="102">
        <f>자재조서!$D$4</f>
        <v>4900</v>
      </c>
      <c r="I9" s="103">
        <f>TRUNC(H9*D9,1)</f>
        <v>490</v>
      </c>
      <c r="J9" s="102">
        <v>0</v>
      </c>
      <c r="K9" s="103"/>
      <c r="L9" s="102">
        <v>0</v>
      </c>
      <c r="M9" s="103"/>
      <c r="N9" s="33" t="s">
        <v>0</v>
      </c>
    </row>
    <row r="10" spans="1:14" ht="15" customHeight="1">
      <c r="A10" s="27"/>
      <c r="B10" s="2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3"/>
    </row>
    <row r="11" spans="1:14" ht="15" customHeight="1">
      <c r="A11" s="63">
        <f>A5+1</f>
        <v>29</v>
      </c>
      <c r="B11" s="57" t="s">
        <v>414</v>
      </c>
      <c r="C11" s="58" t="s">
        <v>550</v>
      </c>
      <c r="D11" s="58">
        <v>1</v>
      </c>
      <c r="E11" s="59" t="s">
        <v>3</v>
      </c>
      <c r="F11" s="81"/>
      <c r="G11" s="79">
        <f>I11+K11+M11</f>
        <v>27909.4</v>
      </c>
      <c r="H11" s="81"/>
      <c r="I11" s="79">
        <f>I14+I15</f>
        <v>686</v>
      </c>
      <c r="J11" s="81"/>
      <c r="K11" s="79">
        <f>K14+K15</f>
        <v>25682.5</v>
      </c>
      <c r="L11" s="81"/>
      <c r="M11" s="79">
        <f>M14+M15</f>
        <v>1540.9</v>
      </c>
      <c r="N11" s="74" t="s">
        <v>5</v>
      </c>
    </row>
    <row r="12" spans="1:14" ht="15" customHeight="1">
      <c r="A12" s="24"/>
      <c r="B12" s="25" t="s">
        <v>424</v>
      </c>
      <c r="C12" s="1" t="s">
        <v>0</v>
      </c>
      <c r="D12" s="3">
        <v>1</v>
      </c>
      <c r="E12" s="2" t="s">
        <v>24</v>
      </c>
      <c r="F12" s="8">
        <f>H12+J12+L12</f>
        <v>282536</v>
      </c>
      <c r="G12" s="12">
        <f>I12+K12+M12</f>
        <v>282536</v>
      </c>
      <c r="H12" s="8">
        <v>0</v>
      </c>
      <c r="I12" s="12"/>
      <c r="J12" s="8">
        <f>노임!$D$7</f>
        <v>282536</v>
      </c>
      <c r="K12" s="12">
        <f>TRUNC(J12*D12,1)</f>
        <v>282536</v>
      </c>
      <c r="L12" s="8">
        <v>0</v>
      </c>
      <c r="M12" s="12"/>
      <c r="N12" s="23" t="s">
        <v>0</v>
      </c>
    </row>
    <row r="13" spans="1:14" ht="15" customHeight="1">
      <c r="A13" s="24"/>
      <c r="B13" s="66" t="s">
        <v>447</v>
      </c>
      <c r="C13" s="1" t="s">
        <v>555</v>
      </c>
      <c r="D13" s="30">
        <v>6</v>
      </c>
      <c r="E13" s="67" t="s">
        <v>29</v>
      </c>
      <c r="F13" s="31">
        <f>H13+J13+L13</f>
        <v>282536</v>
      </c>
      <c r="G13" s="32">
        <f>I13+K13+M13</f>
        <v>16952.099999999999</v>
      </c>
      <c r="H13" s="31"/>
      <c r="I13" s="32">
        <f>TRUNC(H13*D13,1)</f>
        <v>0</v>
      </c>
      <c r="J13" s="31"/>
      <c r="K13" s="32">
        <f>TRUNC(J13*D13,1)</f>
        <v>0</v>
      </c>
      <c r="L13" s="31">
        <f>K12</f>
        <v>282536</v>
      </c>
      <c r="M13" s="32">
        <f>TRUNC(L13*D13/100,1)</f>
        <v>16952.099999999999</v>
      </c>
      <c r="N13" s="23" t="s">
        <v>0</v>
      </c>
    </row>
    <row r="14" spans="1:14" ht="15" customHeight="1">
      <c r="A14" s="24"/>
      <c r="B14" s="98" t="s">
        <v>552</v>
      </c>
      <c r="C14" s="99">
        <v>11</v>
      </c>
      <c r="D14" s="100">
        <f>ROUND(1/C14,4)</f>
        <v>9.0899999999999995E-2</v>
      </c>
      <c r="E14" s="101" t="s">
        <v>554</v>
      </c>
      <c r="F14" s="102"/>
      <c r="G14" s="103">
        <f>I14+K14+M14</f>
        <v>27223.4</v>
      </c>
      <c r="H14" s="102"/>
      <c r="I14" s="103">
        <f>TRUNC(SUM(I12:I13)*$D14,1)</f>
        <v>0</v>
      </c>
      <c r="J14" s="102"/>
      <c r="K14" s="103">
        <f>TRUNC(SUM(K12:K13)*$D14,1)</f>
        <v>25682.5</v>
      </c>
      <c r="L14" s="102"/>
      <c r="M14" s="103">
        <f>TRUNC(SUM(M12:M13)*$D14,1)</f>
        <v>1540.9</v>
      </c>
      <c r="N14" s="23"/>
    </row>
    <row r="15" spans="1:14" ht="15" customHeight="1">
      <c r="A15" s="24"/>
      <c r="B15" s="105" t="s">
        <v>423</v>
      </c>
      <c r="C15" s="106" t="s">
        <v>238</v>
      </c>
      <c r="D15" s="107">
        <v>0.14000000000000001</v>
      </c>
      <c r="E15" s="108" t="s">
        <v>28</v>
      </c>
      <c r="F15" s="109">
        <f>H15+J15+L15</f>
        <v>4900</v>
      </c>
      <c r="G15" s="110">
        <f>I15+K15+M15</f>
        <v>686</v>
      </c>
      <c r="H15" s="109">
        <f>자재조서!$D$4</f>
        <v>4900</v>
      </c>
      <c r="I15" s="110">
        <f>TRUNC(H15*D15,1)</f>
        <v>686</v>
      </c>
      <c r="J15" s="109">
        <v>0</v>
      </c>
      <c r="K15" s="110"/>
      <c r="L15" s="109">
        <v>0</v>
      </c>
      <c r="M15" s="110"/>
      <c r="N15" s="23" t="s">
        <v>0</v>
      </c>
    </row>
    <row r="16" spans="1:14" ht="15" customHeight="1">
      <c r="A16" s="27"/>
      <c r="B16" s="2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3"/>
    </row>
    <row r="17" spans="1:14" ht="15" customHeight="1">
      <c r="A17" s="63">
        <f>A11+1</f>
        <v>30</v>
      </c>
      <c r="B17" s="57" t="s">
        <v>414</v>
      </c>
      <c r="C17" s="58" t="s">
        <v>549</v>
      </c>
      <c r="D17" s="58">
        <v>1</v>
      </c>
      <c r="E17" s="59" t="s">
        <v>3</v>
      </c>
      <c r="F17" s="81"/>
      <c r="G17" s="79">
        <f>I17+K17+M17</f>
        <v>28448.400000000001</v>
      </c>
      <c r="H17" s="81"/>
      <c r="I17" s="79">
        <f>I20+I21</f>
        <v>1225</v>
      </c>
      <c r="J17" s="81"/>
      <c r="K17" s="79">
        <f>K20+K21</f>
        <v>25682.5</v>
      </c>
      <c r="L17" s="81"/>
      <c r="M17" s="79">
        <f>M20+M21</f>
        <v>1540.9</v>
      </c>
      <c r="N17" s="74" t="str">
        <f>N11</f>
        <v>토목6-3-2</v>
      </c>
    </row>
    <row r="18" spans="1:14" ht="15" customHeight="1">
      <c r="A18" s="24"/>
      <c r="B18" s="25" t="s">
        <v>424</v>
      </c>
      <c r="C18" s="1" t="s">
        <v>0</v>
      </c>
      <c r="D18" s="3">
        <v>1</v>
      </c>
      <c r="E18" s="2" t="s">
        <v>24</v>
      </c>
      <c r="F18" s="8">
        <f>H18+J18+L18</f>
        <v>282536</v>
      </c>
      <c r="G18" s="12">
        <f>I18+K18+M18</f>
        <v>282536</v>
      </c>
      <c r="H18" s="8">
        <v>0</v>
      </c>
      <c r="I18" s="12"/>
      <c r="J18" s="8">
        <f>노임!$D$7</f>
        <v>282536</v>
      </c>
      <c r="K18" s="12">
        <f>TRUNC(J18*D18,1)</f>
        <v>282536</v>
      </c>
      <c r="L18" s="8">
        <v>0</v>
      </c>
      <c r="M18" s="12"/>
      <c r="N18" s="23" t="s">
        <v>0</v>
      </c>
    </row>
    <row r="19" spans="1:14" ht="15" customHeight="1">
      <c r="A19" s="24"/>
      <c r="B19" s="66" t="s">
        <v>447</v>
      </c>
      <c r="C19" s="1" t="s">
        <v>555</v>
      </c>
      <c r="D19" s="30">
        <v>6</v>
      </c>
      <c r="E19" s="67" t="s">
        <v>29</v>
      </c>
      <c r="F19" s="31">
        <f>H19+J19+L19</f>
        <v>282536</v>
      </c>
      <c r="G19" s="32">
        <f>I19+K19+M19</f>
        <v>16952.099999999999</v>
      </c>
      <c r="H19" s="31"/>
      <c r="I19" s="32">
        <f>TRUNC(H19*D19,1)</f>
        <v>0</v>
      </c>
      <c r="J19" s="31"/>
      <c r="K19" s="32">
        <f>TRUNC(J19*D19,1)</f>
        <v>0</v>
      </c>
      <c r="L19" s="31">
        <f>K18</f>
        <v>282536</v>
      </c>
      <c r="M19" s="32">
        <f>TRUNC(L19*D19/100,1)</f>
        <v>16952.099999999999</v>
      </c>
      <c r="N19" s="23" t="s">
        <v>0</v>
      </c>
    </row>
    <row r="20" spans="1:14" ht="15" customHeight="1">
      <c r="A20" s="24"/>
      <c r="B20" s="98" t="s">
        <v>552</v>
      </c>
      <c r="C20" s="99">
        <v>11</v>
      </c>
      <c r="D20" s="100">
        <f>ROUND(1/C20,4)</f>
        <v>9.0899999999999995E-2</v>
      </c>
      <c r="E20" s="101" t="s">
        <v>554</v>
      </c>
      <c r="F20" s="102"/>
      <c r="G20" s="103">
        <f>I20+K20+M20</f>
        <v>27223.4</v>
      </c>
      <c r="H20" s="102"/>
      <c r="I20" s="103">
        <f>TRUNC(SUM(I18:I19)*$D20,1)</f>
        <v>0</v>
      </c>
      <c r="J20" s="102"/>
      <c r="K20" s="103">
        <f>TRUNC(SUM(K18:K19)*$D20,1)</f>
        <v>25682.5</v>
      </c>
      <c r="L20" s="102"/>
      <c r="M20" s="103">
        <f>TRUNC(SUM(M18:M19)*$D20,1)</f>
        <v>1540.9</v>
      </c>
      <c r="N20" s="23"/>
    </row>
    <row r="21" spans="1:14" ht="15" customHeight="1">
      <c r="A21" s="24"/>
      <c r="B21" s="105" t="s">
        <v>423</v>
      </c>
      <c r="C21" s="106" t="s">
        <v>238</v>
      </c>
      <c r="D21" s="107">
        <v>0.25</v>
      </c>
      <c r="E21" s="108" t="s">
        <v>28</v>
      </c>
      <c r="F21" s="109">
        <f>H21+J21+L21</f>
        <v>4900</v>
      </c>
      <c r="G21" s="110">
        <f>I21+K21+M21</f>
        <v>1225</v>
      </c>
      <c r="H21" s="109">
        <f>자재조서!$D$4</f>
        <v>4900</v>
      </c>
      <c r="I21" s="110">
        <f>TRUNC(H21*D21,1)</f>
        <v>1225</v>
      </c>
      <c r="J21" s="109">
        <v>0</v>
      </c>
      <c r="K21" s="110"/>
      <c r="L21" s="109">
        <v>0</v>
      </c>
      <c r="M21" s="110"/>
      <c r="N21" s="23" t="s">
        <v>0</v>
      </c>
    </row>
    <row r="22" spans="1:14" ht="15" customHeight="1">
      <c r="A22" s="27"/>
      <c r="B22" s="2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3"/>
    </row>
    <row r="23" spans="1:14" ht="15" customHeight="1">
      <c r="A23" s="63">
        <f>A17+1</f>
        <v>31</v>
      </c>
      <c r="B23" s="57" t="s">
        <v>414</v>
      </c>
      <c r="C23" s="58" t="s">
        <v>548</v>
      </c>
      <c r="D23" s="58">
        <v>1</v>
      </c>
      <c r="E23" s="59" t="s">
        <v>3</v>
      </c>
      <c r="F23" s="81"/>
      <c r="G23" s="79">
        <f>I23+K23+M23</f>
        <v>31761.8</v>
      </c>
      <c r="H23" s="81"/>
      <c r="I23" s="79">
        <f>I26+I27</f>
        <v>1813</v>
      </c>
      <c r="J23" s="81"/>
      <c r="K23" s="79">
        <f>K26+K27</f>
        <v>28253.599999999999</v>
      </c>
      <c r="L23" s="81"/>
      <c r="M23" s="79">
        <f>M26+M27</f>
        <v>1695.2</v>
      </c>
      <c r="N23" s="74" t="str">
        <f>N17</f>
        <v>토목6-3-2</v>
      </c>
    </row>
    <row r="24" spans="1:14" ht="15" customHeight="1">
      <c r="A24" s="24"/>
      <c r="B24" s="25" t="s">
        <v>424</v>
      </c>
      <c r="C24" s="1" t="s">
        <v>0</v>
      </c>
      <c r="D24" s="3">
        <v>1</v>
      </c>
      <c r="E24" s="2" t="s">
        <v>24</v>
      </c>
      <c r="F24" s="8">
        <f>H24+J24+L24</f>
        <v>282536</v>
      </c>
      <c r="G24" s="12">
        <f>I24+K24+M24</f>
        <v>282536</v>
      </c>
      <c r="H24" s="8">
        <v>0</v>
      </c>
      <c r="I24" s="12"/>
      <c r="J24" s="8">
        <f>노임!$D$7</f>
        <v>282536</v>
      </c>
      <c r="K24" s="12">
        <f>TRUNC(J24*D24,1)</f>
        <v>282536</v>
      </c>
      <c r="L24" s="8">
        <v>0</v>
      </c>
      <c r="M24" s="12"/>
      <c r="N24" s="23" t="s">
        <v>0</v>
      </c>
    </row>
    <row r="25" spans="1:14" ht="15" customHeight="1">
      <c r="A25" s="24"/>
      <c r="B25" s="66" t="s">
        <v>447</v>
      </c>
      <c r="C25" s="1" t="s">
        <v>555</v>
      </c>
      <c r="D25" s="30">
        <v>6</v>
      </c>
      <c r="E25" s="67" t="s">
        <v>29</v>
      </c>
      <c r="F25" s="31">
        <f>H25+J25+L25</f>
        <v>282536</v>
      </c>
      <c r="G25" s="32">
        <f>I25+K25+M25</f>
        <v>16952.099999999999</v>
      </c>
      <c r="H25" s="31"/>
      <c r="I25" s="32">
        <f>TRUNC(H25*D25,1)</f>
        <v>0</v>
      </c>
      <c r="J25" s="31"/>
      <c r="K25" s="32">
        <f>TRUNC(J25*D25,1)</f>
        <v>0</v>
      </c>
      <c r="L25" s="31">
        <f>K24</f>
        <v>282536</v>
      </c>
      <c r="M25" s="32">
        <f>TRUNC(L25*D25/100,1)</f>
        <v>16952.099999999999</v>
      </c>
      <c r="N25" s="23" t="s">
        <v>0</v>
      </c>
    </row>
    <row r="26" spans="1:14" ht="15" customHeight="1">
      <c r="B26" s="98" t="s">
        <v>552</v>
      </c>
      <c r="C26" s="99">
        <v>10</v>
      </c>
      <c r="D26" s="100">
        <f>ROUND(1/C26,4)</f>
        <v>0.1</v>
      </c>
      <c r="E26" s="101" t="s">
        <v>554</v>
      </c>
      <c r="F26" s="102"/>
      <c r="G26" s="103">
        <f>I26+K26+M26</f>
        <v>29948.799999999999</v>
      </c>
      <c r="H26" s="102"/>
      <c r="I26" s="103">
        <f>TRUNC(SUM(I24:I25)*$D26,1)</f>
        <v>0</v>
      </c>
      <c r="J26" s="102"/>
      <c r="K26" s="103">
        <f>TRUNC(SUM(K24:K25)*$D26,1)</f>
        <v>28253.599999999999</v>
      </c>
      <c r="L26" s="102"/>
      <c r="M26" s="103">
        <f>TRUNC(SUM(M24:M25)*$D26,1)</f>
        <v>1695.2</v>
      </c>
      <c r="N26" s="23"/>
    </row>
    <row r="27" spans="1:14" ht="15" customHeight="1">
      <c r="A27" s="24"/>
      <c r="B27" s="105" t="s">
        <v>423</v>
      </c>
      <c r="C27" s="106" t="s">
        <v>238</v>
      </c>
      <c r="D27" s="107">
        <v>0.37</v>
      </c>
      <c r="E27" s="108" t="s">
        <v>28</v>
      </c>
      <c r="F27" s="109">
        <f>H27+J27+L27</f>
        <v>4900</v>
      </c>
      <c r="G27" s="110">
        <f>I27+K27+M27</f>
        <v>1813</v>
      </c>
      <c r="H27" s="109">
        <f>자재조서!$D$4</f>
        <v>4900</v>
      </c>
      <c r="I27" s="110">
        <f>TRUNC(H27*D27,1)</f>
        <v>1813</v>
      </c>
      <c r="J27" s="109">
        <v>0</v>
      </c>
      <c r="K27" s="110"/>
      <c r="L27" s="109">
        <v>0</v>
      </c>
      <c r="M27" s="110"/>
      <c r="N27" s="23" t="s">
        <v>0</v>
      </c>
    </row>
    <row r="28" spans="1:14" ht="15" customHeight="1">
      <c r="A28" s="27"/>
      <c r="B28" s="2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3"/>
    </row>
    <row r="29" spans="1:14" ht="15" customHeight="1">
      <c r="A29" s="63">
        <f>A23+1</f>
        <v>32</v>
      </c>
      <c r="B29" s="57" t="s">
        <v>414</v>
      </c>
      <c r="C29" s="58" t="s">
        <v>547</v>
      </c>
      <c r="D29" s="58">
        <v>1</v>
      </c>
      <c r="E29" s="59" t="s">
        <v>3</v>
      </c>
      <c r="F29" s="81"/>
      <c r="G29" s="79">
        <f>I29+K29+M29</f>
        <v>35919</v>
      </c>
      <c r="H29" s="81"/>
      <c r="I29" s="79">
        <f>I32+I33</f>
        <v>2646</v>
      </c>
      <c r="J29" s="81"/>
      <c r="K29" s="79">
        <f>K32+K33</f>
        <v>31389.7</v>
      </c>
      <c r="L29" s="81"/>
      <c r="M29" s="79">
        <f>M32+M33</f>
        <v>1883.3</v>
      </c>
      <c r="N29" s="74" t="str">
        <f>N23</f>
        <v>토목6-3-2</v>
      </c>
    </row>
    <row r="30" spans="1:14" ht="15" customHeight="1">
      <c r="A30" s="24"/>
      <c r="B30" s="25" t="s">
        <v>424</v>
      </c>
      <c r="C30" s="1" t="s">
        <v>0</v>
      </c>
      <c r="D30" s="3">
        <v>1</v>
      </c>
      <c r="E30" s="2" t="s">
        <v>24</v>
      </c>
      <c r="F30" s="8">
        <f>H30+J30+L30</f>
        <v>282536</v>
      </c>
      <c r="G30" s="12">
        <f>I30+K30+M30</f>
        <v>282536</v>
      </c>
      <c r="H30" s="8">
        <v>0</v>
      </c>
      <c r="I30" s="12"/>
      <c r="J30" s="8">
        <f>노임!$D$7</f>
        <v>282536</v>
      </c>
      <c r="K30" s="12">
        <f>TRUNC(J30*D30,1)</f>
        <v>282536</v>
      </c>
      <c r="L30" s="8">
        <v>0</v>
      </c>
      <c r="M30" s="12"/>
      <c r="N30" s="23" t="s">
        <v>0</v>
      </c>
    </row>
    <row r="31" spans="1:14" ht="15" customHeight="1">
      <c r="A31" s="24"/>
      <c r="B31" s="66" t="s">
        <v>447</v>
      </c>
      <c r="C31" s="1" t="s">
        <v>555</v>
      </c>
      <c r="D31" s="30">
        <v>6</v>
      </c>
      <c r="E31" s="67" t="s">
        <v>29</v>
      </c>
      <c r="F31" s="31">
        <f>H31+J31+L31</f>
        <v>282536</v>
      </c>
      <c r="G31" s="32">
        <f>I31+K31+M31</f>
        <v>16952.099999999999</v>
      </c>
      <c r="H31" s="31"/>
      <c r="I31" s="32">
        <f>TRUNC(H31*D31,1)</f>
        <v>0</v>
      </c>
      <c r="J31" s="31"/>
      <c r="K31" s="32">
        <f>TRUNC(J31*D31,1)</f>
        <v>0</v>
      </c>
      <c r="L31" s="31">
        <f>K30</f>
        <v>282536</v>
      </c>
      <c r="M31" s="32">
        <f>TRUNC(L31*D31/100,1)</f>
        <v>16952.099999999999</v>
      </c>
      <c r="N31" s="23" t="s">
        <v>0</v>
      </c>
    </row>
    <row r="32" spans="1:14" ht="15" customHeight="1">
      <c r="A32" s="24"/>
      <c r="B32" s="98" t="s">
        <v>552</v>
      </c>
      <c r="C32" s="99">
        <v>9</v>
      </c>
      <c r="D32" s="100">
        <f>ROUND(1/C32,4)</f>
        <v>0.1111</v>
      </c>
      <c r="E32" s="101" t="s">
        <v>554</v>
      </c>
      <c r="F32" s="102"/>
      <c r="G32" s="103">
        <f>I32+K32+M32</f>
        <v>33273</v>
      </c>
      <c r="H32" s="102"/>
      <c r="I32" s="103">
        <f>TRUNC(SUM(I30:I31)*$D32,1)</f>
        <v>0</v>
      </c>
      <c r="J32" s="102"/>
      <c r="K32" s="103">
        <f>TRUNC(SUM(K30:K31)*$D32,1)</f>
        <v>31389.7</v>
      </c>
      <c r="L32" s="102"/>
      <c r="M32" s="103">
        <f>TRUNC(SUM(M30:M31)*$D32,1)</f>
        <v>1883.3</v>
      </c>
      <c r="N32" s="23"/>
    </row>
    <row r="33" spans="1:14" ht="15" customHeight="1">
      <c r="A33" s="24"/>
      <c r="B33" s="105" t="s">
        <v>423</v>
      </c>
      <c r="C33" s="106" t="s">
        <v>238</v>
      </c>
      <c r="D33" s="107">
        <v>0.54</v>
      </c>
      <c r="E33" s="108" t="s">
        <v>28</v>
      </c>
      <c r="F33" s="109">
        <f>H33+J33+L33</f>
        <v>4900</v>
      </c>
      <c r="G33" s="110">
        <f>I33+K33+M33</f>
        <v>2646</v>
      </c>
      <c r="H33" s="109">
        <f>자재조서!$D$4</f>
        <v>4900</v>
      </c>
      <c r="I33" s="110">
        <f>TRUNC(H33*D33,1)</f>
        <v>2646</v>
      </c>
      <c r="J33" s="109">
        <v>0</v>
      </c>
      <c r="K33" s="110"/>
      <c r="L33" s="109">
        <v>0</v>
      </c>
      <c r="M33" s="110"/>
      <c r="N33" s="23" t="s">
        <v>0</v>
      </c>
    </row>
    <row r="34" spans="1:14" ht="15" customHeight="1">
      <c r="A34" s="27"/>
      <c r="B34" s="2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3"/>
    </row>
    <row r="35" spans="1:14" ht="15" customHeight="1">
      <c r="A35" s="63">
        <f>A29+1</f>
        <v>33</v>
      </c>
      <c r="B35" s="57" t="s">
        <v>414</v>
      </c>
      <c r="C35" s="58" t="s">
        <v>546</v>
      </c>
      <c r="D35" s="58">
        <v>1</v>
      </c>
      <c r="E35" s="59" t="s">
        <v>3</v>
      </c>
      <c r="F35" s="81"/>
      <c r="G35" s="79">
        <f>I35+K35+M35</f>
        <v>42567.7</v>
      </c>
      <c r="H35" s="81"/>
      <c r="I35" s="79">
        <f>I38+I39</f>
        <v>2646</v>
      </c>
      <c r="J35" s="81"/>
      <c r="K35" s="79">
        <f>K38+K39</f>
        <v>37662</v>
      </c>
      <c r="L35" s="81"/>
      <c r="M35" s="79">
        <f>M38+M39</f>
        <v>2259.6999999999998</v>
      </c>
      <c r="N35" s="74" t="str">
        <f>N29</f>
        <v>토목6-3-2</v>
      </c>
    </row>
    <row r="36" spans="1:14" ht="15" customHeight="1">
      <c r="A36" s="24"/>
      <c r="B36" s="25" t="s">
        <v>424</v>
      </c>
      <c r="C36" s="1" t="s">
        <v>0</v>
      </c>
      <c r="D36" s="3">
        <v>1</v>
      </c>
      <c r="E36" s="2" t="s">
        <v>24</v>
      </c>
      <c r="F36" s="8">
        <f>H36+J36+L36</f>
        <v>282536</v>
      </c>
      <c r="G36" s="12">
        <f>I36+K36+M36</f>
        <v>282536</v>
      </c>
      <c r="H36" s="8">
        <v>0</v>
      </c>
      <c r="I36" s="12"/>
      <c r="J36" s="8">
        <f>노임!$D$7</f>
        <v>282536</v>
      </c>
      <c r="K36" s="12">
        <f>TRUNC(J36*D36,1)</f>
        <v>282536</v>
      </c>
      <c r="L36" s="8">
        <v>0</v>
      </c>
      <c r="M36" s="12"/>
      <c r="N36" s="23" t="s">
        <v>0</v>
      </c>
    </row>
    <row r="37" spans="1:14" ht="15" customHeight="1">
      <c r="A37" s="24"/>
      <c r="B37" s="66" t="s">
        <v>447</v>
      </c>
      <c r="C37" s="1" t="s">
        <v>555</v>
      </c>
      <c r="D37" s="30">
        <v>6</v>
      </c>
      <c r="E37" s="67" t="s">
        <v>29</v>
      </c>
      <c r="F37" s="31">
        <f>H37+J37+L37</f>
        <v>282536</v>
      </c>
      <c r="G37" s="32">
        <f>I37+K37+M37</f>
        <v>16952.099999999999</v>
      </c>
      <c r="H37" s="31"/>
      <c r="I37" s="32">
        <f>TRUNC(H37*D37,1)</f>
        <v>0</v>
      </c>
      <c r="J37" s="31"/>
      <c r="K37" s="32">
        <f>TRUNC(J37*D37,1)</f>
        <v>0</v>
      </c>
      <c r="L37" s="31">
        <f>K36</f>
        <v>282536</v>
      </c>
      <c r="M37" s="32">
        <f>TRUNC(L37*D37/100,1)</f>
        <v>16952.099999999999</v>
      </c>
      <c r="N37" s="23" t="s">
        <v>0</v>
      </c>
    </row>
    <row r="38" spans="1:14" ht="15" customHeight="1">
      <c r="A38" s="24"/>
      <c r="B38" s="98" t="s">
        <v>552</v>
      </c>
      <c r="C38" s="99">
        <v>7.5</v>
      </c>
      <c r="D38" s="100">
        <f>ROUND(1/C38,4)</f>
        <v>0.1333</v>
      </c>
      <c r="E38" s="101" t="s">
        <v>554</v>
      </c>
      <c r="F38" s="102"/>
      <c r="G38" s="103">
        <f>I38+K38+M38</f>
        <v>39921.699999999997</v>
      </c>
      <c r="H38" s="102"/>
      <c r="I38" s="103">
        <f>TRUNC(SUM(I36:I37)*$D38,1)</f>
        <v>0</v>
      </c>
      <c r="J38" s="102"/>
      <c r="K38" s="103">
        <f>TRUNC(SUM(K36:K37)*$D38,1)</f>
        <v>37662</v>
      </c>
      <c r="L38" s="102"/>
      <c r="M38" s="103">
        <f>TRUNC(SUM(M36:M37)*$D38,1)</f>
        <v>2259.6999999999998</v>
      </c>
      <c r="N38" s="23"/>
    </row>
    <row r="39" spans="1:14" ht="15" customHeight="1">
      <c r="A39" s="24"/>
      <c r="B39" s="105" t="s">
        <v>423</v>
      </c>
      <c r="C39" s="106" t="s">
        <v>238</v>
      </c>
      <c r="D39" s="107">
        <v>0.54</v>
      </c>
      <c r="E39" s="108" t="s">
        <v>28</v>
      </c>
      <c r="F39" s="109">
        <f>H39+J39+L39</f>
        <v>4900</v>
      </c>
      <c r="G39" s="110">
        <f>I39+K39+M39</f>
        <v>2646</v>
      </c>
      <c r="H39" s="109">
        <f>자재조서!$D$4</f>
        <v>4900</v>
      </c>
      <c r="I39" s="110">
        <f>TRUNC(H39*D39,1)</f>
        <v>2646</v>
      </c>
      <c r="J39" s="109">
        <v>0</v>
      </c>
      <c r="K39" s="110"/>
      <c r="L39" s="109">
        <v>0</v>
      </c>
      <c r="M39" s="110"/>
      <c r="N39" s="23" t="s">
        <v>0</v>
      </c>
    </row>
    <row r="40" spans="1:14" ht="15" customHeight="1">
      <c r="A40" s="27"/>
      <c r="B40" s="2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3"/>
    </row>
    <row r="41" spans="1:14" ht="15" customHeight="1">
      <c r="A41" s="63">
        <f>A35+1</f>
        <v>34</v>
      </c>
      <c r="B41" s="57" t="s">
        <v>414</v>
      </c>
      <c r="C41" s="58" t="s">
        <v>545</v>
      </c>
      <c r="D41" s="58">
        <v>1</v>
      </c>
      <c r="E41" s="59" t="s">
        <v>3</v>
      </c>
      <c r="F41" s="81"/>
      <c r="G41" s="79">
        <f>I41+K41+M41</f>
        <v>48903.199999999997</v>
      </c>
      <c r="H41" s="81"/>
      <c r="I41" s="79">
        <f>I44+I45</f>
        <v>2842</v>
      </c>
      <c r="J41" s="81"/>
      <c r="K41" s="79">
        <f>K44+K45</f>
        <v>43454</v>
      </c>
      <c r="L41" s="81"/>
      <c r="M41" s="79">
        <f>M44+M45</f>
        <v>2607.1999999999998</v>
      </c>
      <c r="N41" s="74" t="str">
        <f>N35</f>
        <v>토목6-3-2</v>
      </c>
    </row>
    <row r="42" spans="1:14" ht="15" customHeight="1">
      <c r="A42" s="24"/>
      <c r="B42" s="25" t="s">
        <v>424</v>
      </c>
      <c r="C42" s="1" t="s">
        <v>0</v>
      </c>
      <c r="D42" s="3">
        <v>1</v>
      </c>
      <c r="E42" s="2" t="s">
        <v>24</v>
      </c>
      <c r="F42" s="8">
        <f>H42+J42+L42</f>
        <v>282536</v>
      </c>
      <c r="G42" s="12">
        <f>I42+K42+M42</f>
        <v>282536</v>
      </c>
      <c r="H42" s="8">
        <v>0</v>
      </c>
      <c r="I42" s="12"/>
      <c r="J42" s="8">
        <f>노임!$D$7</f>
        <v>282536</v>
      </c>
      <c r="K42" s="12">
        <f>TRUNC(J42*D42,1)</f>
        <v>282536</v>
      </c>
      <c r="L42" s="8">
        <v>0</v>
      </c>
      <c r="M42" s="12"/>
      <c r="N42" s="23" t="s">
        <v>0</v>
      </c>
    </row>
    <row r="43" spans="1:14" ht="15" customHeight="1">
      <c r="A43" s="24"/>
      <c r="B43" s="66" t="s">
        <v>447</v>
      </c>
      <c r="C43" s="1" t="s">
        <v>555</v>
      </c>
      <c r="D43" s="30">
        <v>6</v>
      </c>
      <c r="E43" s="67" t="s">
        <v>29</v>
      </c>
      <c r="F43" s="31">
        <f>H43+J43+L43</f>
        <v>282536</v>
      </c>
      <c r="G43" s="32">
        <f>I43+K43+M43</f>
        <v>16952.099999999999</v>
      </c>
      <c r="H43" s="31"/>
      <c r="I43" s="32">
        <f>TRUNC(H43*D43,1)</f>
        <v>0</v>
      </c>
      <c r="J43" s="31"/>
      <c r="K43" s="32">
        <f>TRUNC(J43*D43,1)</f>
        <v>0</v>
      </c>
      <c r="L43" s="31">
        <f>K42</f>
        <v>282536</v>
      </c>
      <c r="M43" s="32">
        <f>TRUNC(L43*D43/100,1)</f>
        <v>16952.099999999999</v>
      </c>
      <c r="N43" s="23" t="s">
        <v>0</v>
      </c>
    </row>
    <row r="44" spans="1:14" ht="15" customHeight="1">
      <c r="A44" s="24"/>
      <c r="B44" s="98" t="s">
        <v>552</v>
      </c>
      <c r="C44" s="99">
        <v>6.5</v>
      </c>
      <c r="D44" s="100">
        <f>ROUND(1/C44,4)</f>
        <v>0.15379999999999999</v>
      </c>
      <c r="E44" s="101" t="s">
        <v>554</v>
      </c>
      <c r="F44" s="102"/>
      <c r="G44" s="103">
        <f>I44+K44+M44</f>
        <v>46061.2</v>
      </c>
      <c r="H44" s="102"/>
      <c r="I44" s="103">
        <f>TRUNC(SUM(I42:I43)*$D44,1)</f>
        <v>0</v>
      </c>
      <c r="J44" s="102"/>
      <c r="K44" s="103">
        <f>TRUNC(SUM(K42:K43)*$D44,1)</f>
        <v>43454</v>
      </c>
      <c r="L44" s="102"/>
      <c r="M44" s="103">
        <f>TRUNC(SUM(M42:M43)*$D44,1)</f>
        <v>2607.1999999999998</v>
      </c>
      <c r="N44" s="23"/>
    </row>
    <row r="45" spans="1:14" ht="15" customHeight="1">
      <c r="A45" s="24"/>
      <c r="B45" s="105" t="s">
        <v>423</v>
      </c>
      <c r="C45" s="106" t="s">
        <v>238</v>
      </c>
      <c r="D45" s="107">
        <v>0.57999999999999996</v>
      </c>
      <c r="E45" s="108" t="s">
        <v>28</v>
      </c>
      <c r="F45" s="109">
        <f>H45+J45+L45</f>
        <v>4900</v>
      </c>
      <c r="G45" s="110">
        <f>I45+K45+M45</f>
        <v>2842</v>
      </c>
      <c r="H45" s="109">
        <f>자재조서!$D$4</f>
        <v>4900</v>
      </c>
      <c r="I45" s="110">
        <f>TRUNC(H45*D45,1)</f>
        <v>2842</v>
      </c>
      <c r="J45" s="109">
        <v>0</v>
      </c>
      <c r="K45" s="110"/>
      <c r="L45" s="109">
        <v>0</v>
      </c>
      <c r="M45" s="110"/>
      <c r="N45" s="23" t="s">
        <v>0</v>
      </c>
    </row>
    <row r="46" spans="1:14" ht="15" customHeight="1">
      <c r="A46" s="27"/>
      <c r="B46" s="2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3"/>
    </row>
    <row r="47" spans="1:14" ht="15" customHeight="1">
      <c r="A47" s="63">
        <f>A41+1</f>
        <v>35</v>
      </c>
      <c r="B47" s="57" t="s">
        <v>414</v>
      </c>
      <c r="C47" s="58" t="s">
        <v>544</v>
      </c>
      <c r="D47" s="58">
        <v>1</v>
      </c>
      <c r="E47" s="59" t="s">
        <v>3</v>
      </c>
      <c r="F47" s="81"/>
      <c r="G47" s="79">
        <f>I47+K47+M47</f>
        <v>57484.800000000003</v>
      </c>
      <c r="H47" s="81"/>
      <c r="I47" s="79">
        <f>I50+I51</f>
        <v>3038</v>
      </c>
      <c r="J47" s="81"/>
      <c r="K47" s="79">
        <f>K50+K51</f>
        <v>51365</v>
      </c>
      <c r="L47" s="81"/>
      <c r="M47" s="79">
        <f>M50+M51</f>
        <v>3081.8</v>
      </c>
      <c r="N47" s="74" t="str">
        <f>N41</f>
        <v>토목6-3-2</v>
      </c>
    </row>
    <row r="48" spans="1:14" ht="15" customHeight="1">
      <c r="A48" s="24"/>
      <c r="B48" s="25" t="s">
        <v>424</v>
      </c>
      <c r="C48" s="1" t="s">
        <v>0</v>
      </c>
      <c r="D48" s="3">
        <v>1</v>
      </c>
      <c r="E48" s="2" t="s">
        <v>24</v>
      </c>
      <c r="F48" s="8">
        <f>H48+J48+L48</f>
        <v>282536</v>
      </c>
      <c r="G48" s="12">
        <f>I48+K48+M48</f>
        <v>282536</v>
      </c>
      <c r="H48" s="8">
        <v>0</v>
      </c>
      <c r="I48" s="12"/>
      <c r="J48" s="8">
        <f>노임!$D$7</f>
        <v>282536</v>
      </c>
      <c r="K48" s="12">
        <f>TRUNC(J48*D48,1)</f>
        <v>282536</v>
      </c>
      <c r="L48" s="8">
        <v>0</v>
      </c>
      <c r="M48" s="12"/>
      <c r="N48" s="23" t="s">
        <v>0</v>
      </c>
    </row>
    <row r="49" spans="1:14" ht="15" customHeight="1">
      <c r="A49" s="24"/>
      <c r="B49" s="66" t="s">
        <v>447</v>
      </c>
      <c r="C49" s="1" t="s">
        <v>555</v>
      </c>
      <c r="D49" s="30">
        <v>6</v>
      </c>
      <c r="E49" s="67" t="s">
        <v>29</v>
      </c>
      <c r="F49" s="31">
        <f>H49+J49+L49</f>
        <v>282536</v>
      </c>
      <c r="G49" s="32">
        <f>I49+K49+M49</f>
        <v>16952.099999999999</v>
      </c>
      <c r="H49" s="31"/>
      <c r="I49" s="32">
        <f>TRUNC(H49*D49,1)</f>
        <v>0</v>
      </c>
      <c r="J49" s="31"/>
      <c r="K49" s="32">
        <f>TRUNC(J49*D49,1)</f>
        <v>0</v>
      </c>
      <c r="L49" s="31">
        <f>K48</f>
        <v>282536</v>
      </c>
      <c r="M49" s="32">
        <f>TRUNC(L49*D49/100,1)</f>
        <v>16952.099999999999</v>
      </c>
      <c r="N49" s="23" t="s">
        <v>0</v>
      </c>
    </row>
    <row r="50" spans="1:14" ht="15" customHeight="1">
      <c r="A50" s="24"/>
      <c r="B50" s="98" t="s">
        <v>552</v>
      </c>
      <c r="C50" s="99">
        <v>5.5</v>
      </c>
      <c r="D50" s="100">
        <f>ROUND(1/C50,4)</f>
        <v>0.18179999999999999</v>
      </c>
      <c r="E50" s="101" t="s">
        <v>554</v>
      </c>
      <c r="F50" s="102"/>
      <c r="G50" s="103">
        <f>I50+K50+M50</f>
        <v>54446.8</v>
      </c>
      <c r="H50" s="102"/>
      <c r="I50" s="103">
        <f>TRUNC(SUM(I48:I49)*$D50,1)</f>
        <v>0</v>
      </c>
      <c r="J50" s="102"/>
      <c r="K50" s="103">
        <f>TRUNC(SUM(K48:K49)*$D50,1)</f>
        <v>51365</v>
      </c>
      <c r="L50" s="102"/>
      <c r="M50" s="103">
        <f>TRUNC(SUM(M48:M49)*$D50,1)</f>
        <v>3081.8</v>
      </c>
      <c r="N50" s="23"/>
    </row>
    <row r="51" spans="1:14" ht="15" customHeight="1">
      <c r="A51" s="24"/>
      <c r="B51" s="105" t="s">
        <v>423</v>
      </c>
      <c r="C51" s="106" t="s">
        <v>238</v>
      </c>
      <c r="D51" s="107">
        <v>0.62</v>
      </c>
      <c r="E51" s="108" t="s">
        <v>28</v>
      </c>
      <c r="F51" s="109">
        <f>H51+J51+L51</f>
        <v>4900</v>
      </c>
      <c r="G51" s="110">
        <f>I51+K51+M51</f>
        <v>3038</v>
      </c>
      <c r="H51" s="109">
        <f>자재조서!$D$4</f>
        <v>4900</v>
      </c>
      <c r="I51" s="110">
        <f>TRUNC(H51*D51,1)</f>
        <v>3038</v>
      </c>
      <c r="J51" s="109">
        <v>0</v>
      </c>
      <c r="K51" s="110"/>
      <c r="L51" s="109">
        <v>0</v>
      </c>
      <c r="M51" s="110"/>
      <c r="N51" s="23" t="s">
        <v>0</v>
      </c>
    </row>
    <row r="52" spans="1:14" ht="15" customHeight="1">
      <c r="A52" s="27"/>
      <c r="B52" s="2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3"/>
    </row>
    <row r="53" spans="1:14" ht="15" customHeight="1">
      <c r="A53" s="63">
        <f>A47+1</f>
        <v>36</v>
      </c>
      <c r="B53" s="57" t="s">
        <v>414</v>
      </c>
      <c r="C53" s="58" t="s">
        <v>543</v>
      </c>
      <c r="D53" s="58">
        <v>1</v>
      </c>
      <c r="E53" s="59" t="s">
        <v>3</v>
      </c>
      <c r="F53" s="81"/>
      <c r="G53" s="79">
        <f>I53+K53+M53</f>
        <v>66551.100000000006</v>
      </c>
      <c r="H53" s="81"/>
      <c r="I53" s="79">
        <f>I56+I57</f>
        <v>3479</v>
      </c>
      <c r="J53" s="81"/>
      <c r="K53" s="79">
        <f>K56+K57</f>
        <v>59502</v>
      </c>
      <c r="L53" s="81"/>
      <c r="M53" s="79">
        <f>M56+M57</f>
        <v>3570.1</v>
      </c>
      <c r="N53" s="74" t="str">
        <f>N47</f>
        <v>토목6-3-2</v>
      </c>
    </row>
    <row r="54" spans="1:14" ht="15" customHeight="1">
      <c r="A54" s="24"/>
      <c r="B54" s="25" t="s">
        <v>424</v>
      </c>
      <c r="C54" s="1" t="s">
        <v>0</v>
      </c>
      <c r="D54" s="3">
        <v>2</v>
      </c>
      <c r="E54" s="2" t="s">
        <v>24</v>
      </c>
      <c r="F54" s="8">
        <f>H54+J54+L54</f>
        <v>282536</v>
      </c>
      <c r="G54" s="12">
        <f>I54+K54+M54</f>
        <v>565072</v>
      </c>
      <c r="H54" s="8">
        <v>0</v>
      </c>
      <c r="I54" s="12"/>
      <c r="J54" s="8">
        <f>노임!$D$7</f>
        <v>282536</v>
      </c>
      <c r="K54" s="12">
        <f>TRUNC(J54*D54,1)</f>
        <v>565072</v>
      </c>
      <c r="L54" s="8">
        <v>0</v>
      </c>
      <c r="M54" s="12"/>
      <c r="N54" s="23" t="s">
        <v>0</v>
      </c>
    </row>
    <row r="55" spans="1:14" ht="15" customHeight="1">
      <c r="A55" s="24"/>
      <c r="B55" s="66" t="s">
        <v>447</v>
      </c>
      <c r="C55" s="1" t="s">
        <v>555</v>
      </c>
      <c r="D55" s="30">
        <v>6</v>
      </c>
      <c r="E55" s="67" t="s">
        <v>29</v>
      </c>
      <c r="F55" s="31">
        <f>H55+J55+L55</f>
        <v>565072</v>
      </c>
      <c r="G55" s="32">
        <f>I55+K55+M55</f>
        <v>33904.300000000003</v>
      </c>
      <c r="H55" s="31"/>
      <c r="I55" s="32">
        <f>TRUNC(H55*D55,1)</f>
        <v>0</v>
      </c>
      <c r="J55" s="31"/>
      <c r="K55" s="32">
        <f>TRUNC(J55*D55,1)</f>
        <v>0</v>
      </c>
      <c r="L55" s="31">
        <f>K54</f>
        <v>565072</v>
      </c>
      <c r="M55" s="32">
        <f>TRUNC(L55*D55/100,1)</f>
        <v>33904.300000000003</v>
      </c>
      <c r="N55" s="23" t="s">
        <v>0</v>
      </c>
    </row>
    <row r="56" spans="1:14" ht="15" customHeight="1">
      <c r="A56" s="24"/>
      <c r="B56" s="98" t="s">
        <v>552</v>
      </c>
      <c r="C56" s="99">
        <v>9.5</v>
      </c>
      <c r="D56" s="100">
        <f>ROUND(1/C56,4)</f>
        <v>0.1053</v>
      </c>
      <c r="E56" s="101" t="s">
        <v>554</v>
      </c>
      <c r="F56" s="102"/>
      <c r="G56" s="103">
        <f>I56+K56+M56</f>
        <v>63072.1</v>
      </c>
      <c r="H56" s="102"/>
      <c r="I56" s="103">
        <f>TRUNC(SUM(I54:I55)*$D56,1)</f>
        <v>0</v>
      </c>
      <c r="J56" s="102"/>
      <c r="K56" s="103">
        <f>TRUNC(SUM(K54:K55)*$D56,1)</f>
        <v>59502</v>
      </c>
      <c r="L56" s="102"/>
      <c r="M56" s="103">
        <f>TRUNC(SUM(M54:M55)*$D56,1)</f>
        <v>3570.1</v>
      </c>
      <c r="N56" s="23"/>
    </row>
    <row r="57" spans="1:14" ht="15" customHeight="1">
      <c r="A57" s="24"/>
      <c r="B57" s="105" t="s">
        <v>423</v>
      </c>
      <c r="C57" s="106" t="s">
        <v>238</v>
      </c>
      <c r="D57" s="107">
        <v>0.71</v>
      </c>
      <c r="E57" s="108" t="s">
        <v>28</v>
      </c>
      <c r="F57" s="109">
        <f>H57+J57+L57</f>
        <v>4900</v>
      </c>
      <c r="G57" s="110">
        <f>I57+K57+M57</f>
        <v>3479</v>
      </c>
      <c r="H57" s="109">
        <f>자재조서!$D$4</f>
        <v>4900</v>
      </c>
      <c r="I57" s="110">
        <f>TRUNC(H57*D57,1)</f>
        <v>3479</v>
      </c>
      <c r="J57" s="109">
        <v>0</v>
      </c>
      <c r="K57" s="110"/>
      <c r="L57" s="109">
        <v>0</v>
      </c>
      <c r="M57" s="110"/>
      <c r="N57" s="23" t="s">
        <v>0</v>
      </c>
    </row>
    <row r="58" spans="1:14" ht="15" customHeight="1">
      <c r="A58" s="27"/>
      <c r="B58" s="2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3"/>
    </row>
    <row r="59" spans="1:14" ht="15" customHeight="1">
      <c r="A59" s="63">
        <f>A53+1</f>
        <v>37</v>
      </c>
      <c r="B59" s="57" t="s">
        <v>414</v>
      </c>
      <c r="C59" s="58" t="s">
        <v>542</v>
      </c>
      <c r="D59" s="58">
        <v>1</v>
      </c>
      <c r="E59" s="59" t="s">
        <v>3</v>
      </c>
      <c r="F59" s="81"/>
      <c r="G59" s="79">
        <f>I59+K59+M59</f>
        <v>78792</v>
      </c>
      <c r="H59" s="81"/>
      <c r="I59" s="79">
        <f>I62+I63</f>
        <v>3920</v>
      </c>
      <c r="J59" s="81"/>
      <c r="K59" s="79">
        <f>K62+K63</f>
        <v>70634</v>
      </c>
      <c r="L59" s="81"/>
      <c r="M59" s="79">
        <f>M62+M63</f>
        <v>4238</v>
      </c>
      <c r="N59" s="74" t="str">
        <f>N53</f>
        <v>토목6-3-2</v>
      </c>
    </row>
    <row r="60" spans="1:14" ht="15" customHeight="1">
      <c r="A60" s="24"/>
      <c r="B60" s="25" t="s">
        <v>424</v>
      </c>
      <c r="C60" s="1" t="s">
        <v>0</v>
      </c>
      <c r="D60" s="3">
        <v>2</v>
      </c>
      <c r="E60" s="2" t="s">
        <v>24</v>
      </c>
      <c r="F60" s="8">
        <f>H60+J60+L60</f>
        <v>282536</v>
      </c>
      <c r="G60" s="12">
        <f>I60+K60+M60</f>
        <v>565072</v>
      </c>
      <c r="H60" s="8">
        <v>0</v>
      </c>
      <c r="I60" s="12"/>
      <c r="J60" s="8">
        <f>노임!$D$7</f>
        <v>282536</v>
      </c>
      <c r="K60" s="12">
        <f>TRUNC(J60*D60,1)</f>
        <v>565072</v>
      </c>
      <c r="L60" s="8">
        <v>0</v>
      </c>
      <c r="M60" s="12"/>
      <c r="N60" s="23" t="s">
        <v>0</v>
      </c>
    </row>
    <row r="61" spans="1:14" ht="15" customHeight="1">
      <c r="A61" s="24"/>
      <c r="B61" s="66" t="s">
        <v>447</v>
      </c>
      <c r="C61" s="1" t="s">
        <v>555</v>
      </c>
      <c r="D61" s="30">
        <v>6</v>
      </c>
      <c r="E61" s="67" t="s">
        <v>29</v>
      </c>
      <c r="F61" s="31">
        <f>H61+J61+L61</f>
        <v>565072</v>
      </c>
      <c r="G61" s="32">
        <f>I61+K61+M61</f>
        <v>33904.300000000003</v>
      </c>
      <c r="H61" s="31"/>
      <c r="I61" s="32">
        <f>TRUNC(H61*D61,1)</f>
        <v>0</v>
      </c>
      <c r="J61" s="31"/>
      <c r="K61" s="32">
        <f>TRUNC(J61*D61,1)</f>
        <v>0</v>
      </c>
      <c r="L61" s="31">
        <f>K60</f>
        <v>565072</v>
      </c>
      <c r="M61" s="32">
        <f>TRUNC(L61*D61/100,1)</f>
        <v>33904.300000000003</v>
      </c>
      <c r="N61" s="23" t="s">
        <v>0</v>
      </c>
    </row>
    <row r="62" spans="1:14" ht="15" customHeight="1">
      <c r="A62" s="24"/>
      <c r="B62" s="98" t="s">
        <v>552</v>
      </c>
      <c r="C62" s="99">
        <v>8</v>
      </c>
      <c r="D62" s="100">
        <f>ROUND(1/C62,4)</f>
        <v>0.125</v>
      </c>
      <c r="E62" s="101" t="s">
        <v>554</v>
      </c>
      <c r="F62" s="102"/>
      <c r="G62" s="103">
        <f>I62+K62+M62</f>
        <v>74872</v>
      </c>
      <c r="H62" s="102"/>
      <c r="I62" s="103">
        <f>TRUNC(SUM(I60:I61)*$D62,1)</f>
        <v>0</v>
      </c>
      <c r="J62" s="102"/>
      <c r="K62" s="103">
        <f>TRUNC(SUM(K60:K61)*$D62,1)</f>
        <v>70634</v>
      </c>
      <c r="L62" s="102"/>
      <c r="M62" s="103">
        <f>TRUNC(SUM(M60:M61)*$D62,1)</f>
        <v>4238</v>
      </c>
      <c r="N62" s="23"/>
    </row>
    <row r="63" spans="1:14" ht="15" customHeight="1">
      <c r="A63" s="24"/>
      <c r="B63" s="105" t="s">
        <v>423</v>
      </c>
      <c r="C63" s="106" t="s">
        <v>238</v>
      </c>
      <c r="D63" s="107">
        <v>0.8</v>
      </c>
      <c r="E63" s="108" t="s">
        <v>28</v>
      </c>
      <c r="F63" s="109">
        <f>H63+J63+L63</f>
        <v>4900</v>
      </c>
      <c r="G63" s="110">
        <f>I63+K63+M63</f>
        <v>3920</v>
      </c>
      <c r="H63" s="109">
        <f>자재조서!$D$4</f>
        <v>4900</v>
      </c>
      <c r="I63" s="110">
        <f>TRUNC(H63*D63,1)</f>
        <v>3920</v>
      </c>
      <c r="J63" s="109">
        <v>0</v>
      </c>
      <c r="K63" s="110"/>
      <c r="L63" s="109">
        <v>0</v>
      </c>
      <c r="M63" s="110"/>
      <c r="N63" s="23"/>
    </row>
    <row r="64" spans="1:14" ht="15" customHeight="1">
      <c r="A64" s="27"/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3"/>
    </row>
    <row r="65" spans="1:14" ht="15" customHeight="1">
      <c r="A65" s="63">
        <f>A59+1</f>
        <v>38</v>
      </c>
      <c r="B65" s="57" t="s">
        <v>414</v>
      </c>
      <c r="C65" s="58" t="s">
        <v>541</v>
      </c>
      <c r="D65" s="58">
        <v>1</v>
      </c>
      <c r="E65" s="59" t="s">
        <v>3</v>
      </c>
      <c r="F65" s="81"/>
      <c r="G65" s="79">
        <f>I65+K65+M65</f>
        <v>96434.4</v>
      </c>
      <c r="H65" s="81"/>
      <c r="I65" s="79">
        <f>I68+I69</f>
        <v>4312</v>
      </c>
      <c r="J65" s="81"/>
      <c r="K65" s="79">
        <f>K68+K69</f>
        <v>86908</v>
      </c>
      <c r="L65" s="81"/>
      <c r="M65" s="79">
        <f>M68+M69</f>
        <v>5214.3999999999996</v>
      </c>
      <c r="N65" s="74" t="str">
        <f>N59</f>
        <v>토목6-3-2</v>
      </c>
    </row>
    <row r="66" spans="1:14" ht="15" customHeight="1">
      <c r="A66" s="24"/>
      <c r="B66" s="25" t="s">
        <v>424</v>
      </c>
      <c r="C66" s="1" t="s">
        <v>0</v>
      </c>
      <c r="D66" s="3">
        <v>2</v>
      </c>
      <c r="E66" s="2" t="s">
        <v>24</v>
      </c>
      <c r="F66" s="8">
        <f>H66+J66+L66</f>
        <v>282536</v>
      </c>
      <c r="G66" s="12">
        <f>I66+K66+M66</f>
        <v>565072</v>
      </c>
      <c r="H66" s="8">
        <v>0</v>
      </c>
      <c r="I66" s="12"/>
      <c r="J66" s="8">
        <f>노임!$D$7</f>
        <v>282536</v>
      </c>
      <c r="K66" s="12">
        <f>TRUNC(J66*D66,1)</f>
        <v>565072</v>
      </c>
      <c r="L66" s="8">
        <v>0</v>
      </c>
      <c r="M66" s="12"/>
      <c r="N66" s="23" t="s">
        <v>0</v>
      </c>
    </row>
    <row r="67" spans="1:14" ht="15" customHeight="1">
      <c r="A67" s="24"/>
      <c r="B67" s="66" t="s">
        <v>447</v>
      </c>
      <c r="C67" s="1" t="s">
        <v>555</v>
      </c>
      <c r="D67" s="30">
        <v>6</v>
      </c>
      <c r="E67" s="67" t="s">
        <v>29</v>
      </c>
      <c r="F67" s="31">
        <f>H67+J67+L67</f>
        <v>565072</v>
      </c>
      <c r="G67" s="32">
        <f>I67+K67+M67</f>
        <v>33904.300000000003</v>
      </c>
      <c r="H67" s="31"/>
      <c r="I67" s="32">
        <f>TRUNC(H67*D67,1)</f>
        <v>0</v>
      </c>
      <c r="J67" s="31"/>
      <c r="K67" s="32">
        <f>TRUNC(J67*D67,1)</f>
        <v>0</v>
      </c>
      <c r="L67" s="31">
        <f>K66</f>
        <v>565072</v>
      </c>
      <c r="M67" s="32">
        <f>TRUNC(L67*D67/100,1)</f>
        <v>33904.300000000003</v>
      </c>
      <c r="N67" s="23" t="s">
        <v>0</v>
      </c>
    </row>
    <row r="68" spans="1:14" ht="15" customHeight="1">
      <c r="A68" s="24"/>
      <c r="B68" s="98" t="s">
        <v>552</v>
      </c>
      <c r="C68" s="99">
        <v>6.5</v>
      </c>
      <c r="D68" s="100">
        <f>ROUND(1/C68,4)</f>
        <v>0.15379999999999999</v>
      </c>
      <c r="E68" s="101" t="s">
        <v>554</v>
      </c>
      <c r="F68" s="102"/>
      <c r="G68" s="103">
        <f>I68+K68+M68</f>
        <v>92122.4</v>
      </c>
      <c r="H68" s="102"/>
      <c r="I68" s="103">
        <f>TRUNC(SUM(I66:I67)*$D68,1)</f>
        <v>0</v>
      </c>
      <c r="J68" s="102"/>
      <c r="K68" s="103">
        <f>TRUNC(SUM(K66:K67)*$D68,1)</f>
        <v>86908</v>
      </c>
      <c r="L68" s="102"/>
      <c r="M68" s="103">
        <f>TRUNC(SUM(M66:M67)*$D68,1)</f>
        <v>5214.3999999999996</v>
      </c>
      <c r="N68" s="23"/>
    </row>
    <row r="69" spans="1:14" ht="15" customHeight="1">
      <c r="A69" s="24"/>
      <c r="B69" s="105" t="s">
        <v>423</v>
      </c>
      <c r="C69" s="106" t="s">
        <v>238</v>
      </c>
      <c r="D69" s="107">
        <v>0.88</v>
      </c>
      <c r="E69" s="108" t="s">
        <v>28</v>
      </c>
      <c r="F69" s="109">
        <f>H69+J69+L69</f>
        <v>4900</v>
      </c>
      <c r="G69" s="110">
        <f>I69+K69+M69</f>
        <v>4312</v>
      </c>
      <c r="H69" s="109">
        <f>자재조서!$D$4</f>
        <v>4900</v>
      </c>
      <c r="I69" s="110">
        <f>TRUNC(H69*D69,1)</f>
        <v>4312</v>
      </c>
      <c r="J69" s="109">
        <v>0</v>
      </c>
      <c r="K69" s="110"/>
      <c r="L69" s="109">
        <v>0</v>
      </c>
      <c r="M69" s="110"/>
      <c r="N69" s="23" t="s">
        <v>0</v>
      </c>
    </row>
    <row r="70" spans="1:14" ht="15" customHeight="1">
      <c r="A70" s="27"/>
      <c r="B70" s="2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3"/>
    </row>
    <row r="71" spans="1:14" ht="15" customHeight="1">
      <c r="A71" s="63">
        <f>A65+1</f>
        <v>39</v>
      </c>
      <c r="B71" s="57" t="s">
        <v>414</v>
      </c>
      <c r="C71" s="58" t="s">
        <v>540</v>
      </c>
      <c r="D71" s="58">
        <v>1</v>
      </c>
      <c r="E71" s="59" t="s">
        <v>3</v>
      </c>
      <c r="F71" s="81"/>
      <c r="G71" s="79">
        <f>I71+K71+M71</f>
        <v>124989.2</v>
      </c>
      <c r="H71" s="81"/>
      <c r="I71" s="79">
        <f>I74+I75</f>
        <v>5194</v>
      </c>
      <c r="J71" s="81"/>
      <c r="K71" s="79">
        <f>K74+K75</f>
        <v>113014.39999999999</v>
      </c>
      <c r="L71" s="81"/>
      <c r="M71" s="79">
        <f>M74+M75</f>
        <v>6780.8</v>
      </c>
      <c r="N71" s="74" t="str">
        <f>N65</f>
        <v>토목6-3-2</v>
      </c>
    </row>
    <row r="72" spans="1:14" ht="15" customHeight="1">
      <c r="A72" s="24"/>
      <c r="B72" s="25" t="s">
        <v>424</v>
      </c>
      <c r="C72" s="1" t="s">
        <v>0</v>
      </c>
      <c r="D72" s="3">
        <v>2</v>
      </c>
      <c r="E72" s="2" t="s">
        <v>24</v>
      </c>
      <c r="F72" s="8">
        <f>H72+J72+L72</f>
        <v>282536</v>
      </c>
      <c r="G72" s="12">
        <f>I72+K72+M72</f>
        <v>565072</v>
      </c>
      <c r="H72" s="8">
        <v>0</v>
      </c>
      <c r="I72" s="12"/>
      <c r="J72" s="8">
        <f>노임!$D$7</f>
        <v>282536</v>
      </c>
      <c r="K72" s="12">
        <f>TRUNC(J72*D72,1)</f>
        <v>565072</v>
      </c>
      <c r="L72" s="8">
        <v>0</v>
      </c>
      <c r="M72" s="12"/>
      <c r="N72" s="23" t="s">
        <v>0</v>
      </c>
    </row>
    <row r="73" spans="1:14" ht="15" customHeight="1">
      <c r="A73" s="24"/>
      <c r="B73" s="66" t="s">
        <v>447</v>
      </c>
      <c r="C73" s="1" t="s">
        <v>555</v>
      </c>
      <c r="D73" s="30">
        <v>6</v>
      </c>
      <c r="E73" s="67" t="s">
        <v>29</v>
      </c>
      <c r="F73" s="31">
        <f>H73+J73+L73</f>
        <v>565072</v>
      </c>
      <c r="G73" s="32">
        <f>I73+K73+M73</f>
        <v>33904.300000000003</v>
      </c>
      <c r="H73" s="31"/>
      <c r="I73" s="32">
        <f>TRUNC(H73*D73,1)</f>
        <v>0</v>
      </c>
      <c r="J73" s="31"/>
      <c r="K73" s="32">
        <f>TRUNC(J73*D73,1)</f>
        <v>0</v>
      </c>
      <c r="L73" s="31">
        <f>K72</f>
        <v>565072</v>
      </c>
      <c r="M73" s="32">
        <f>TRUNC(L73*D73/100,1)</f>
        <v>33904.300000000003</v>
      </c>
      <c r="N73" s="23" t="s">
        <v>0</v>
      </c>
    </row>
    <row r="74" spans="1:14" ht="15" customHeight="1">
      <c r="A74" s="24"/>
      <c r="B74" s="98" t="s">
        <v>552</v>
      </c>
      <c r="C74" s="99">
        <v>5</v>
      </c>
      <c r="D74" s="100">
        <f>ROUND(1/C74,4)</f>
        <v>0.2</v>
      </c>
      <c r="E74" s="101" t="s">
        <v>554</v>
      </c>
      <c r="F74" s="102"/>
      <c r="G74" s="103">
        <f>I74+K74+M74</f>
        <v>119795.2</v>
      </c>
      <c r="H74" s="102"/>
      <c r="I74" s="103">
        <f>TRUNC(SUM(I72:I73)*$D74,1)</f>
        <v>0</v>
      </c>
      <c r="J74" s="102"/>
      <c r="K74" s="103">
        <f>TRUNC(SUM(K72:K73)*$D74,1)</f>
        <v>113014.39999999999</v>
      </c>
      <c r="L74" s="102"/>
      <c r="M74" s="103">
        <f>TRUNC(SUM(M72:M73)*$D74,1)</f>
        <v>6780.8</v>
      </c>
      <c r="N74" s="23"/>
    </row>
    <row r="75" spans="1:14" ht="15" customHeight="1">
      <c r="A75" s="24"/>
      <c r="B75" s="105" t="s">
        <v>423</v>
      </c>
      <c r="C75" s="106" t="s">
        <v>238</v>
      </c>
      <c r="D75" s="107">
        <v>1.06</v>
      </c>
      <c r="E75" s="108" t="s">
        <v>28</v>
      </c>
      <c r="F75" s="109">
        <f>H75+J75+L75</f>
        <v>4900</v>
      </c>
      <c r="G75" s="110">
        <f>I75+K75+M75</f>
        <v>5194</v>
      </c>
      <c r="H75" s="109">
        <f>자재조서!$D$4</f>
        <v>4900</v>
      </c>
      <c r="I75" s="110">
        <f>TRUNC(H75*D75,1)</f>
        <v>5194</v>
      </c>
      <c r="J75" s="109">
        <v>0</v>
      </c>
      <c r="K75" s="110"/>
      <c r="L75" s="109">
        <v>0</v>
      </c>
      <c r="M75" s="110"/>
      <c r="N75" s="23" t="s">
        <v>0</v>
      </c>
    </row>
    <row r="76" spans="1:14" ht="15" customHeight="1">
      <c r="A76" s="27"/>
      <c r="B76" s="2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3"/>
    </row>
    <row r="77" spans="1:14" ht="15" customHeight="1">
      <c r="A77" s="63">
        <f>A71+1</f>
        <v>40</v>
      </c>
      <c r="B77" s="57" t="s">
        <v>414</v>
      </c>
      <c r="C77" s="58" t="s">
        <v>539</v>
      </c>
      <c r="D77" s="58">
        <v>1</v>
      </c>
      <c r="E77" s="59" t="s">
        <v>3</v>
      </c>
      <c r="F77" s="81"/>
      <c r="G77" s="79">
        <f>I77+K77+M77</f>
        <v>178967.4</v>
      </c>
      <c r="H77" s="81"/>
      <c r="I77" s="79">
        <f>I80+I81</f>
        <v>7840</v>
      </c>
      <c r="J77" s="81"/>
      <c r="K77" s="79">
        <f>K80+K81</f>
        <v>161441</v>
      </c>
      <c r="L77" s="81"/>
      <c r="M77" s="79">
        <f>M80+M81</f>
        <v>9686.4</v>
      </c>
      <c r="N77" s="74" t="str">
        <f>N71</f>
        <v>토목6-3-2</v>
      </c>
    </row>
    <row r="78" spans="1:14" ht="15" customHeight="1">
      <c r="A78" s="24"/>
      <c r="B78" s="25" t="s">
        <v>424</v>
      </c>
      <c r="C78" s="1" t="s">
        <v>0</v>
      </c>
      <c r="D78" s="3">
        <v>2</v>
      </c>
      <c r="E78" s="2" t="s">
        <v>24</v>
      </c>
      <c r="F78" s="8">
        <f>H78+J78+L78</f>
        <v>282536</v>
      </c>
      <c r="G78" s="12">
        <f>I78+K78+M78</f>
        <v>565072</v>
      </c>
      <c r="H78" s="8">
        <v>0</v>
      </c>
      <c r="I78" s="12"/>
      <c r="J78" s="8">
        <f>노임!$D$7</f>
        <v>282536</v>
      </c>
      <c r="K78" s="12">
        <f>TRUNC(J78*D78,1)</f>
        <v>565072</v>
      </c>
      <c r="L78" s="8">
        <v>0</v>
      </c>
      <c r="M78" s="12"/>
      <c r="N78" s="23" t="s">
        <v>0</v>
      </c>
    </row>
    <row r="79" spans="1:14" ht="15" customHeight="1">
      <c r="A79" s="24"/>
      <c r="B79" s="66" t="s">
        <v>447</v>
      </c>
      <c r="C79" s="1" t="s">
        <v>555</v>
      </c>
      <c r="D79" s="30">
        <v>6</v>
      </c>
      <c r="E79" s="67" t="s">
        <v>29</v>
      </c>
      <c r="F79" s="31">
        <f>H79+J79+L79</f>
        <v>565072</v>
      </c>
      <c r="G79" s="32">
        <f>I79+K79+M79</f>
        <v>33904.300000000003</v>
      </c>
      <c r="H79" s="31"/>
      <c r="I79" s="32">
        <f>TRUNC(H79*D79,1)</f>
        <v>0</v>
      </c>
      <c r="J79" s="31"/>
      <c r="K79" s="32">
        <f>TRUNC(J79*D79,1)</f>
        <v>0</v>
      </c>
      <c r="L79" s="31">
        <f>K78</f>
        <v>565072</v>
      </c>
      <c r="M79" s="32">
        <f>TRUNC(L79*D79/100,1)</f>
        <v>33904.300000000003</v>
      </c>
      <c r="N79" s="23" t="s">
        <v>0</v>
      </c>
    </row>
    <row r="80" spans="1:14" ht="15" customHeight="1">
      <c r="A80" s="24"/>
      <c r="B80" s="98" t="s">
        <v>552</v>
      </c>
      <c r="C80" s="99">
        <v>3.5</v>
      </c>
      <c r="D80" s="100">
        <f>ROUND(1/C80,4)</f>
        <v>0.28570000000000001</v>
      </c>
      <c r="E80" s="101" t="s">
        <v>554</v>
      </c>
      <c r="F80" s="102"/>
      <c r="G80" s="103">
        <f>I80+K80+M80</f>
        <v>171127.4</v>
      </c>
      <c r="H80" s="102"/>
      <c r="I80" s="103">
        <f>TRUNC(SUM(I78:I79)*$D80,1)</f>
        <v>0</v>
      </c>
      <c r="J80" s="102"/>
      <c r="K80" s="103">
        <f>TRUNC(SUM(K78:K79)*$D80,1)</f>
        <v>161441</v>
      </c>
      <c r="L80" s="102"/>
      <c r="M80" s="103">
        <f>TRUNC(SUM(M78:M79)*$D80,1)</f>
        <v>9686.4</v>
      </c>
      <c r="N80" s="23"/>
    </row>
    <row r="81" spans="1:14" ht="15" customHeight="1">
      <c r="A81" s="24"/>
      <c r="B81" s="105" t="s">
        <v>423</v>
      </c>
      <c r="C81" s="106" t="s">
        <v>238</v>
      </c>
      <c r="D81" s="107">
        <v>1.6</v>
      </c>
      <c r="E81" s="108" t="s">
        <v>28</v>
      </c>
      <c r="F81" s="109">
        <f>H81+J81+L81</f>
        <v>4900</v>
      </c>
      <c r="G81" s="110">
        <f>I81+K81+M81</f>
        <v>7840</v>
      </c>
      <c r="H81" s="109">
        <f>자재조서!$D$4</f>
        <v>4900</v>
      </c>
      <c r="I81" s="110">
        <f>TRUNC(H81*D81,1)</f>
        <v>7840</v>
      </c>
      <c r="J81" s="109">
        <v>0</v>
      </c>
      <c r="K81" s="110"/>
      <c r="L81" s="109">
        <v>0</v>
      </c>
      <c r="M81" s="110"/>
      <c r="N81" s="23" t="s">
        <v>0</v>
      </c>
    </row>
    <row r="82" spans="1:14" ht="15" customHeight="1">
      <c r="A82" s="27"/>
      <c r="B82" s="2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3"/>
    </row>
    <row r="83" spans="1:14" ht="15" customHeight="1">
      <c r="A83" s="63">
        <f>A77+1</f>
        <v>41</v>
      </c>
      <c r="B83" s="57" t="s">
        <v>416</v>
      </c>
      <c r="C83" s="58" t="s">
        <v>539</v>
      </c>
      <c r="D83" s="58">
        <v>1</v>
      </c>
      <c r="E83" s="59" t="s">
        <v>3</v>
      </c>
      <c r="F83" s="81"/>
      <c r="G83" s="79">
        <f>I83+K83+M83</f>
        <v>0</v>
      </c>
      <c r="H83" s="81"/>
      <c r="I83" s="79">
        <f>I86+I87</f>
        <v>0</v>
      </c>
      <c r="J83" s="81"/>
      <c r="K83" s="79">
        <f>K86+K87</f>
        <v>0</v>
      </c>
      <c r="L83" s="81"/>
      <c r="M83" s="79">
        <f>M86+M87</f>
        <v>0</v>
      </c>
      <c r="N83" s="74" t="s">
        <v>418</v>
      </c>
    </row>
    <row r="84" spans="1:14" ht="15" customHeight="1">
      <c r="A84" s="24"/>
      <c r="B84" s="25" t="s">
        <v>424</v>
      </c>
      <c r="C84" s="1" t="s">
        <v>0</v>
      </c>
      <c r="D84" s="3"/>
      <c r="E84" s="2" t="s">
        <v>24</v>
      </c>
      <c r="F84" s="8">
        <f>H84+J84+L84</f>
        <v>282536</v>
      </c>
      <c r="G84" s="12">
        <f>I84+K84+M84</f>
        <v>0</v>
      </c>
      <c r="H84" s="8">
        <v>0</v>
      </c>
      <c r="I84" s="12"/>
      <c r="J84" s="8">
        <f>노임!$D$7</f>
        <v>282536</v>
      </c>
      <c r="K84" s="12">
        <f>TRUNC(J84*D84,1)</f>
        <v>0</v>
      </c>
      <c r="L84" s="8">
        <v>0</v>
      </c>
      <c r="M84" s="12"/>
      <c r="N84" s="23" t="s">
        <v>0</v>
      </c>
    </row>
    <row r="85" spans="1:14" ht="15" customHeight="1">
      <c r="A85" s="24"/>
      <c r="B85" s="66" t="s">
        <v>447</v>
      </c>
      <c r="C85" s="1" t="s">
        <v>555</v>
      </c>
      <c r="D85" s="30">
        <v>6</v>
      </c>
      <c r="E85" s="67" t="s">
        <v>29</v>
      </c>
      <c r="F85" s="31">
        <f>H85+J85+L85</f>
        <v>0</v>
      </c>
      <c r="G85" s="32">
        <f>I85+K85+M85</f>
        <v>0</v>
      </c>
      <c r="H85" s="31"/>
      <c r="I85" s="32">
        <f>TRUNC(H85*D85,1)</f>
        <v>0</v>
      </c>
      <c r="J85" s="31"/>
      <c r="K85" s="32">
        <f>TRUNC(J85*D85,1)</f>
        <v>0</v>
      </c>
      <c r="L85" s="31">
        <f>K84</f>
        <v>0</v>
      </c>
      <c r="M85" s="32">
        <f>TRUNC(L85*D85/100,1)</f>
        <v>0</v>
      </c>
      <c r="N85" s="23" t="s">
        <v>0</v>
      </c>
    </row>
    <row r="86" spans="1:14" ht="15" customHeight="1">
      <c r="A86" s="24"/>
      <c r="B86" s="66" t="s">
        <v>552</v>
      </c>
      <c r="C86" s="97">
        <v>3.5</v>
      </c>
      <c r="D86" s="30">
        <f>ROUND(1/C86,4)</f>
        <v>0.28570000000000001</v>
      </c>
      <c r="E86" s="67" t="s">
        <v>554</v>
      </c>
      <c r="F86" s="31"/>
      <c r="G86" s="32">
        <f>I86+K86+M86</f>
        <v>0</v>
      </c>
      <c r="H86" s="31"/>
      <c r="I86" s="32">
        <f>TRUNC(SUM(I84:I85)*$D86,1)</f>
        <v>0</v>
      </c>
      <c r="J86" s="31"/>
      <c r="K86" s="32">
        <f>TRUNC(SUM(K84:K85)*$D86,1)</f>
        <v>0</v>
      </c>
      <c r="L86" s="31"/>
      <c r="M86" s="32">
        <f>TRUNC(SUM(M84:M85)*$D86,1)</f>
        <v>0</v>
      </c>
      <c r="N86" s="23"/>
    </row>
    <row r="87" spans="1:14" ht="15" customHeight="1">
      <c r="A87" s="24"/>
      <c r="B87" s="25" t="s">
        <v>423</v>
      </c>
      <c r="C87" s="1" t="s">
        <v>238</v>
      </c>
      <c r="D87" s="3"/>
      <c r="E87" s="2" t="s">
        <v>28</v>
      </c>
      <c r="F87" s="8">
        <f>H87+J87+L87</f>
        <v>4900</v>
      </c>
      <c r="G87" s="12">
        <f>I87+K87+M87</f>
        <v>0</v>
      </c>
      <c r="H87" s="8">
        <f>자재조서!$D$4</f>
        <v>4900</v>
      </c>
      <c r="I87" s="12">
        <f>TRUNC(H87*D87,1)</f>
        <v>0</v>
      </c>
      <c r="J87" s="8">
        <v>0</v>
      </c>
      <c r="K87" s="12"/>
      <c r="L87" s="8">
        <v>0</v>
      </c>
      <c r="M87" s="12"/>
      <c r="N87" s="23" t="s">
        <v>0</v>
      </c>
    </row>
    <row r="88" spans="1:14" ht="15" customHeight="1">
      <c r="A88" s="27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3"/>
    </row>
    <row r="89" spans="1:14" ht="15" customHeight="1">
      <c r="A89" s="63">
        <f>A83+1</f>
        <v>42</v>
      </c>
      <c r="B89" s="57" t="s">
        <v>414</v>
      </c>
      <c r="C89" s="58" t="s">
        <v>527</v>
      </c>
      <c r="D89" s="58">
        <v>1</v>
      </c>
      <c r="E89" s="59" t="s">
        <v>3</v>
      </c>
      <c r="F89" s="81"/>
      <c r="G89" s="79">
        <f>I89+K89+M89</f>
        <v>370655.7</v>
      </c>
      <c r="H89" s="81"/>
      <c r="I89" s="79">
        <f>I92+I93</f>
        <v>11270</v>
      </c>
      <c r="J89" s="81"/>
      <c r="K89" s="79">
        <f>K92+K93</f>
        <v>339043.2</v>
      </c>
      <c r="L89" s="81"/>
      <c r="M89" s="79">
        <f>M92+M93</f>
        <v>20342.5</v>
      </c>
      <c r="N89" s="74" t="str">
        <f>N77</f>
        <v>토목6-3-2</v>
      </c>
    </row>
    <row r="90" spans="1:14" ht="15" customHeight="1">
      <c r="A90" s="24"/>
      <c r="B90" s="25" t="s">
        <v>424</v>
      </c>
      <c r="C90" s="1" t="s">
        <v>0</v>
      </c>
      <c r="D90" s="3">
        <v>3</v>
      </c>
      <c r="E90" s="2" t="s">
        <v>24</v>
      </c>
      <c r="F90" s="8">
        <f>H90+J90+L90</f>
        <v>282536</v>
      </c>
      <c r="G90" s="12">
        <f>I90+K90+M90</f>
        <v>847608</v>
      </c>
      <c r="H90" s="8">
        <v>0</v>
      </c>
      <c r="I90" s="12"/>
      <c r="J90" s="8">
        <f>노임!$D$7</f>
        <v>282536</v>
      </c>
      <c r="K90" s="12">
        <f>TRUNC(J90*D90,1)</f>
        <v>847608</v>
      </c>
      <c r="L90" s="8">
        <v>0</v>
      </c>
      <c r="M90" s="12"/>
      <c r="N90" s="23" t="s">
        <v>0</v>
      </c>
    </row>
    <row r="91" spans="1:14" ht="15" customHeight="1">
      <c r="A91" s="24"/>
      <c r="B91" s="66" t="s">
        <v>447</v>
      </c>
      <c r="C91" s="1" t="s">
        <v>555</v>
      </c>
      <c r="D91" s="30">
        <v>6</v>
      </c>
      <c r="E91" s="67" t="s">
        <v>29</v>
      </c>
      <c r="F91" s="31">
        <f>H91+J91+L91</f>
        <v>847608</v>
      </c>
      <c r="G91" s="32">
        <f>I91+K91+M91</f>
        <v>50856.4</v>
      </c>
      <c r="H91" s="31"/>
      <c r="I91" s="32">
        <f>TRUNC(H91*D91,1)</f>
        <v>0</v>
      </c>
      <c r="J91" s="31"/>
      <c r="K91" s="32">
        <f>TRUNC(J91*D91,1)</f>
        <v>0</v>
      </c>
      <c r="L91" s="31">
        <f>K90</f>
        <v>847608</v>
      </c>
      <c r="M91" s="32">
        <f>TRUNC(L91*D91/100,1)</f>
        <v>50856.4</v>
      </c>
      <c r="N91" s="23" t="s">
        <v>0</v>
      </c>
    </row>
    <row r="92" spans="1:14" ht="15" customHeight="1">
      <c r="A92" s="24"/>
      <c r="B92" s="98" t="s">
        <v>552</v>
      </c>
      <c r="C92" s="99">
        <v>2.5</v>
      </c>
      <c r="D92" s="100">
        <f>ROUND(1/C92,4)</f>
        <v>0.4</v>
      </c>
      <c r="E92" s="101" t="s">
        <v>554</v>
      </c>
      <c r="F92" s="102"/>
      <c r="G92" s="103">
        <f>I92+K92+M92</f>
        <v>359385.7</v>
      </c>
      <c r="H92" s="102"/>
      <c r="I92" s="103">
        <f>TRUNC(SUM(I90:I91)*$D92,1)</f>
        <v>0</v>
      </c>
      <c r="J92" s="102"/>
      <c r="K92" s="103">
        <f>TRUNC(SUM(K90:K91)*$D92,1)</f>
        <v>339043.2</v>
      </c>
      <c r="L92" s="102"/>
      <c r="M92" s="103">
        <f>TRUNC(SUM(M90:M91)*$D92,1)</f>
        <v>20342.5</v>
      </c>
      <c r="N92" s="23"/>
    </row>
    <row r="93" spans="1:14" ht="15" customHeight="1">
      <c r="A93" s="24"/>
      <c r="B93" s="105" t="s">
        <v>423</v>
      </c>
      <c r="C93" s="106" t="s">
        <v>238</v>
      </c>
      <c r="D93" s="107">
        <v>2.2999999999999998</v>
      </c>
      <c r="E93" s="108" t="s">
        <v>28</v>
      </c>
      <c r="F93" s="109">
        <f>H93+J93+L93</f>
        <v>4900</v>
      </c>
      <c r="G93" s="110">
        <f>I93+K93+M93</f>
        <v>11270</v>
      </c>
      <c r="H93" s="109">
        <f>자재조서!$D$4</f>
        <v>4900</v>
      </c>
      <c r="I93" s="110">
        <f>TRUNC(H93*D93,1)</f>
        <v>11270</v>
      </c>
      <c r="J93" s="109">
        <v>0</v>
      </c>
      <c r="K93" s="110"/>
      <c r="L93" s="109">
        <v>0</v>
      </c>
      <c r="M93" s="110"/>
      <c r="N93" s="23" t="s">
        <v>0</v>
      </c>
    </row>
    <row r="94" spans="1:14" ht="15" customHeight="1">
      <c r="A94" s="27"/>
      <c r="B94" s="2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3"/>
    </row>
    <row r="95" spans="1:14" ht="15" customHeight="1">
      <c r="A95" s="63">
        <f>A89+1</f>
        <v>43</v>
      </c>
      <c r="B95" s="57" t="s">
        <v>416</v>
      </c>
      <c r="C95" s="58" t="s">
        <v>527</v>
      </c>
      <c r="D95" s="58">
        <v>1</v>
      </c>
      <c r="E95" s="59" t="s">
        <v>3</v>
      </c>
      <c r="F95" s="81"/>
      <c r="G95" s="79">
        <f>I95+K95+M95</f>
        <v>233926.1</v>
      </c>
      <c r="H95" s="81"/>
      <c r="I95" s="79">
        <f>I98+I99</f>
        <v>9310</v>
      </c>
      <c r="J95" s="81"/>
      <c r="K95" s="79">
        <f>K98+K99</f>
        <v>211902</v>
      </c>
      <c r="L95" s="81"/>
      <c r="M95" s="79">
        <f>M98+M99</f>
        <v>12714.1</v>
      </c>
      <c r="N95" s="74" t="str">
        <f>N89</f>
        <v>토목6-3-2</v>
      </c>
    </row>
    <row r="96" spans="1:14" ht="15" customHeight="1">
      <c r="A96" s="24"/>
      <c r="B96" s="25" t="s">
        <v>424</v>
      </c>
      <c r="C96" s="1" t="s">
        <v>0</v>
      </c>
      <c r="D96" s="3">
        <v>3</v>
      </c>
      <c r="E96" s="2" t="s">
        <v>24</v>
      </c>
      <c r="F96" s="8">
        <f>H96+J96+L96</f>
        <v>282536</v>
      </c>
      <c r="G96" s="12">
        <f>I96+K96+M96</f>
        <v>847608</v>
      </c>
      <c r="H96" s="8">
        <v>0</v>
      </c>
      <c r="I96" s="12"/>
      <c r="J96" s="8">
        <f>노임!$D$7</f>
        <v>282536</v>
      </c>
      <c r="K96" s="12">
        <f>TRUNC(J96*D96,1)</f>
        <v>847608</v>
      </c>
      <c r="L96" s="8">
        <v>0</v>
      </c>
      <c r="M96" s="12"/>
      <c r="N96" s="23" t="s">
        <v>0</v>
      </c>
    </row>
    <row r="97" spans="1:14" ht="15" customHeight="1">
      <c r="A97" s="24"/>
      <c r="B97" s="66" t="s">
        <v>447</v>
      </c>
      <c r="C97" s="1" t="s">
        <v>555</v>
      </c>
      <c r="D97" s="30">
        <v>6</v>
      </c>
      <c r="E97" s="67" t="s">
        <v>29</v>
      </c>
      <c r="F97" s="31">
        <f>H97+J97+L97</f>
        <v>847608</v>
      </c>
      <c r="G97" s="32">
        <f>I97+K97+M97</f>
        <v>50856.4</v>
      </c>
      <c r="H97" s="31"/>
      <c r="I97" s="32">
        <f>TRUNC(H97*D97,1)</f>
        <v>0</v>
      </c>
      <c r="J97" s="31"/>
      <c r="K97" s="32">
        <f>TRUNC(J97*D97,1)</f>
        <v>0</v>
      </c>
      <c r="L97" s="31">
        <f>K96</f>
        <v>847608</v>
      </c>
      <c r="M97" s="32">
        <f>TRUNC(L97*D97/100,1)</f>
        <v>50856.4</v>
      </c>
      <c r="N97" s="23" t="s">
        <v>0</v>
      </c>
    </row>
    <row r="98" spans="1:14" ht="15" customHeight="1">
      <c r="A98" s="24"/>
      <c r="B98" s="98" t="s">
        <v>552</v>
      </c>
      <c r="C98" s="99">
        <v>4</v>
      </c>
      <c r="D98" s="100">
        <f>ROUND(1/C98,4)</f>
        <v>0.25</v>
      </c>
      <c r="E98" s="101" t="s">
        <v>554</v>
      </c>
      <c r="F98" s="102"/>
      <c r="G98" s="103">
        <f>I98+K98+M98</f>
        <v>224616.1</v>
      </c>
      <c r="H98" s="102"/>
      <c r="I98" s="103">
        <f>TRUNC(SUM(I96:I97)*$D98,1)</f>
        <v>0</v>
      </c>
      <c r="J98" s="102"/>
      <c r="K98" s="103">
        <f>TRUNC(SUM(K96:K97)*$D98,1)</f>
        <v>211902</v>
      </c>
      <c r="L98" s="102"/>
      <c r="M98" s="103">
        <f>TRUNC(SUM(M96:M97)*$D98,1)</f>
        <v>12714.1</v>
      </c>
      <c r="N98" s="23"/>
    </row>
    <row r="99" spans="1:14" ht="15" customHeight="1">
      <c r="A99" s="24"/>
      <c r="B99" s="105" t="s">
        <v>423</v>
      </c>
      <c r="C99" s="106" t="s">
        <v>238</v>
      </c>
      <c r="D99" s="107">
        <v>1.9</v>
      </c>
      <c r="E99" s="108" t="s">
        <v>28</v>
      </c>
      <c r="F99" s="109">
        <f>H99+J99+L99</f>
        <v>4900</v>
      </c>
      <c r="G99" s="110">
        <f>I99+K99+M99</f>
        <v>9310</v>
      </c>
      <c r="H99" s="109">
        <f>자재조서!$D$4</f>
        <v>4900</v>
      </c>
      <c r="I99" s="110">
        <f>TRUNC(H99*D99,1)</f>
        <v>9310</v>
      </c>
      <c r="J99" s="109">
        <v>0</v>
      </c>
      <c r="K99" s="110"/>
      <c r="L99" s="109">
        <v>0</v>
      </c>
      <c r="M99" s="110"/>
      <c r="N99" s="23" t="s">
        <v>0</v>
      </c>
    </row>
    <row r="100" spans="1:14" ht="15" customHeight="1">
      <c r="A100" s="27"/>
      <c r="B100" s="2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3"/>
    </row>
    <row r="101" spans="1:14" ht="15" customHeight="1">
      <c r="A101" s="63">
        <f>A95+1</f>
        <v>44</v>
      </c>
      <c r="B101" s="57" t="s">
        <v>414</v>
      </c>
      <c r="C101" s="58" t="s">
        <v>528</v>
      </c>
      <c r="D101" s="58">
        <v>1</v>
      </c>
      <c r="E101" s="59" t="s">
        <v>3</v>
      </c>
      <c r="F101" s="81"/>
      <c r="G101" s="79">
        <f>I101+K101+M101</f>
        <v>461972.2</v>
      </c>
      <c r="H101" s="81"/>
      <c r="I101" s="79">
        <f>I104+I105</f>
        <v>12740</v>
      </c>
      <c r="J101" s="81"/>
      <c r="K101" s="79">
        <f>K104+K105</f>
        <v>423804</v>
      </c>
      <c r="L101" s="81"/>
      <c r="M101" s="79">
        <f>M104+M105</f>
        <v>25428.2</v>
      </c>
      <c r="N101" s="74" t="str">
        <f>N95</f>
        <v>토목6-3-2</v>
      </c>
    </row>
    <row r="102" spans="1:14" ht="15" customHeight="1">
      <c r="A102" s="24"/>
      <c r="B102" s="25" t="s">
        <v>424</v>
      </c>
      <c r="C102" s="1" t="s">
        <v>0</v>
      </c>
      <c r="D102" s="3">
        <v>3</v>
      </c>
      <c r="E102" s="2" t="s">
        <v>24</v>
      </c>
      <c r="F102" s="8">
        <f>H102+J102+L102</f>
        <v>282536</v>
      </c>
      <c r="G102" s="12">
        <f>I102+K102+M102</f>
        <v>847608</v>
      </c>
      <c r="H102" s="8">
        <v>0</v>
      </c>
      <c r="I102" s="12"/>
      <c r="J102" s="8">
        <f>노임!$D$7</f>
        <v>282536</v>
      </c>
      <c r="K102" s="12">
        <f>TRUNC(J102*D102,1)</f>
        <v>847608</v>
      </c>
      <c r="L102" s="8">
        <v>0</v>
      </c>
      <c r="M102" s="12"/>
      <c r="N102" s="23" t="s">
        <v>0</v>
      </c>
    </row>
    <row r="103" spans="1:14" ht="15" customHeight="1">
      <c r="A103" s="24"/>
      <c r="B103" s="66" t="s">
        <v>447</v>
      </c>
      <c r="C103" s="1" t="s">
        <v>555</v>
      </c>
      <c r="D103" s="30">
        <v>6</v>
      </c>
      <c r="E103" s="67" t="s">
        <v>29</v>
      </c>
      <c r="F103" s="31">
        <f>H103+J103+L103</f>
        <v>847608</v>
      </c>
      <c r="G103" s="32">
        <f>I103+K103+M103</f>
        <v>50856.4</v>
      </c>
      <c r="H103" s="31"/>
      <c r="I103" s="32">
        <f>TRUNC(H103*D103,1)</f>
        <v>0</v>
      </c>
      <c r="J103" s="31"/>
      <c r="K103" s="32">
        <f>TRUNC(J103*D103,1)</f>
        <v>0</v>
      </c>
      <c r="L103" s="31">
        <f>K102</f>
        <v>847608</v>
      </c>
      <c r="M103" s="32">
        <f>TRUNC(L103*D103/100,1)</f>
        <v>50856.4</v>
      </c>
      <c r="N103" s="23" t="s">
        <v>0</v>
      </c>
    </row>
    <row r="104" spans="1:14" ht="15" customHeight="1">
      <c r="A104" s="24"/>
      <c r="B104" s="98" t="s">
        <v>552</v>
      </c>
      <c r="C104" s="99">
        <v>2</v>
      </c>
      <c r="D104" s="100">
        <f>ROUND(1/C104,4)</f>
        <v>0.5</v>
      </c>
      <c r="E104" s="101" t="s">
        <v>554</v>
      </c>
      <c r="F104" s="102"/>
      <c r="G104" s="103">
        <f>I104+K104+M104</f>
        <v>449232.2</v>
      </c>
      <c r="H104" s="102"/>
      <c r="I104" s="103">
        <f>TRUNC(SUM(I102:I103)*$D104,1)</f>
        <v>0</v>
      </c>
      <c r="J104" s="102"/>
      <c r="K104" s="103">
        <f>TRUNC(SUM(K102:K103)*$D104,1)</f>
        <v>423804</v>
      </c>
      <c r="L104" s="102"/>
      <c r="M104" s="103">
        <f>TRUNC(SUM(M102:M103)*$D104,1)</f>
        <v>25428.2</v>
      </c>
      <c r="N104" s="23"/>
    </row>
    <row r="105" spans="1:14" ht="15" customHeight="1">
      <c r="A105" s="24"/>
      <c r="B105" s="105" t="s">
        <v>423</v>
      </c>
      <c r="C105" s="106" t="s">
        <v>238</v>
      </c>
      <c r="D105" s="107">
        <v>2.6</v>
      </c>
      <c r="E105" s="108" t="s">
        <v>28</v>
      </c>
      <c r="F105" s="109">
        <f>H105+J105+L105</f>
        <v>4900</v>
      </c>
      <c r="G105" s="110">
        <f>I105+K105+M105</f>
        <v>12740</v>
      </c>
      <c r="H105" s="109">
        <f>자재조서!$D$4</f>
        <v>4900</v>
      </c>
      <c r="I105" s="110">
        <f>TRUNC(H105*D105,1)</f>
        <v>12740</v>
      </c>
      <c r="J105" s="109">
        <v>0</v>
      </c>
      <c r="K105" s="110"/>
      <c r="L105" s="109">
        <v>0</v>
      </c>
      <c r="M105" s="110"/>
      <c r="N105" s="23" t="s">
        <v>0</v>
      </c>
    </row>
    <row r="106" spans="1:14" ht="15" customHeight="1">
      <c r="A106" s="27"/>
      <c r="B106" s="2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3"/>
    </row>
    <row r="107" spans="1:14" ht="15" customHeight="1">
      <c r="A107" s="63">
        <f>A101+1</f>
        <v>45</v>
      </c>
      <c r="B107" s="57" t="s">
        <v>416</v>
      </c>
      <c r="C107" s="58" t="s">
        <v>528</v>
      </c>
      <c r="D107" s="58">
        <v>1</v>
      </c>
      <c r="E107" s="59" t="s">
        <v>3</v>
      </c>
      <c r="F107" s="81"/>
      <c r="G107" s="79">
        <f>I107+K107+M107</f>
        <v>309748.10000000003</v>
      </c>
      <c r="H107" s="81"/>
      <c r="I107" s="79">
        <f>I110+I111</f>
        <v>10290</v>
      </c>
      <c r="J107" s="81"/>
      <c r="K107" s="79">
        <f>K110+K111</f>
        <v>282507.7</v>
      </c>
      <c r="L107" s="81"/>
      <c r="M107" s="79">
        <f>M110+M111</f>
        <v>16950.400000000001</v>
      </c>
      <c r="N107" s="74" t="str">
        <f>N101</f>
        <v>토목6-3-2</v>
      </c>
    </row>
    <row r="108" spans="1:14" ht="15" customHeight="1">
      <c r="A108" s="24"/>
      <c r="B108" s="25" t="s">
        <v>424</v>
      </c>
      <c r="C108" s="1" t="s">
        <v>0</v>
      </c>
      <c r="D108" s="3">
        <v>3</v>
      </c>
      <c r="E108" s="2" t="s">
        <v>24</v>
      </c>
      <c r="F108" s="8">
        <f>H108+J108+L108</f>
        <v>282536</v>
      </c>
      <c r="G108" s="12">
        <f>I108+K108+M108</f>
        <v>847608</v>
      </c>
      <c r="H108" s="8">
        <v>0</v>
      </c>
      <c r="I108" s="12"/>
      <c r="J108" s="8">
        <f>노임!$D$7</f>
        <v>282536</v>
      </c>
      <c r="K108" s="12">
        <f>TRUNC(J108*D108,1)</f>
        <v>847608</v>
      </c>
      <c r="L108" s="8">
        <v>0</v>
      </c>
      <c r="M108" s="12"/>
      <c r="N108" s="23" t="s">
        <v>0</v>
      </c>
    </row>
    <row r="109" spans="1:14" ht="15" customHeight="1">
      <c r="A109" s="24"/>
      <c r="B109" s="66" t="s">
        <v>447</v>
      </c>
      <c r="C109" s="1" t="s">
        <v>555</v>
      </c>
      <c r="D109" s="30">
        <v>6</v>
      </c>
      <c r="E109" s="67" t="s">
        <v>29</v>
      </c>
      <c r="F109" s="31">
        <f>H109+J109+L109</f>
        <v>847608</v>
      </c>
      <c r="G109" s="32">
        <f>I109+K109+M109</f>
        <v>50856.4</v>
      </c>
      <c r="H109" s="31"/>
      <c r="I109" s="32">
        <f>TRUNC(H109*D109,1)</f>
        <v>0</v>
      </c>
      <c r="J109" s="31"/>
      <c r="K109" s="32">
        <f>TRUNC(J109*D109,1)</f>
        <v>0</v>
      </c>
      <c r="L109" s="31">
        <f>K108</f>
        <v>847608</v>
      </c>
      <c r="M109" s="32">
        <f>TRUNC(L109*D109/100,1)</f>
        <v>50856.4</v>
      </c>
      <c r="N109" s="23" t="s">
        <v>0</v>
      </c>
    </row>
    <row r="110" spans="1:14" ht="15" customHeight="1">
      <c r="A110" s="24"/>
      <c r="B110" s="98" t="s">
        <v>552</v>
      </c>
      <c r="C110" s="99">
        <v>3</v>
      </c>
      <c r="D110" s="100">
        <f>ROUND(1/C110,4)</f>
        <v>0.33329999999999999</v>
      </c>
      <c r="E110" s="101" t="s">
        <v>554</v>
      </c>
      <c r="F110" s="102"/>
      <c r="G110" s="103">
        <f>I110+K110+M110</f>
        <v>299458.10000000003</v>
      </c>
      <c r="H110" s="102"/>
      <c r="I110" s="103">
        <f>TRUNC(SUM(I108:I109)*$D110,1)</f>
        <v>0</v>
      </c>
      <c r="J110" s="102"/>
      <c r="K110" s="103">
        <f>TRUNC(SUM(K108:K109)*$D110,1)</f>
        <v>282507.7</v>
      </c>
      <c r="L110" s="102"/>
      <c r="M110" s="103">
        <f>TRUNC(SUM(M108:M109)*$D110,1)</f>
        <v>16950.400000000001</v>
      </c>
      <c r="N110" s="23"/>
    </row>
    <row r="111" spans="1:14" ht="15" customHeight="1">
      <c r="A111" s="24"/>
      <c r="B111" s="105" t="s">
        <v>423</v>
      </c>
      <c r="C111" s="106" t="s">
        <v>238</v>
      </c>
      <c r="D111" s="107">
        <v>2.1</v>
      </c>
      <c r="E111" s="108" t="s">
        <v>28</v>
      </c>
      <c r="F111" s="109">
        <f>H111+J111+L111</f>
        <v>4900</v>
      </c>
      <c r="G111" s="110">
        <f>I111+K111+M111</f>
        <v>10290</v>
      </c>
      <c r="H111" s="109">
        <f>자재조서!$D$4</f>
        <v>4900</v>
      </c>
      <c r="I111" s="110">
        <f>TRUNC(H111*D111,1)</f>
        <v>10290</v>
      </c>
      <c r="J111" s="109">
        <v>0</v>
      </c>
      <c r="K111" s="110"/>
      <c r="L111" s="109">
        <v>0</v>
      </c>
      <c r="M111" s="110"/>
      <c r="N111" s="23" t="s">
        <v>0</v>
      </c>
    </row>
    <row r="112" spans="1:14" ht="15" customHeight="1">
      <c r="A112" s="27"/>
      <c r="B112" s="2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3"/>
    </row>
    <row r="113" spans="1:14" ht="15" customHeight="1">
      <c r="A113" s="63">
        <f>A107+1</f>
        <v>46</v>
      </c>
      <c r="B113" s="57" t="s">
        <v>414</v>
      </c>
      <c r="C113" s="58" t="s">
        <v>529</v>
      </c>
      <c r="D113" s="58">
        <v>1</v>
      </c>
      <c r="E113" s="59" t="s">
        <v>3</v>
      </c>
      <c r="F113" s="81"/>
      <c r="G113" s="79">
        <f>I113+K113+M113</f>
        <v>616156.1</v>
      </c>
      <c r="H113" s="81"/>
      <c r="I113" s="79">
        <f>I116+I117</f>
        <v>17150</v>
      </c>
      <c r="J113" s="81"/>
      <c r="K113" s="79">
        <f>K116+K117</f>
        <v>565100.19999999995</v>
      </c>
      <c r="L113" s="81"/>
      <c r="M113" s="79">
        <f>M116+M117</f>
        <v>33905.9</v>
      </c>
      <c r="N113" s="74" t="str">
        <f>N107</f>
        <v>토목6-3-2</v>
      </c>
    </row>
    <row r="114" spans="1:14" ht="15" customHeight="1">
      <c r="A114" s="24"/>
      <c r="B114" s="25" t="s">
        <v>424</v>
      </c>
      <c r="C114" s="1" t="s">
        <v>0</v>
      </c>
      <c r="D114" s="3">
        <v>3</v>
      </c>
      <c r="E114" s="2" t="s">
        <v>24</v>
      </c>
      <c r="F114" s="8">
        <f>H114+J114+L114</f>
        <v>282536</v>
      </c>
      <c r="G114" s="12">
        <f>I114+K114+M114</f>
        <v>847608</v>
      </c>
      <c r="H114" s="8">
        <v>0</v>
      </c>
      <c r="I114" s="12"/>
      <c r="J114" s="8">
        <f>노임!$D$7</f>
        <v>282536</v>
      </c>
      <c r="K114" s="12">
        <f>TRUNC(J114*D114,1)</f>
        <v>847608</v>
      </c>
      <c r="L114" s="8">
        <v>0</v>
      </c>
      <c r="M114" s="12"/>
      <c r="N114" s="23" t="s">
        <v>0</v>
      </c>
    </row>
    <row r="115" spans="1:14" ht="15" customHeight="1">
      <c r="A115" s="24"/>
      <c r="B115" s="66" t="s">
        <v>447</v>
      </c>
      <c r="C115" s="1" t="s">
        <v>555</v>
      </c>
      <c r="D115" s="30">
        <v>6</v>
      </c>
      <c r="E115" s="67" t="s">
        <v>29</v>
      </c>
      <c r="F115" s="31">
        <f>H115+J115+L115</f>
        <v>847608</v>
      </c>
      <c r="G115" s="32">
        <f>I115+K115+M115</f>
        <v>50856.4</v>
      </c>
      <c r="H115" s="31"/>
      <c r="I115" s="32">
        <f>TRUNC(H115*D115,1)</f>
        <v>0</v>
      </c>
      <c r="J115" s="31"/>
      <c r="K115" s="32">
        <f>TRUNC(J115*D115,1)</f>
        <v>0</v>
      </c>
      <c r="L115" s="31">
        <f>K114</f>
        <v>847608</v>
      </c>
      <c r="M115" s="32">
        <f>TRUNC(L115*D115/100,1)</f>
        <v>50856.4</v>
      </c>
      <c r="N115" s="23" t="s">
        <v>0</v>
      </c>
    </row>
    <row r="116" spans="1:14" ht="15" customHeight="1">
      <c r="A116" s="24"/>
      <c r="B116" s="98" t="s">
        <v>552</v>
      </c>
      <c r="C116" s="99">
        <v>1.5</v>
      </c>
      <c r="D116" s="100">
        <f>ROUND(1/C116,4)</f>
        <v>0.66669999999999996</v>
      </c>
      <c r="E116" s="101" t="s">
        <v>554</v>
      </c>
      <c r="F116" s="102"/>
      <c r="G116" s="103">
        <f>I116+K116+M116</f>
        <v>599006.1</v>
      </c>
      <c r="H116" s="102"/>
      <c r="I116" s="103">
        <f>TRUNC(SUM(I114:I115)*$D116,1)</f>
        <v>0</v>
      </c>
      <c r="J116" s="102"/>
      <c r="K116" s="103">
        <f>TRUNC(SUM(K114:K115)*$D116,1)</f>
        <v>565100.19999999995</v>
      </c>
      <c r="L116" s="102"/>
      <c r="M116" s="103">
        <f>TRUNC(SUM(M114:M115)*$D116,1)</f>
        <v>33905.9</v>
      </c>
      <c r="N116" s="23"/>
    </row>
    <row r="117" spans="1:14" ht="15" customHeight="1">
      <c r="A117" s="24"/>
      <c r="B117" s="105" t="s">
        <v>423</v>
      </c>
      <c r="C117" s="106" t="s">
        <v>238</v>
      </c>
      <c r="D117" s="107">
        <v>3.5</v>
      </c>
      <c r="E117" s="108" t="s">
        <v>28</v>
      </c>
      <c r="F117" s="109">
        <f>H117+J117+L117</f>
        <v>4900</v>
      </c>
      <c r="G117" s="110">
        <f>I117+K117+M117</f>
        <v>17150</v>
      </c>
      <c r="H117" s="109">
        <f>자재조서!$D$4</f>
        <v>4900</v>
      </c>
      <c r="I117" s="110">
        <f>TRUNC(H117*D117,1)</f>
        <v>17150</v>
      </c>
      <c r="J117" s="109">
        <v>0</v>
      </c>
      <c r="K117" s="110"/>
      <c r="L117" s="109">
        <v>0</v>
      </c>
      <c r="M117" s="110"/>
      <c r="N117" s="23" t="s">
        <v>0</v>
      </c>
    </row>
    <row r="118" spans="1:14" ht="15" customHeight="1">
      <c r="A118" s="27"/>
      <c r="B118" s="2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3"/>
    </row>
    <row r="119" spans="1:14" ht="15" customHeight="1">
      <c r="A119" s="63">
        <f>A113+1</f>
        <v>47</v>
      </c>
      <c r="B119" s="57" t="s">
        <v>416</v>
      </c>
      <c r="C119" s="58" t="s">
        <v>529</v>
      </c>
      <c r="D119" s="58">
        <v>1</v>
      </c>
      <c r="E119" s="59" t="s">
        <v>3</v>
      </c>
      <c r="F119" s="81"/>
      <c r="G119" s="79">
        <f>I119+K119+M119</f>
        <v>373595.7</v>
      </c>
      <c r="H119" s="81"/>
      <c r="I119" s="79">
        <f>I122+I123</f>
        <v>14210</v>
      </c>
      <c r="J119" s="81"/>
      <c r="K119" s="79">
        <f>K122+K123</f>
        <v>339043.2</v>
      </c>
      <c r="L119" s="81"/>
      <c r="M119" s="79">
        <f>M122+M123</f>
        <v>20342.5</v>
      </c>
      <c r="N119" s="74" t="str">
        <f>N113</f>
        <v>토목6-3-2</v>
      </c>
    </row>
    <row r="120" spans="1:14" ht="15" customHeight="1">
      <c r="A120" s="24"/>
      <c r="B120" s="25" t="s">
        <v>424</v>
      </c>
      <c r="C120" s="1" t="s">
        <v>0</v>
      </c>
      <c r="D120" s="3">
        <v>3</v>
      </c>
      <c r="E120" s="2" t="s">
        <v>24</v>
      </c>
      <c r="F120" s="8">
        <f>H120+J120+L120</f>
        <v>282536</v>
      </c>
      <c r="G120" s="12">
        <f>I120+K120+M120</f>
        <v>847608</v>
      </c>
      <c r="H120" s="8">
        <v>0</v>
      </c>
      <c r="I120" s="12"/>
      <c r="J120" s="8">
        <f>노임!$D$7</f>
        <v>282536</v>
      </c>
      <c r="K120" s="12">
        <f>TRUNC(J120*D120,1)</f>
        <v>847608</v>
      </c>
      <c r="L120" s="8">
        <v>0</v>
      </c>
      <c r="M120" s="12"/>
      <c r="N120" s="23" t="s">
        <v>0</v>
      </c>
    </row>
    <row r="121" spans="1:14" ht="15" customHeight="1">
      <c r="A121" s="24"/>
      <c r="B121" s="66" t="s">
        <v>447</v>
      </c>
      <c r="C121" s="1" t="s">
        <v>555</v>
      </c>
      <c r="D121" s="30">
        <v>6</v>
      </c>
      <c r="E121" s="67" t="s">
        <v>29</v>
      </c>
      <c r="F121" s="31">
        <f>H121+J121+L121</f>
        <v>847608</v>
      </c>
      <c r="G121" s="32">
        <f>I121+K121+M121</f>
        <v>50856.4</v>
      </c>
      <c r="H121" s="31"/>
      <c r="I121" s="32">
        <f>TRUNC(H121*D121,1)</f>
        <v>0</v>
      </c>
      <c r="J121" s="31"/>
      <c r="K121" s="32">
        <f>TRUNC(J121*D121,1)</f>
        <v>0</v>
      </c>
      <c r="L121" s="31">
        <f>K120</f>
        <v>847608</v>
      </c>
      <c r="M121" s="32">
        <f>TRUNC(L121*D121/100,1)</f>
        <v>50856.4</v>
      </c>
      <c r="N121" s="23" t="s">
        <v>0</v>
      </c>
    </row>
    <row r="122" spans="1:14" ht="15" customHeight="1">
      <c r="A122" s="24"/>
      <c r="B122" s="98" t="s">
        <v>552</v>
      </c>
      <c r="C122" s="99">
        <v>2.5</v>
      </c>
      <c r="D122" s="100">
        <f>ROUND(1/C122,4)</f>
        <v>0.4</v>
      </c>
      <c r="E122" s="101" t="s">
        <v>554</v>
      </c>
      <c r="F122" s="102"/>
      <c r="G122" s="103">
        <f>I122+K122+M122</f>
        <v>359385.7</v>
      </c>
      <c r="H122" s="102"/>
      <c r="I122" s="103">
        <f>TRUNC(SUM(I120:I121)*$D122,1)</f>
        <v>0</v>
      </c>
      <c r="J122" s="102"/>
      <c r="K122" s="103">
        <f>TRUNC(SUM(K120:K121)*$D122,1)</f>
        <v>339043.2</v>
      </c>
      <c r="L122" s="102"/>
      <c r="M122" s="103">
        <f>TRUNC(SUM(M120:M121)*$D122,1)</f>
        <v>20342.5</v>
      </c>
      <c r="N122" s="23"/>
    </row>
    <row r="123" spans="1:14" ht="15" customHeight="1">
      <c r="A123" s="24"/>
      <c r="B123" s="105" t="s">
        <v>423</v>
      </c>
      <c r="C123" s="106" t="s">
        <v>238</v>
      </c>
      <c r="D123" s="107">
        <v>2.9</v>
      </c>
      <c r="E123" s="108" t="s">
        <v>28</v>
      </c>
      <c r="F123" s="109">
        <f>H123+J123+L123</f>
        <v>4900</v>
      </c>
      <c r="G123" s="110">
        <f>I123+K123+M123</f>
        <v>14210</v>
      </c>
      <c r="H123" s="109">
        <f>자재조서!$D$4</f>
        <v>4900</v>
      </c>
      <c r="I123" s="110">
        <f>TRUNC(H123*D123,1)</f>
        <v>14210</v>
      </c>
      <c r="J123" s="109">
        <v>0</v>
      </c>
      <c r="K123" s="110"/>
      <c r="L123" s="109">
        <v>0</v>
      </c>
      <c r="M123" s="110"/>
      <c r="N123" s="23" t="s">
        <v>0</v>
      </c>
    </row>
    <row r="124" spans="1:14" ht="15" customHeight="1">
      <c r="A124" s="27"/>
      <c r="B124" s="2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3"/>
    </row>
    <row r="125" spans="1:14" ht="15" customHeight="1">
      <c r="A125" s="63">
        <f>A119+1</f>
        <v>48</v>
      </c>
      <c r="B125" s="57" t="s">
        <v>414</v>
      </c>
      <c r="C125" s="58" t="s">
        <v>530</v>
      </c>
      <c r="D125" s="58">
        <v>1</v>
      </c>
      <c r="E125" s="59" t="s">
        <v>3</v>
      </c>
      <c r="F125" s="81"/>
      <c r="G125" s="79">
        <f>I125+K125+M125</f>
        <v>621546.1</v>
      </c>
      <c r="H125" s="81"/>
      <c r="I125" s="79">
        <f>I128+I129</f>
        <v>22540</v>
      </c>
      <c r="J125" s="81"/>
      <c r="K125" s="79">
        <f>K128+K129</f>
        <v>565100.19999999995</v>
      </c>
      <c r="L125" s="81"/>
      <c r="M125" s="79">
        <f>M128+M129</f>
        <v>33905.9</v>
      </c>
      <c r="N125" s="74" t="str">
        <f>N119</f>
        <v>토목6-3-2</v>
      </c>
    </row>
    <row r="126" spans="1:14" ht="15" customHeight="1">
      <c r="A126" s="24"/>
      <c r="B126" s="25" t="s">
        <v>424</v>
      </c>
      <c r="C126" s="1" t="s">
        <v>0</v>
      </c>
      <c r="D126" s="3">
        <v>3</v>
      </c>
      <c r="E126" s="2" t="s">
        <v>24</v>
      </c>
      <c r="F126" s="8">
        <f>H126+J126+L126</f>
        <v>282536</v>
      </c>
      <c r="G126" s="12">
        <f>I126+K126+M126</f>
        <v>847608</v>
      </c>
      <c r="H126" s="8">
        <v>0</v>
      </c>
      <c r="I126" s="12"/>
      <c r="J126" s="8">
        <f>노임!$D$7</f>
        <v>282536</v>
      </c>
      <c r="K126" s="12">
        <f>TRUNC(J126*D126,1)</f>
        <v>847608</v>
      </c>
      <c r="L126" s="8">
        <v>0</v>
      </c>
      <c r="M126" s="12"/>
      <c r="N126" s="23" t="s">
        <v>0</v>
      </c>
    </row>
    <row r="127" spans="1:14" ht="15" customHeight="1">
      <c r="A127" s="24"/>
      <c r="B127" s="66" t="s">
        <v>447</v>
      </c>
      <c r="C127" s="1" t="s">
        <v>555</v>
      </c>
      <c r="D127" s="30">
        <v>6</v>
      </c>
      <c r="E127" s="67" t="s">
        <v>29</v>
      </c>
      <c r="F127" s="31">
        <f>H127+J127+L127</f>
        <v>847608</v>
      </c>
      <c r="G127" s="32">
        <f>I127+K127+M127</f>
        <v>50856.4</v>
      </c>
      <c r="H127" s="31"/>
      <c r="I127" s="32">
        <f>TRUNC(H127*D127,1)</f>
        <v>0</v>
      </c>
      <c r="J127" s="31"/>
      <c r="K127" s="32">
        <f>TRUNC(J127*D127,1)</f>
        <v>0</v>
      </c>
      <c r="L127" s="31">
        <f>K126</f>
        <v>847608</v>
      </c>
      <c r="M127" s="32">
        <f>TRUNC(L127*D127/100,1)</f>
        <v>50856.4</v>
      </c>
      <c r="N127" s="23" t="s">
        <v>0</v>
      </c>
    </row>
    <row r="128" spans="1:14" ht="15" customHeight="1">
      <c r="A128" s="24"/>
      <c r="B128" s="98" t="s">
        <v>552</v>
      </c>
      <c r="C128" s="99">
        <v>1.5</v>
      </c>
      <c r="D128" s="100">
        <f>ROUND(1/C128,4)</f>
        <v>0.66669999999999996</v>
      </c>
      <c r="E128" s="101" t="s">
        <v>554</v>
      </c>
      <c r="F128" s="102"/>
      <c r="G128" s="103">
        <f>I128+K128+M128</f>
        <v>599006.1</v>
      </c>
      <c r="H128" s="102"/>
      <c r="I128" s="103">
        <f>TRUNC(SUM(I126:I127)*$D128,1)</f>
        <v>0</v>
      </c>
      <c r="J128" s="102"/>
      <c r="K128" s="103">
        <f>TRUNC(SUM(K126:K127)*$D128,1)</f>
        <v>565100.19999999995</v>
      </c>
      <c r="L128" s="102"/>
      <c r="M128" s="103">
        <f>TRUNC(SUM(M126:M127)*$D128,1)</f>
        <v>33905.9</v>
      </c>
      <c r="N128" s="23"/>
    </row>
    <row r="129" spans="1:14" ht="15" customHeight="1">
      <c r="A129" s="24"/>
      <c r="B129" s="105" t="s">
        <v>423</v>
      </c>
      <c r="C129" s="106" t="s">
        <v>238</v>
      </c>
      <c r="D129" s="107">
        <v>4.5999999999999996</v>
      </c>
      <c r="E129" s="108" t="s">
        <v>28</v>
      </c>
      <c r="F129" s="109">
        <f>H129+J129+L129</f>
        <v>4900</v>
      </c>
      <c r="G129" s="110">
        <f>I129+K129+M129</f>
        <v>22540</v>
      </c>
      <c r="H129" s="109">
        <f>자재조서!$D$4</f>
        <v>4900</v>
      </c>
      <c r="I129" s="110">
        <f>TRUNC(H129*D129,1)</f>
        <v>22540</v>
      </c>
      <c r="J129" s="109">
        <v>0</v>
      </c>
      <c r="K129" s="110"/>
      <c r="L129" s="109">
        <v>0</v>
      </c>
      <c r="M129" s="110"/>
      <c r="N129" s="23" t="s">
        <v>0</v>
      </c>
    </row>
    <row r="130" spans="1:14" ht="15" customHeight="1">
      <c r="A130" s="27"/>
      <c r="B130" s="2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3"/>
    </row>
    <row r="131" spans="1:14" ht="15" customHeight="1">
      <c r="A131" s="63">
        <f>A125+1</f>
        <v>49</v>
      </c>
      <c r="B131" s="57" t="s">
        <v>416</v>
      </c>
      <c r="C131" s="58" t="s">
        <v>530</v>
      </c>
      <c r="D131" s="58">
        <v>1</v>
      </c>
      <c r="E131" s="59" t="s">
        <v>3</v>
      </c>
      <c r="F131" s="81"/>
      <c r="G131" s="79">
        <f>I131+K131+M131</f>
        <v>464912.2</v>
      </c>
      <c r="H131" s="81"/>
      <c r="I131" s="79">
        <f>I134+I135</f>
        <v>15680</v>
      </c>
      <c r="J131" s="81"/>
      <c r="K131" s="79">
        <f>K134+K135</f>
        <v>423804</v>
      </c>
      <c r="L131" s="81"/>
      <c r="M131" s="79">
        <f>M134+M135</f>
        <v>25428.2</v>
      </c>
      <c r="N131" s="74" t="str">
        <f>N125</f>
        <v>토목6-3-2</v>
      </c>
    </row>
    <row r="132" spans="1:14" ht="15" customHeight="1">
      <c r="A132" s="24"/>
      <c r="B132" s="25" t="s">
        <v>424</v>
      </c>
      <c r="C132" s="1" t="s">
        <v>0</v>
      </c>
      <c r="D132" s="3">
        <v>3</v>
      </c>
      <c r="E132" s="2" t="s">
        <v>24</v>
      </c>
      <c r="F132" s="8">
        <f>H132+J132+L132</f>
        <v>282536</v>
      </c>
      <c r="G132" s="12">
        <f>I132+K132+M132</f>
        <v>847608</v>
      </c>
      <c r="H132" s="8">
        <v>0</v>
      </c>
      <c r="I132" s="12"/>
      <c r="J132" s="8">
        <f>노임!$D$7</f>
        <v>282536</v>
      </c>
      <c r="K132" s="12">
        <f>TRUNC(J132*D132,1)</f>
        <v>847608</v>
      </c>
      <c r="L132" s="8">
        <v>0</v>
      </c>
      <c r="M132" s="12"/>
      <c r="N132" s="23" t="s">
        <v>0</v>
      </c>
    </row>
    <row r="133" spans="1:14" ht="15" customHeight="1">
      <c r="A133" s="24"/>
      <c r="B133" s="66" t="s">
        <v>447</v>
      </c>
      <c r="C133" s="1" t="s">
        <v>555</v>
      </c>
      <c r="D133" s="30">
        <v>6</v>
      </c>
      <c r="E133" s="67" t="s">
        <v>29</v>
      </c>
      <c r="F133" s="31">
        <f>H133+J133+L133</f>
        <v>847608</v>
      </c>
      <c r="G133" s="32">
        <f>I133+K133+M133</f>
        <v>50856.4</v>
      </c>
      <c r="H133" s="31"/>
      <c r="I133" s="32">
        <f>TRUNC(H133*D133,1)</f>
        <v>0</v>
      </c>
      <c r="J133" s="31"/>
      <c r="K133" s="32">
        <f>TRUNC(J133*D133,1)</f>
        <v>0</v>
      </c>
      <c r="L133" s="31">
        <f>K132</f>
        <v>847608</v>
      </c>
      <c r="M133" s="32">
        <f>TRUNC(L133*D133/100,1)</f>
        <v>50856.4</v>
      </c>
      <c r="N133" s="23" t="s">
        <v>0</v>
      </c>
    </row>
    <row r="134" spans="1:14" ht="15" customHeight="1">
      <c r="A134" s="24"/>
      <c r="B134" s="98" t="s">
        <v>552</v>
      </c>
      <c r="C134" s="99">
        <v>2</v>
      </c>
      <c r="D134" s="100">
        <f>ROUND(1/C134,4)</f>
        <v>0.5</v>
      </c>
      <c r="E134" s="101" t="s">
        <v>554</v>
      </c>
      <c r="F134" s="102"/>
      <c r="G134" s="103">
        <f>I134+K134+M134</f>
        <v>449232.2</v>
      </c>
      <c r="H134" s="102"/>
      <c r="I134" s="103">
        <f>TRUNC(SUM(I132:I133)*$D134,1)</f>
        <v>0</v>
      </c>
      <c r="J134" s="102"/>
      <c r="K134" s="103">
        <f>TRUNC(SUM(K132:K133)*$D134,1)</f>
        <v>423804</v>
      </c>
      <c r="L134" s="102"/>
      <c r="M134" s="103">
        <f>TRUNC(SUM(M132:M133)*$D134,1)</f>
        <v>25428.2</v>
      </c>
      <c r="N134" s="23"/>
    </row>
    <row r="135" spans="1:14" ht="15" customHeight="1">
      <c r="A135" s="24"/>
      <c r="B135" s="105" t="s">
        <v>423</v>
      </c>
      <c r="C135" s="106" t="s">
        <v>238</v>
      </c>
      <c r="D135" s="107">
        <v>3.2</v>
      </c>
      <c r="E135" s="108" t="s">
        <v>28</v>
      </c>
      <c r="F135" s="109">
        <f>H135+J135+L135</f>
        <v>4900</v>
      </c>
      <c r="G135" s="110">
        <f>I135+K135+M135</f>
        <v>15680</v>
      </c>
      <c r="H135" s="109">
        <f>자재조서!$D$4</f>
        <v>4900</v>
      </c>
      <c r="I135" s="110">
        <f>TRUNC(H135*D135,1)</f>
        <v>15680</v>
      </c>
      <c r="J135" s="109">
        <v>0</v>
      </c>
      <c r="K135" s="110"/>
      <c r="L135" s="109">
        <v>0</v>
      </c>
      <c r="M135" s="110"/>
      <c r="N135" s="23" t="s">
        <v>0</v>
      </c>
    </row>
    <row r="136" spans="1:14" ht="15" customHeight="1">
      <c r="A136" s="27"/>
      <c r="B136" s="2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3"/>
    </row>
    <row r="137" spans="1:14" ht="15" customHeight="1">
      <c r="A137" s="63">
        <f>A131+1</f>
        <v>50</v>
      </c>
      <c r="B137" s="57" t="s">
        <v>414</v>
      </c>
      <c r="C137" s="58" t="s">
        <v>531</v>
      </c>
      <c r="D137" s="58">
        <v>1</v>
      </c>
      <c r="E137" s="59" t="s">
        <v>3</v>
      </c>
      <c r="F137" s="81"/>
      <c r="G137" s="79">
        <f>I137+K137+M137</f>
        <v>932274.4</v>
      </c>
      <c r="H137" s="81"/>
      <c r="I137" s="79">
        <f>I140+I141</f>
        <v>33810</v>
      </c>
      <c r="J137" s="81"/>
      <c r="K137" s="79">
        <f>K140+K141</f>
        <v>847608</v>
      </c>
      <c r="L137" s="81"/>
      <c r="M137" s="79">
        <f>M140+M141</f>
        <v>50856.4</v>
      </c>
      <c r="N137" s="74" t="str">
        <f>N131</f>
        <v>토목6-3-2</v>
      </c>
    </row>
    <row r="138" spans="1:14" ht="15" customHeight="1">
      <c r="A138" s="24"/>
      <c r="B138" s="25" t="s">
        <v>424</v>
      </c>
      <c r="C138" s="1" t="s">
        <v>0</v>
      </c>
      <c r="D138" s="3">
        <v>3</v>
      </c>
      <c r="E138" s="2" t="s">
        <v>24</v>
      </c>
      <c r="F138" s="8">
        <f>H138+J138+L138</f>
        <v>282536</v>
      </c>
      <c r="G138" s="12">
        <f>I138+K138+M138</f>
        <v>847608</v>
      </c>
      <c r="H138" s="8">
        <v>0</v>
      </c>
      <c r="I138" s="12"/>
      <c r="J138" s="8">
        <f>노임!$D$7</f>
        <v>282536</v>
      </c>
      <c r="K138" s="12">
        <f>TRUNC(J138*D138,1)</f>
        <v>847608</v>
      </c>
      <c r="L138" s="8">
        <v>0</v>
      </c>
      <c r="M138" s="12"/>
      <c r="N138" s="23" t="s">
        <v>0</v>
      </c>
    </row>
    <row r="139" spans="1:14" ht="15" customHeight="1">
      <c r="A139" s="24"/>
      <c r="B139" s="66" t="s">
        <v>447</v>
      </c>
      <c r="C139" s="1" t="s">
        <v>555</v>
      </c>
      <c r="D139" s="30">
        <v>6</v>
      </c>
      <c r="E139" s="67" t="s">
        <v>29</v>
      </c>
      <c r="F139" s="31">
        <f>H139+J139+L139</f>
        <v>847608</v>
      </c>
      <c r="G139" s="32">
        <f>I139+K139+M139</f>
        <v>50856.4</v>
      </c>
      <c r="H139" s="31"/>
      <c r="I139" s="32">
        <f>TRUNC(H139*D139,1)</f>
        <v>0</v>
      </c>
      <c r="J139" s="31"/>
      <c r="K139" s="32">
        <f>TRUNC(J139*D139,1)</f>
        <v>0</v>
      </c>
      <c r="L139" s="31">
        <f>K138</f>
        <v>847608</v>
      </c>
      <c r="M139" s="32">
        <f>TRUNC(L139*D139/100,1)</f>
        <v>50856.4</v>
      </c>
      <c r="N139" s="23" t="s">
        <v>0</v>
      </c>
    </row>
    <row r="140" spans="1:14" ht="15" customHeight="1">
      <c r="A140" s="24"/>
      <c r="B140" s="98" t="s">
        <v>552</v>
      </c>
      <c r="C140" s="99">
        <v>1</v>
      </c>
      <c r="D140" s="100">
        <f>ROUND(1/C140,4)</f>
        <v>1</v>
      </c>
      <c r="E140" s="101" t="s">
        <v>554</v>
      </c>
      <c r="F140" s="102"/>
      <c r="G140" s="103">
        <f>I140+K140+M140</f>
        <v>898464.4</v>
      </c>
      <c r="H140" s="102"/>
      <c r="I140" s="103">
        <f>TRUNC(SUM(I138:I139)*$D140,1)</f>
        <v>0</v>
      </c>
      <c r="J140" s="102"/>
      <c r="K140" s="103">
        <f>TRUNC(SUM(K138:K139)*$D140,1)</f>
        <v>847608</v>
      </c>
      <c r="L140" s="102"/>
      <c r="M140" s="103">
        <f>TRUNC(SUM(M138:M139)*$D140,1)</f>
        <v>50856.4</v>
      </c>
      <c r="N140" s="23"/>
    </row>
    <row r="141" spans="1:14" ht="15" customHeight="1">
      <c r="A141" s="24"/>
      <c r="B141" s="105" t="s">
        <v>423</v>
      </c>
      <c r="C141" s="106" t="s">
        <v>238</v>
      </c>
      <c r="D141" s="107">
        <v>6.9</v>
      </c>
      <c r="E141" s="108" t="s">
        <v>28</v>
      </c>
      <c r="F141" s="109">
        <f>H141+J141+L141</f>
        <v>4900</v>
      </c>
      <c r="G141" s="110">
        <f>I141+K141+M141</f>
        <v>33810</v>
      </c>
      <c r="H141" s="109">
        <f>자재조서!$D$4</f>
        <v>4900</v>
      </c>
      <c r="I141" s="110">
        <f>TRUNC(H141*D141,1)</f>
        <v>33810</v>
      </c>
      <c r="J141" s="109">
        <v>0</v>
      </c>
      <c r="K141" s="110"/>
      <c r="L141" s="109">
        <v>0</v>
      </c>
      <c r="M141" s="110"/>
      <c r="N141" s="23" t="s">
        <v>0</v>
      </c>
    </row>
    <row r="142" spans="1:14" ht="15" customHeight="1">
      <c r="A142" s="27"/>
      <c r="B142" s="2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3"/>
    </row>
    <row r="143" spans="1:14" ht="15" customHeight="1">
      <c r="A143" s="63">
        <f>A137+1</f>
        <v>51</v>
      </c>
      <c r="B143" s="57" t="s">
        <v>416</v>
      </c>
      <c r="C143" s="58" t="s">
        <v>531</v>
      </c>
      <c r="D143" s="58">
        <v>1</v>
      </c>
      <c r="E143" s="59" t="s">
        <v>3</v>
      </c>
      <c r="F143" s="81"/>
      <c r="G143" s="79">
        <f>I143+K143+M143</f>
        <v>469812.2</v>
      </c>
      <c r="H143" s="81"/>
      <c r="I143" s="79">
        <f>I146+I147</f>
        <v>20580</v>
      </c>
      <c r="J143" s="81"/>
      <c r="K143" s="79">
        <f>K146+K147</f>
        <v>423804</v>
      </c>
      <c r="L143" s="81"/>
      <c r="M143" s="79">
        <f>M146+M147</f>
        <v>25428.2</v>
      </c>
      <c r="N143" s="74" t="str">
        <f>N137</f>
        <v>토목6-3-2</v>
      </c>
    </row>
    <row r="144" spans="1:14" ht="15" customHeight="1">
      <c r="A144" s="24"/>
      <c r="B144" s="25" t="s">
        <v>424</v>
      </c>
      <c r="C144" s="1" t="s">
        <v>0</v>
      </c>
      <c r="D144" s="3">
        <v>3</v>
      </c>
      <c r="E144" s="2" t="s">
        <v>24</v>
      </c>
      <c r="F144" s="8">
        <f>H144+J144+L144</f>
        <v>282536</v>
      </c>
      <c r="G144" s="12">
        <f>I144+K144+M144</f>
        <v>847608</v>
      </c>
      <c r="H144" s="8">
        <v>0</v>
      </c>
      <c r="I144" s="12"/>
      <c r="J144" s="8">
        <f>노임!$D$7</f>
        <v>282536</v>
      </c>
      <c r="K144" s="12">
        <f>TRUNC(J144*D144,1)</f>
        <v>847608</v>
      </c>
      <c r="L144" s="8">
        <v>0</v>
      </c>
      <c r="M144" s="12"/>
      <c r="N144" s="23" t="s">
        <v>0</v>
      </c>
    </row>
    <row r="145" spans="1:14" ht="15" customHeight="1">
      <c r="A145" s="24"/>
      <c r="B145" s="66" t="s">
        <v>447</v>
      </c>
      <c r="C145" s="1" t="s">
        <v>555</v>
      </c>
      <c r="D145" s="30">
        <v>6</v>
      </c>
      <c r="E145" s="67" t="s">
        <v>29</v>
      </c>
      <c r="F145" s="31">
        <f>H145+J145+L145</f>
        <v>847608</v>
      </c>
      <c r="G145" s="32">
        <f>I145+K145+M145</f>
        <v>50856.4</v>
      </c>
      <c r="H145" s="31"/>
      <c r="I145" s="32">
        <f>TRUNC(H145*D145,1)</f>
        <v>0</v>
      </c>
      <c r="J145" s="31"/>
      <c r="K145" s="32">
        <f>TRUNC(J145*D145,1)</f>
        <v>0</v>
      </c>
      <c r="L145" s="31">
        <f>K144</f>
        <v>847608</v>
      </c>
      <c r="M145" s="32">
        <f>TRUNC(L145*D145/100,1)</f>
        <v>50856.4</v>
      </c>
      <c r="N145" s="23" t="s">
        <v>0</v>
      </c>
    </row>
    <row r="146" spans="1:14" ht="15" customHeight="1">
      <c r="A146" s="24"/>
      <c r="B146" s="98" t="s">
        <v>552</v>
      </c>
      <c r="C146" s="99">
        <v>2</v>
      </c>
      <c r="D146" s="100">
        <f>ROUND(1/C146,4)</f>
        <v>0.5</v>
      </c>
      <c r="E146" s="101" t="s">
        <v>554</v>
      </c>
      <c r="F146" s="102"/>
      <c r="G146" s="103">
        <f>I146+K146+M146</f>
        <v>449232.2</v>
      </c>
      <c r="H146" s="102"/>
      <c r="I146" s="103">
        <f>TRUNC(SUM(I144:I145)*$D146,1)</f>
        <v>0</v>
      </c>
      <c r="J146" s="102"/>
      <c r="K146" s="103">
        <f>TRUNC(SUM(K144:K145)*$D146,1)</f>
        <v>423804</v>
      </c>
      <c r="L146" s="102"/>
      <c r="M146" s="103">
        <f>TRUNC(SUM(M144:M145)*$D146,1)</f>
        <v>25428.2</v>
      </c>
      <c r="N146" s="23"/>
    </row>
    <row r="147" spans="1:14" ht="15" customHeight="1">
      <c r="A147" s="24"/>
      <c r="B147" s="105" t="s">
        <v>423</v>
      </c>
      <c r="C147" s="106" t="s">
        <v>238</v>
      </c>
      <c r="D147" s="107">
        <v>4.2</v>
      </c>
      <c r="E147" s="108" t="s">
        <v>28</v>
      </c>
      <c r="F147" s="109">
        <f>H147+J147+L147</f>
        <v>4900</v>
      </c>
      <c r="G147" s="110">
        <f>I147+K147+M147</f>
        <v>20580</v>
      </c>
      <c r="H147" s="109">
        <f>자재조서!$D$4</f>
        <v>4900</v>
      </c>
      <c r="I147" s="110">
        <f>TRUNC(H147*D147,1)</f>
        <v>20580</v>
      </c>
      <c r="J147" s="109">
        <v>0</v>
      </c>
      <c r="K147" s="110"/>
      <c r="L147" s="109">
        <v>0</v>
      </c>
      <c r="M147" s="110"/>
      <c r="N147" s="23" t="s">
        <v>0</v>
      </c>
    </row>
    <row r="148" spans="1:14" ht="15" customHeight="1">
      <c r="A148" s="27"/>
      <c r="B148" s="2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3"/>
    </row>
    <row r="149" spans="1:14" ht="15" customHeight="1">
      <c r="A149" s="63">
        <f>A143+1</f>
        <v>52</v>
      </c>
      <c r="B149" s="57" t="s">
        <v>414</v>
      </c>
      <c r="C149" s="58" t="s">
        <v>532</v>
      </c>
      <c r="D149" s="58">
        <v>1</v>
      </c>
      <c r="E149" s="59" t="s">
        <v>3</v>
      </c>
      <c r="F149" s="81"/>
      <c r="G149" s="79">
        <f>I149+K149+M149</f>
        <v>936684.4</v>
      </c>
      <c r="H149" s="81"/>
      <c r="I149" s="79">
        <f>I152+I153</f>
        <v>38220</v>
      </c>
      <c r="J149" s="81"/>
      <c r="K149" s="79">
        <f>K152+K153</f>
        <v>847608</v>
      </c>
      <c r="L149" s="81"/>
      <c r="M149" s="79">
        <f>M152+M153</f>
        <v>50856.4</v>
      </c>
      <c r="N149" s="74" t="str">
        <f>N143</f>
        <v>토목6-3-2</v>
      </c>
    </row>
    <row r="150" spans="1:14" ht="15" customHeight="1">
      <c r="A150" s="24"/>
      <c r="B150" s="25" t="s">
        <v>424</v>
      </c>
      <c r="C150" s="1" t="s">
        <v>0</v>
      </c>
      <c r="D150" s="3">
        <v>3</v>
      </c>
      <c r="E150" s="2" t="s">
        <v>24</v>
      </c>
      <c r="F150" s="8">
        <f>H150+J150+L150</f>
        <v>282536</v>
      </c>
      <c r="G150" s="12">
        <f>I150+K150+M150</f>
        <v>847608</v>
      </c>
      <c r="H150" s="8">
        <v>0</v>
      </c>
      <c r="I150" s="12"/>
      <c r="J150" s="8">
        <f>노임!$D$7</f>
        <v>282536</v>
      </c>
      <c r="K150" s="12">
        <f>TRUNC(J150*D150,1)</f>
        <v>847608</v>
      </c>
      <c r="L150" s="8">
        <v>0</v>
      </c>
      <c r="M150" s="12"/>
      <c r="N150" s="23" t="s">
        <v>0</v>
      </c>
    </row>
    <row r="151" spans="1:14" ht="15" customHeight="1">
      <c r="A151" s="24"/>
      <c r="B151" s="66" t="s">
        <v>447</v>
      </c>
      <c r="C151" s="1" t="s">
        <v>555</v>
      </c>
      <c r="D151" s="30">
        <v>6</v>
      </c>
      <c r="E151" s="67" t="s">
        <v>29</v>
      </c>
      <c r="F151" s="31">
        <f>H151+J151+L151</f>
        <v>847608</v>
      </c>
      <c r="G151" s="32">
        <f>I151+K151+M151</f>
        <v>50856.4</v>
      </c>
      <c r="H151" s="31"/>
      <c r="I151" s="32">
        <f>TRUNC(H151*D151,1)</f>
        <v>0</v>
      </c>
      <c r="J151" s="31"/>
      <c r="K151" s="32">
        <f>TRUNC(J151*D151,1)</f>
        <v>0</v>
      </c>
      <c r="L151" s="31">
        <f>K150</f>
        <v>847608</v>
      </c>
      <c r="M151" s="32">
        <f>TRUNC(L151*D151/100,1)</f>
        <v>50856.4</v>
      </c>
      <c r="N151" s="23" t="s">
        <v>0</v>
      </c>
    </row>
    <row r="152" spans="1:14" ht="15" customHeight="1">
      <c r="A152" s="24"/>
      <c r="B152" s="98" t="s">
        <v>552</v>
      </c>
      <c r="C152" s="99">
        <v>1</v>
      </c>
      <c r="D152" s="100">
        <f>ROUND(1/C152,4)</f>
        <v>1</v>
      </c>
      <c r="E152" s="101" t="s">
        <v>554</v>
      </c>
      <c r="F152" s="102"/>
      <c r="G152" s="103">
        <f>I152+K152+M152</f>
        <v>898464.4</v>
      </c>
      <c r="H152" s="102"/>
      <c r="I152" s="103">
        <f>TRUNC(SUM(I150:I151)*$D152,1)</f>
        <v>0</v>
      </c>
      <c r="J152" s="102"/>
      <c r="K152" s="103">
        <f>TRUNC(SUM(K150:K151)*$D152,1)</f>
        <v>847608</v>
      </c>
      <c r="L152" s="102"/>
      <c r="M152" s="103">
        <f>TRUNC(SUM(M150:M151)*$D152,1)</f>
        <v>50856.4</v>
      </c>
      <c r="N152" s="23"/>
    </row>
    <row r="153" spans="1:14" ht="15" customHeight="1">
      <c r="A153" s="24"/>
      <c r="B153" s="105" t="s">
        <v>423</v>
      </c>
      <c r="C153" s="106" t="s">
        <v>238</v>
      </c>
      <c r="D153" s="107">
        <v>7.8</v>
      </c>
      <c r="E153" s="108" t="s">
        <v>28</v>
      </c>
      <c r="F153" s="109">
        <f>H153+J153+L153</f>
        <v>4900</v>
      </c>
      <c r="G153" s="110">
        <f>I153+K153+M153</f>
        <v>38220</v>
      </c>
      <c r="H153" s="109">
        <f>자재조서!$D$4</f>
        <v>4900</v>
      </c>
      <c r="I153" s="110">
        <f>TRUNC(H153*D153,1)</f>
        <v>38220</v>
      </c>
      <c r="J153" s="109">
        <v>0</v>
      </c>
      <c r="K153" s="110"/>
      <c r="L153" s="109">
        <v>0</v>
      </c>
      <c r="M153" s="110"/>
      <c r="N153" s="23" t="s">
        <v>0</v>
      </c>
    </row>
    <row r="154" spans="1:14" ht="15" customHeight="1">
      <c r="A154" s="27"/>
      <c r="B154" s="2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3"/>
    </row>
    <row r="155" spans="1:14" ht="15" customHeight="1">
      <c r="A155" s="63">
        <f>A149+1</f>
        <v>53</v>
      </c>
      <c r="B155" s="57" t="s">
        <v>416</v>
      </c>
      <c r="C155" s="58" t="s">
        <v>532</v>
      </c>
      <c r="D155" s="58">
        <v>1</v>
      </c>
      <c r="E155" s="59" t="s">
        <v>3</v>
      </c>
      <c r="F155" s="81"/>
      <c r="G155" s="79">
        <f>I155+K155+M155</f>
        <v>626936.1</v>
      </c>
      <c r="H155" s="81"/>
      <c r="I155" s="79">
        <f>I158+I159</f>
        <v>27930</v>
      </c>
      <c r="J155" s="81"/>
      <c r="K155" s="79">
        <f>K158+K159</f>
        <v>565100.19999999995</v>
      </c>
      <c r="L155" s="81"/>
      <c r="M155" s="79">
        <f>M158+M159</f>
        <v>33905.9</v>
      </c>
      <c r="N155" s="74" t="str">
        <f>N149</f>
        <v>토목6-3-2</v>
      </c>
    </row>
    <row r="156" spans="1:14" ht="15" customHeight="1">
      <c r="A156" s="24"/>
      <c r="B156" s="25" t="s">
        <v>424</v>
      </c>
      <c r="C156" s="1" t="s">
        <v>0</v>
      </c>
      <c r="D156" s="3">
        <v>3</v>
      </c>
      <c r="E156" s="2" t="s">
        <v>24</v>
      </c>
      <c r="F156" s="8">
        <f>H156+J156+L156</f>
        <v>282536</v>
      </c>
      <c r="G156" s="12">
        <f>I156+K156+M156</f>
        <v>847608</v>
      </c>
      <c r="H156" s="8">
        <v>0</v>
      </c>
      <c r="I156" s="12"/>
      <c r="J156" s="8">
        <f>노임!$D$7</f>
        <v>282536</v>
      </c>
      <c r="K156" s="12">
        <f>TRUNC(J156*D156,1)</f>
        <v>847608</v>
      </c>
      <c r="L156" s="8">
        <v>0</v>
      </c>
      <c r="M156" s="12"/>
      <c r="N156" s="23" t="s">
        <v>0</v>
      </c>
    </row>
    <row r="157" spans="1:14" ht="15" customHeight="1">
      <c r="A157" s="24"/>
      <c r="B157" s="66" t="s">
        <v>447</v>
      </c>
      <c r="C157" s="1" t="s">
        <v>555</v>
      </c>
      <c r="D157" s="30">
        <v>6</v>
      </c>
      <c r="E157" s="67" t="s">
        <v>29</v>
      </c>
      <c r="F157" s="31">
        <f>H157+J157+L157</f>
        <v>847608</v>
      </c>
      <c r="G157" s="32">
        <f>I157+K157+M157</f>
        <v>50856.4</v>
      </c>
      <c r="H157" s="31"/>
      <c r="I157" s="32">
        <f>TRUNC(H157*D157,1)</f>
        <v>0</v>
      </c>
      <c r="J157" s="31"/>
      <c r="K157" s="32">
        <f>TRUNC(J157*D157,1)</f>
        <v>0</v>
      </c>
      <c r="L157" s="31">
        <f>K156</f>
        <v>847608</v>
      </c>
      <c r="M157" s="32">
        <f>TRUNC(L157*D157/100,1)</f>
        <v>50856.4</v>
      </c>
      <c r="N157" s="23" t="s">
        <v>0</v>
      </c>
    </row>
    <row r="158" spans="1:14" ht="15" customHeight="1">
      <c r="A158" s="24"/>
      <c r="B158" s="98" t="s">
        <v>552</v>
      </c>
      <c r="C158" s="99">
        <v>1.5</v>
      </c>
      <c r="D158" s="100">
        <f>ROUND(1/C158,4)</f>
        <v>0.66669999999999996</v>
      </c>
      <c r="E158" s="101" t="s">
        <v>554</v>
      </c>
      <c r="F158" s="102"/>
      <c r="G158" s="103">
        <f>I158+K158+M158</f>
        <v>599006.1</v>
      </c>
      <c r="H158" s="102"/>
      <c r="I158" s="103">
        <f>TRUNC(SUM(I156:I157)*$D158,1)</f>
        <v>0</v>
      </c>
      <c r="J158" s="102"/>
      <c r="K158" s="103">
        <f>TRUNC(SUM(K156:K157)*$D158,1)</f>
        <v>565100.19999999995</v>
      </c>
      <c r="L158" s="102"/>
      <c r="M158" s="103">
        <f>TRUNC(SUM(M156:M157)*$D158,1)</f>
        <v>33905.9</v>
      </c>
      <c r="N158" s="23"/>
    </row>
    <row r="159" spans="1:14" ht="15" customHeight="1">
      <c r="A159" s="24"/>
      <c r="B159" s="105" t="s">
        <v>423</v>
      </c>
      <c r="C159" s="106" t="s">
        <v>238</v>
      </c>
      <c r="D159" s="107">
        <v>5.7</v>
      </c>
      <c r="E159" s="108" t="s">
        <v>28</v>
      </c>
      <c r="F159" s="109">
        <f>H159+J159+L159</f>
        <v>4900</v>
      </c>
      <c r="G159" s="110">
        <f>I159+K159+M159</f>
        <v>27930</v>
      </c>
      <c r="H159" s="109">
        <f>자재조서!$D$4</f>
        <v>4900</v>
      </c>
      <c r="I159" s="110">
        <f>TRUNC(H159*D159,1)</f>
        <v>27930</v>
      </c>
      <c r="J159" s="109">
        <v>0</v>
      </c>
      <c r="K159" s="110"/>
      <c r="L159" s="109">
        <v>0</v>
      </c>
      <c r="M159" s="110"/>
      <c r="N159" s="23" t="s">
        <v>0</v>
      </c>
    </row>
    <row r="160" spans="1:14" ht="15" customHeight="1">
      <c r="A160" s="27"/>
      <c r="B160" s="2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3"/>
    </row>
    <row r="161" spans="1:14" ht="15" customHeight="1">
      <c r="A161" s="63">
        <f>A155+1</f>
        <v>54</v>
      </c>
      <c r="B161" s="57" t="s">
        <v>414</v>
      </c>
      <c r="C161" s="58" t="s">
        <v>533</v>
      </c>
      <c r="D161" s="58">
        <v>1</v>
      </c>
      <c r="E161" s="59" t="s">
        <v>3</v>
      </c>
      <c r="F161" s="81"/>
      <c r="G161" s="79">
        <f>I161+K161+M161</f>
        <v>954324.4</v>
      </c>
      <c r="H161" s="81"/>
      <c r="I161" s="79">
        <f>I164+I165</f>
        <v>55860</v>
      </c>
      <c r="J161" s="81"/>
      <c r="K161" s="79">
        <f>K164+K165</f>
        <v>847608</v>
      </c>
      <c r="L161" s="81"/>
      <c r="M161" s="79">
        <f>M164+M165</f>
        <v>50856.4</v>
      </c>
      <c r="N161" s="74" t="str">
        <f>N155</f>
        <v>토목6-3-2</v>
      </c>
    </row>
    <row r="162" spans="1:14" ht="15" customHeight="1">
      <c r="A162" s="24"/>
      <c r="B162" s="25" t="s">
        <v>424</v>
      </c>
      <c r="C162" s="1" t="s">
        <v>0</v>
      </c>
      <c r="D162" s="3">
        <v>3</v>
      </c>
      <c r="E162" s="2" t="s">
        <v>24</v>
      </c>
      <c r="F162" s="8">
        <f>H162+J162+L162</f>
        <v>282536</v>
      </c>
      <c r="G162" s="12">
        <f>I162+K162+M162</f>
        <v>847608</v>
      </c>
      <c r="H162" s="8">
        <v>0</v>
      </c>
      <c r="I162" s="12"/>
      <c r="J162" s="8">
        <f>노임!$D$7</f>
        <v>282536</v>
      </c>
      <c r="K162" s="12">
        <f>TRUNC(J162*D162,1)</f>
        <v>847608</v>
      </c>
      <c r="L162" s="8">
        <v>0</v>
      </c>
      <c r="M162" s="12"/>
      <c r="N162" s="23" t="s">
        <v>0</v>
      </c>
    </row>
    <row r="163" spans="1:14" ht="15" customHeight="1">
      <c r="A163" s="24"/>
      <c r="B163" s="66" t="s">
        <v>447</v>
      </c>
      <c r="C163" s="1" t="s">
        <v>555</v>
      </c>
      <c r="D163" s="30">
        <v>6</v>
      </c>
      <c r="E163" s="67" t="s">
        <v>29</v>
      </c>
      <c r="F163" s="31">
        <f>H163+J163+L163</f>
        <v>847608</v>
      </c>
      <c r="G163" s="32">
        <f>I163+K163+M163</f>
        <v>50856.4</v>
      </c>
      <c r="H163" s="31"/>
      <c r="I163" s="32">
        <f>TRUNC(H163*D163,1)</f>
        <v>0</v>
      </c>
      <c r="J163" s="31"/>
      <c r="K163" s="32">
        <f>TRUNC(J163*D163,1)</f>
        <v>0</v>
      </c>
      <c r="L163" s="31">
        <f>K162</f>
        <v>847608</v>
      </c>
      <c r="M163" s="32">
        <f>TRUNC(L163*D163/100,1)</f>
        <v>50856.4</v>
      </c>
      <c r="N163" s="23" t="s">
        <v>0</v>
      </c>
    </row>
    <row r="164" spans="1:14" ht="15" customHeight="1">
      <c r="A164" s="24"/>
      <c r="B164" s="98" t="s">
        <v>552</v>
      </c>
      <c r="C164" s="99">
        <v>1</v>
      </c>
      <c r="D164" s="100">
        <f>ROUND(1/C164,4)</f>
        <v>1</v>
      </c>
      <c r="E164" s="101" t="s">
        <v>554</v>
      </c>
      <c r="F164" s="102"/>
      <c r="G164" s="103">
        <f>I164+K164+M164</f>
        <v>898464.4</v>
      </c>
      <c r="H164" s="102"/>
      <c r="I164" s="103">
        <f>TRUNC(SUM(I162:I163)*$D164,1)</f>
        <v>0</v>
      </c>
      <c r="J164" s="102"/>
      <c r="K164" s="103">
        <f>TRUNC(SUM(K162:K163)*$D164,1)</f>
        <v>847608</v>
      </c>
      <c r="L164" s="102"/>
      <c r="M164" s="103">
        <f>TRUNC(SUM(M162:M163)*$D164,1)</f>
        <v>50856.4</v>
      </c>
      <c r="N164" s="23"/>
    </row>
    <row r="165" spans="1:14" ht="15" customHeight="1">
      <c r="A165" s="24"/>
      <c r="B165" s="105" t="s">
        <v>423</v>
      </c>
      <c r="C165" s="106" t="s">
        <v>238</v>
      </c>
      <c r="D165" s="107">
        <v>11.4</v>
      </c>
      <c r="E165" s="108" t="s">
        <v>28</v>
      </c>
      <c r="F165" s="109">
        <f>H165+J165+L165</f>
        <v>4900</v>
      </c>
      <c r="G165" s="110">
        <f>I165+K165+M165</f>
        <v>55860</v>
      </c>
      <c r="H165" s="109">
        <f>자재조서!$D$4</f>
        <v>4900</v>
      </c>
      <c r="I165" s="110">
        <f>TRUNC(H165*D165,1)</f>
        <v>55860</v>
      </c>
      <c r="J165" s="109">
        <v>0</v>
      </c>
      <c r="K165" s="110"/>
      <c r="L165" s="109">
        <v>0</v>
      </c>
      <c r="M165" s="110"/>
      <c r="N165" s="23" t="s">
        <v>0</v>
      </c>
    </row>
    <row r="166" spans="1:14" ht="15" customHeight="1">
      <c r="A166" s="27"/>
      <c r="B166" s="2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3"/>
    </row>
    <row r="167" spans="1:14" ht="15" customHeight="1">
      <c r="A167" s="63">
        <f>A161+1</f>
        <v>55</v>
      </c>
      <c r="B167" s="57" t="s">
        <v>416</v>
      </c>
      <c r="C167" s="58" t="s">
        <v>533</v>
      </c>
      <c r="D167" s="58">
        <v>1</v>
      </c>
      <c r="E167" s="59" t="s">
        <v>3</v>
      </c>
      <c r="F167" s="81"/>
      <c r="G167" s="79">
        <f>I167+K167+M167</f>
        <v>635266.1</v>
      </c>
      <c r="H167" s="81"/>
      <c r="I167" s="79">
        <f>I170+I171</f>
        <v>36260</v>
      </c>
      <c r="J167" s="81"/>
      <c r="K167" s="79">
        <f>K170+K171</f>
        <v>565100.19999999995</v>
      </c>
      <c r="L167" s="81"/>
      <c r="M167" s="79">
        <f>M170+M171</f>
        <v>33905.9</v>
      </c>
      <c r="N167" s="74" t="str">
        <f>N161</f>
        <v>토목6-3-2</v>
      </c>
    </row>
    <row r="168" spans="1:14" ht="15" customHeight="1">
      <c r="A168" s="24"/>
      <c r="B168" s="25" t="s">
        <v>424</v>
      </c>
      <c r="C168" s="1" t="s">
        <v>0</v>
      </c>
      <c r="D168" s="3">
        <v>3</v>
      </c>
      <c r="E168" s="2" t="s">
        <v>24</v>
      </c>
      <c r="F168" s="8">
        <f>H168+J168+L168</f>
        <v>282536</v>
      </c>
      <c r="G168" s="12">
        <f>I168+K168+M168</f>
        <v>847608</v>
      </c>
      <c r="H168" s="8">
        <v>0</v>
      </c>
      <c r="I168" s="12"/>
      <c r="J168" s="8">
        <f>노임!$D$7</f>
        <v>282536</v>
      </c>
      <c r="K168" s="12">
        <f>TRUNC(J168*D168,1)</f>
        <v>847608</v>
      </c>
      <c r="L168" s="8">
        <v>0</v>
      </c>
      <c r="M168" s="12"/>
      <c r="N168" s="23" t="s">
        <v>0</v>
      </c>
    </row>
    <row r="169" spans="1:14" ht="15" customHeight="1">
      <c r="A169" s="24"/>
      <c r="B169" s="66" t="s">
        <v>447</v>
      </c>
      <c r="C169" s="1" t="s">
        <v>555</v>
      </c>
      <c r="D169" s="30">
        <v>6</v>
      </c>
      <c r="E169" s="67" t="s">
        <v>29</v>
      </c>
      <c r="F169" s="31">
        <f>H169+J169+L169</f>
        <v>847608</v>
      </c>
      <c r="G169" s="32">
        <f>I169+K169+M169</f>
        <v>50856.4</v>
      </c>
      <c r="H169" s="31"/>
      <c r="I169" s="32">
        <f>TRUNC(H169*D169,1)</f>
        <v>0</v>
      </c>
      <c r="J169" s="31"/>
      <c r="K169" s="32">
        <f>TRUNC(J169*D169,1)</f>
        <v>0</v>
      </c>
      <c r="L169" s="31">
        <f>K168</f>
        <v>847608</v>
      </c>
      <c r="M169" s="32">
        <f>TRUNC(L169*D169/100,1)</f>
        <v>50856.4</v>
      </c>
      <c r="N169" s="23" t="s">
        <v>0</v>
      </c>
    </row>
    <row r="170" spans="1:14" ht="15" customHeight="1">
      <c r="A170" s="24"/>
      <c r="B170" s="98" t="s">
        <v>552</v>
      </c>
      <c r="C170" s="99">
        <v>1.5</v>
      </c>
      <c r="D170" s="100">
        <f>ROUND(1/C170,4)</f>
        <v>0.66669999999999996</v>
      </c>
      <c r="E170" s="101" t="s">
        <v>554</v>
      </c>
      <c r="F170" s="102"/>
      <c r="G170" s="103">
        <f>I170+K170+M170</f>
        <v>599006.1</v>
      </c>
      <c r="H170" s="102"/>
      <c r="I170" s="103">
        <f>TRUNC(SUM(I168:I169)*$D170,1)</f>
        <v>0</v>
      </c>
      <c r="J170" s="102"/>
      <c r="K170" s="103">
        <f>TRUNC(SUM(K168:K169)*$D170,1)</f>
        <v>565100.19999999995</v>
      </c>
      <c r="L170" s="102"/>
      <c r="M170" s="103">
        <f>TRUNC(SUM(M168:M169)*$D170,1)</f>
        <v>33905.9</v>
      </c>
      <c r="N170" s="23"/>
    </row>
    <row r="171" spans="1:14" ht="15" customHeight="1">
      <c r="A171" s="24"/>
      <c r="B171" s="105" t="s">
        <v>423</v>
      </c>
      <c r="C171" s="106" t="s">
        <v>238</v>
      </c>
      <c r="D171" s="107">
        <v>7.4</v>
      </c>
      <c r="E171" s="108" t="s">
        <v>28</v>
      </c>
      <c r="F171" s="109">
        <f>H171+J171+L171</f>
        <v>4900</v>
      </c>
      <c r="G171" s="110">
        <f>I171+K171+M171</f>
        <v>36260</v>
      </c>
      <c r="H171" s="109">
        <f>자재조서!$D$4</f>
        <v>4900</v>
      </c>
      <c r="I171" s="110">
        <f>TRUNC(H171*D171,1)</f>
        <v>36260</v>
      </c>
      <c r="J171" s="109">
        <v>0</v>
      </c>
      <c r="K171" s="110"/>
      <c r="L171" s="109">
        <v>0</v>
      </c>
      <c r="M171" s="110"/>
      <c r="N171" s="23" t="s">
        <v>0</v>
      </c>
    </row>
    <row r="172" spans="1:14" ht="15" customHeight="1">
      <c r="A172" s="27"/>
      <c r="B172" s="2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3"/>
    </row>
    <row r="173" spans="1:14" ht="15" customHeight="1">
      <c r="A173" s="63">
        <f>A167+1</f>
        <v>56</v>
      </c>
      <c r="B173" s="57" t="s">
        <v>414</v>
      </c>
      <c r="C173" s="58" t="s">
        <v>534</v>
      </c>
      <c r="D173" s="58">
        <v>1</v>
      </c>
      <c r="E173" s="59" t="s">
        <v>3</v>
      </c>
      <c r="F173" s="81"/>
      <c r="G173" s="79">
        <f>I173+K173+M173</f>
        <v>968044.4</v>
      </c>
      <c r="H173" s="81"/>
      <c r="I173" s="79">
        <f>I176+I177</f>
        <v>69580</v>
      </c>
      <c r="J173" s="81"/>
      <c r="K173" s="79">
        <f>K176+K177</f>
        <v>847608</v>
      </c>
      <c r="L173" s="81"/>
      <c r="M173" s="79">
        <f>M176+M177</f>
        <v>50856.4</v>
      </c>
      <c r="N173" s="74" t="str">
        <f>N167</f>
        <v>토목6-3-2</v>
      </c>
    </row>
    <row r="174" spans="1:14" ht="15" customHeight="1">
      <c r="A174" s="24"/>
      <c r="B174" s="25" t="s">
        <v>424</v>
      </c>
      <c r="C174" s="1" t="s">
        <v>0</v>
      </c>
      <c r="D174" s="3">
        <v>3</v>
      </c>
      <c r="E174" s="2" t="s">
        <v>24</v>
      </c>
      <c r="F174" s="8">
        <f>H174+J174+L174</f>
        <v>282536</v>
      </c>
      <c r="G174" s="12">
        <f>I174+K174+M174</f>
        <v>847608</v>
      </c>
      <c r="H174" s="8">
        <v>0</v>
      </c>
      <c r="I174" s="12"/>
      <c r="J174" s="8">
        <f>노임!$D$7</f>
        <v>282536</v>
      </c>
      <c r="K174" s="12">
        <f>TRUNC(J174*D174,1)</f>
        <v>847608</v>
      </c>
      <c r="L174" s="8">
        <v>0</v>
      </c>
      <c r="M174" s="12"/>
      <c r="N174" s="23" t="s">
        <v>0</v>
      </c>
    </row>
    <row r="175" spans="1:14" ht="15" customHeight="1">
      <c r="A175" s="24"/>
      <c r="B175" s="66" t="s">
        <v>447</v>
      </c>
      <c r="C175" s="1" t="s">
        <v>555</v>
      </c>
      <c r="D175" s="30">
        <v>6</v>
      </c>
      <c r="E175" s="67" t="s">
        <v>29</v>
      </c>
      <c r="F175" s="31">
        <f>H175+J175+L175</f>
        <v>847608</v>
      </c>
      <c r="G175" s="32">
        <f>I175+K175+M175</f>
        <v>50856.4</v>
      </c>
      <c r="H175" s="31"/>
      <c r="I175" s="32">
        <f>TRUNC(H175*D175,1)</f>
        <v>0</v>
      </c>
      <c r="J175" s="31"/>
      <c r="K175" s="32">
        <f>TRUNC(J175*D175,1)</f>
        <v>0</v>
      </c>
      <c r="L175" s="31">
        <f>K174</f>
        <v>847608</v>
      </c>
      <c r="M175" s="32">
        <f>TRUNC(L175*D175/100,1)</f>
        <v>50856.4</v>
      </c>
      <c r="N175" s="23" t="s">
        <v>0</v>
      </c>
    </row>
    <row r="176" spans="1:14" ht="15" customHeight="1">
      <c r="A176" s="24"/>
      <c r="B176" s="98" t="s">
        <v>552</v>
      </c>
      <c r="C176" s="99">
        <v>1</v>
      </c>
      <c r="D176" s="100">
        <f>ROUND(1/C176,4)</f>
        <v>1</v>
      </c>
      <c r="E176" s="101" t="s">
        <v>554</v>
      </c>
      <c r="F176" s="102"/>
      <c r="G176" s="103">
        <f>I176+K176+M176</f>
        <v>898464.4</v>
      </c>
      <c r="H176" s="102"/>
      <c r="I176" s="103">
        <f>TRUNC(SUM(I174:I175)*$D176,1)</f>
        <v>0</v>
      </c>
      <c r="J176" s="102"/>
      <c r="K176" s="103">
        <f>TRUNC(SUM(K174:K175)*$D176,1)</f>
        <v>847608</v>
      </c>
      <c r="L176" s="102"/>
      <c r="M176" s="103">
        <f>TRUNC(SUM(M174:M175)*$D176,1)</f>
        <v>50856.4</v>
      </c>
      <c r="N176" s="23"/>
    </row>
    <row r="177" spans="1:14" ht="15" customHeight="1">
      <c r="A177" s="24"/>
      <c r="B177" s="105" t="s">
        <v>423</v>
      </c>
      <c r="C177" s="106" t="s">
        <v>238</v>
      </c>
      <c r="D177" s="107">
        <v>14.2</v>
      </c>
      <c r="E177" s="108" t="s">
        <v>28</v>
      </c>
      <c r="F177" s="109">
        <f>H177+J177+L177</f>
        <v>4900</v>
      </c>
      <c r="G177" s="110">
        <f>I177+K177+M177</f>
        <v>69580</v>
      </c>
      <c r="H177" s="109">
        <f>자재조서!$D$4</f>
        <v>4900</v>
      </c>
      <c r="I177" s="110">
        <f>TRUNC(H177*D177,1)</f>
        <v>69580</v>
      </c>
      <c r="J177" s="109">
        <v>0</v>
      </c>
      <c r="K177" s="110"/>
      <c r="L177" s="109">
        <v>0</v>
      </c>
      <c r="M177" s="110"/>
      <c r="N177" s="23" t="s">
        <v>0</v>
      </c>
    </row>
    <row r="178" spans="1:14" ht="15" customHeight="1">
      <c r="A178" s="27"/>
      <c r="B178" s="2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3"/>
    </row>
    <row r="179" spans="1:14" ht="15" customHeight="1">
      <c r="A179" s="63">
        <f>A173+1</f>
        <v>57</v>
      </c>
      <c r="B179" s="57" t="s">
        <v>416</v>
      </c>
      <c r="C179" s="58" t="s">
        <v>534</v>
      </c>
      <c r="D179" s="58">
        <v>1</v>
      </c>
      <c r="E179" s="59" t="s">
        <v>3</v>
      </c>
      <c r="F179" s="81"/>
      <c r="G179" s="79">
        <f>I179+K179+M179</f>
        <v>645556.1</v>
      </c>
      <c r="H179" s="81"/>
      <c r="I179" s="79">
        <f>I182+I183</f>
        <v>46550</v>
      </c>
      <c r="J179" s="81"/>
      <c r="K179" s="79">
        <f>K182+K183</f>
        <v>565100.19999999995</v>
      </c>
      <c r="L179" s="81"/>
      <c r="M179" s="79">
        <f>M182+M183</f>
        <v>33905.9</v>
      </c>
      <c r="N179" s="74" t="str">
        <f>N173</f>
        <v>토목6-3-2</v>
      </c>
    </row>
    <row r="180" spans="1:14" ht="15" customHeight="1">
      <c r="A180" s="24"/>
      <c r="B180" s="25" t="s">
        <v>424</v>
      </c>
      <c r="C180" s="1" t="s">
        <v>0</v>
      </c>
      <c r="D180" s="3">
        <v>3</v>
      </c>
      <c r="E180" s="2" t="s">
        <v>24</v>
      </c>
      <c r="F180" s="8">
        <f>H180+J180+L180</f>
        <v>282536</v>
      </c>
      <c r="G180" s="12">
        <f>I180+K180+M180</f>
        <v>847608</v>
      </c>
      <c r="H180" s="8">
        <v>0</v>
      </c>
      <c r="I180" s="12"/>
      <c r="J180" s="8">
        <f>노임!$D$7</f>
        <v>282536</v>
      </c>
      <c r="K180" s="12">
        <f>TRUNC(J180*D180,1)</f>
        <v>847608</v>
      </c>
      <c r="L180" s="8">
        <v>0</v>
      </c>
      <c r="M180" s="12"/>
      <c r="N180" s="23" t="s">
        <v>0</v>
      </c>
    </row>
    <row r="181" spans="1:14" ht="15" customHeight="1">
      <c r="A181" s="24"/>
      <c r="B181" s="66" t="s">
        <v>447</v>
      </c>
      <c r="C181" s="1" t="s">
        <v>555</v>
      </c>
      <c r="D181" s="30">
        <v>6</v>
      </c>
      <c r="E181" s="67" t="s">
        <v>29</v>
      </c>
      <c r="F181" s="31">
        <f>H181+J181+L181</f>
        <v>847608</v>
      </c>
      <c r="G181" s="32">
        <f>I181+K181+M181</f>
        <v>50856.4</v>
      </c>
      <c r="H181" s="31"/>
      <c r="I181" s="32">
        <f>TRUNC(H181*D181,1)</f>
        <v>0</v>
      </c>
      <c r="J181" s="31"/>
      <c r="K181" s="32">
        <f>TRUNC(J181*D181,1)</f>
        <v>0</v>
      </c>
      <c r="L181" s="31">
        <f>K180</f>
        <v>847608</v>
      </c>
      <c r="M181" s="32">
        <f>TRUNC(L181*D181/100,1)</f>
        <v>50856.4</v>
      </c>
      <c r="N181" s="23" t="s">
        <v>0</v>
      </c>
    </row>
    <row r="182" spans="1:14" ht="15" customHeight="1">
      <c r="A182" s="24"/>
      <c r="B182" s="98" t="s">
        <v>552</v>
      </c>
      <c r="C182" s="99">
        <v>1.5</v>
      </c>
      <c r="D182" s="100">
        <f>ROUND(1/C182,4)</f>
        <v>0.66669999999999996</v>
      </c>
      <c r="E182" s="101" t="s">
        <v>554</v>
      </c>
      <c r="F182" s="102"/>
      <c r="G182" s="103">
        <f>I182+K182+M182</f>
        <v>599006.1</v>
      </c>
      <c r="H182" s="102"/>
      <c r="I182" s="103">
        <f>TRUNC(SUM(I180:I181)*$D182,1)</f>
        <v>0</v>
      </c>
      <c r="J182" s="102"/>
      <c r="K182" s="103">
        <f>TRUNC(SUM(K180:K181)*$D182,1)</f>
        <v>565100.19999999995</v>
      </c>
      <c r="L182" s="102"/>
      <c r="M182" s="103">
        <f>TRUNC(SUM(M180:M181)*$D182,1)</f>
        <v>33905.9</v>
      </c>
      <c r="N182" s="23"/>
    </row>
    <row r="183" spans="1:14" ht="15" customHeight="1">
      <c r="A183" s="24"/>
      <c r="B183" s="105" t="s">
        <v>423</v>
      </c>
      <c r="C183" s="106" t="s">
        <v>238</v>
      </c>
      <c r="D183" s="107">
        <v>9.5</v>
      </c>
      <c r="E183" s="108" t="s">
        <v>28</v>
      </c>
      <c r="F183" s="109">
        <f>H183+J183+L183</f>
        <v>4900</v>
      </c>
      <c r="G183" s="110">
        <f>I183+K183+M183</f>
        <v>46550</v>
      </c>
      <c r="H183" s="109">
        <f>자재조서!$D$4</f>
        <v>4900</v>
      </c>
      <c r="I183" s="110">
        <f>TRUNC(H183*D183,1)</f>
        <v>46550</v>
      </c>
      <c r="J183" s="109">
        <v>0</v>
      </c>
      <c r="K183" s="110"/>
      <c r="L183" s="109">
        <v>0</v>
      </c>
      <c r="M183" s="110"/>
      <c r="N183" s="23" t="s">
        <v>0</v>
      </c>
    </row>
    <row r="184" spans="1:14" ht="15" customHeight="1">
      <c r="A184" s="27"/>
      <c r="B184" s="2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3"/>
    </row>
    <row r="185" spans="1:14" ht="15" customHeight="1">
      <c r="A185" s="63">
        <f>A179+1</f>
        <v>58</v>
      </c>
      <c r="B185" s="57" t="s">
        <v>414</v>
      </c>
      <c r="C185" s="58" t="s">
        <v>535</v>
      </c>
      <c r="D185" s="58">
        <v>1</v>
      </c>
      <c r="E185" s="59" t="s">
        <v>3</v>
      </c>
      <c r="F185" s="81"/>
      <c r="G185" s="79">
        <f>I185+K185+M185</f>
        <v>1283212.6000000001</v>
      </c>
      <c r="H185" s="81"/>
      <c r="I185" s="79">
        <f>I188+I189</f>
        <v>85260</v>
      </c>
      <c r="J185" s="81"/>
      <c r="K185" s="79">
        <f>K188+K189</f>
        <v>1130144</v>
      </c>
      <c r="L185" s="81"/>
      <c r="M185" s="79">
        <f>M188+M189</f>
        <v>67808.600000000006</v>
      </c>
      <c r="N185" s="74" t="str">
        <f>N179</f>
        <v>토목6-3-2</v>
      </c>
    </row>
    <row r="186" spans="1:14" ht="15" customHeight="1">
      <c r="A186" s="24"/>
      <c r="B186" s="25" t="s">
        <v>424</v>
      </c>
      <c r="C186" s="1" t="s">
        <v>0</v>
      </c>
      <c r="D186" s="3">
        <v>4</v>
      </c>
      <c r="E186" s="2" t="s">
        <v>24</v>
      </c>
      <c r="F186" s="8">
        <f>H186+J186+L186</f>
        <v>282536</v>
      </c>
      <c r="G186" s="12">
        <f>I186+K186+M186</f>
        <v>1130144</v>
      </c>
      <c r="H186" s="8">
        <v>0</v>
      </c>
      <c r="I186" s="12"/>
      <c r="J186" s="8">
        <f>노임!$D$7</f>
        <v>282536</v>
      </c>
      <c r="K186" s="12">
        <f>TRUNC(J186*D186,1)</f>
        <v>1130144</v>
      </c>
      <c r="L186" s="8">
        <v>0</v>
      </c>
      <c r="M186" s="12"/>
      <c r="N186" s="23" t="s">
        <v>0</v>
      </c>
    </row>
    <row r="187" spans="1:14" ht="15" customHeight="1">
      <c r="A187" s="24"/>
      <c r="B187" s="66" t="s">
        <v>447</v>
      </c>
      <c r="C187" s="1" t="s">
        <v>555</v>
      </c>
      <c r="D187" s="30">
        <v>6</v>
      </c>
      <c r="E187" s="67" t="s">
        <v>29</v>
      </c>
      <c r="F187" s="31">
        <f>H187+J187+L187</f>
        <v>1130144</v>
      </c>
      <c r="G187" s="32">
        <f>I187+K187+M187</f>
        <v>67808.600000000006</v>
      </c>
      <c r="H187" s="31"/>
      <c r="I187" s="32">
        <f>TRUNC(H187*D187,1)</f>
        <v>0</v>
      </c>
      <c r="J187" s="31"/>
      <c r="K187" s="32">
        <f>TRUNC(J187*D187,1)</f>
        <v>0</v>
      </c>
      <c r="L187" s="31">
        <f>K186</f>
        <v>1130144</v>
      </c>
      <c r="M187" s="32">
        <f>TRUNC(L187*D187/100,1)</f>
        <v>67808.600000000006</v>
      </c>
      <c r="N187" s="23" t="s">
        <v>0</v>
      </c>
    </row>
    <row r="188" spans="1:14" ht="15" customHeight="1">
      <c r="A188" s="24"/>
      <c r="B188" s="98" t="s">
        <v>552</v>
      </c>
      <c r="C188" s="99">
        <v>1</v>
      </c>
      <c r="D188" s="100">
        <f>ROUND(1/C188,4)</f>
        <v>1</v>
      </c>
      <c r="E188" s="101" t="s">
        <v>554</v>
      </c>
      <c r="F188" s="102"/>
      <c r="G188" s="103">
        <f>I188+K188+M188</f>
        <v>1197952.6000000001</v>
      </c>
      <c r="H188" s="102"/>
      <c r="I188" s="103">
        <f>TRUNC(SUM(I186:I187)*$D188,1)</f>
        <v>0</v>
      </c>
      <c r="J188" s="102"/>
      <c r="K188" s="103">
        <f>TRUNC(SUM(K186:K187)*$D188,1)</f>
        <v>1130144</v>
      </c>
      <c r="L188" s="102"/>
      <c r="M188" s="103">
        <f>TRUNC(SUM(M186:M187)*$D188,1)</f>
        <v>67808.600000000006</v>
      </c>
      <c r="N188" s="23"/>
    </row>
    <row r="189" spans="1:14" ht="15" customHeight="1">
      <c r="A189" s="24"/>
      <c r="B189" s="105" t="s">
        <v>423</v>
      </c>
      <c r="C189" s="106" t="s">
        <v>238</v>
      </c>
      <c r="D189" s="107">
        <v>17.399999999999999</v>
      </c>
      <c r="E189" s="108" t="s">
        <v>28</v>
      </c>
      <c r="F189" s="109">
        <f>H189+J189+L189</f>
        <v>4900</v>
      </c>
      <c r="G189" s="110">
        <f>I189+K189+M189</f>
        <v>85260</v>
      </c>
      <c r="H189" s="109">
        <f>자재조서!$D$4</f>
        <v>4900</v>
      </c>
      <c r="I189" s="110">
        <f>TRUNC(H189*D189,1)</f>
        <v>85260</v>
      </c>
      <c r="J189" s="109">
        <v>0</v>
      </c>
      <c r="K189" s="110"/>
      <c r="L189" s="109">
        <v>0</v>
      </c>
      <c r="M189" s="110"/>
      <c r="N189" s="23" t="s">
        <v>0</v>
      </c>
    </row>
    <row r="190" spans="1:14" ht="15" customHeight="1">
      <c r="A190" s="27"/>
      <c r="B190" s="2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3"/>
    </row>
    <row r="191" spans="1:14" ht="15" customHeight="1">
      <c r="A191" s="63">
        <f>A185+1</f>
        <v>59</v>
      </c>
      <c r="B191" s="57" t="s">
        <v>416</v>
      </c>
      <c r="C191" s="58" t="s">
        <v>535</v>
      </c>
      <c r="D191" s="58">
        <v>1</v>
      </c>
      <c r="E191" s="59" t="s">
        <v>3</v>
      </c>
      <c r="F191" s="81"/>
      <c r="G191" s="79">
        <f>I191+K191+M191</f>
        <v>856984.9</v>
      </c>
      <c r="H191" s="81"/>
      <c r="I191" s="79">
        <f>I194+I195</f>
        <v>58310</v>
      </c>
      <c r="J191" s="81"/>
      <c r="K191" s="79">
        <f>K194+K195</f>
        <v>753467</v>
      </c>
      <c r="L191" s="81"/>
      <c r="M191" s="79">
        <f>M194+M195</f>
        <v>45207.9</v>
      </c>
      <c r="N191" s="74" t="str">
        <f>N185</f>
        <v>토목6-3-2</v>
      </c>
    </row>
    <row r="192" spans="1:14" ht="15" customHeight="1">
      <c r="A192" s="24"/>
      <c r="B192" s="25" t="s">
        <v>424</v>
      </c>
      <c r="C192" s="1" t="s">
        <v>0</v>
      </c>
      <c r="D192" s="3">
        <v>4</v>
      </c>
      <c r="E192" s="2" t="s">
        <v>24</v>
      </c>
      <c r="F192" s="8">
        <f>H192+J192+L192</f>
        <v>282536</v>
      </c>
      <c r="G192" s="12">
        <f>I192+K192+M192</f>
        <v>1130144</v>
      </c>
      <c r="H192" s="8">
        <v>0</v>
      </c>
      <c r="I192" s="12"/>
      <c r="J192" s="8">
        <f>노임!$D$7</f>
        <v>282536</v>
      </c>
      <c r="K192" s="12">
        <f>TRUNC(J192*D192,1)</f>
        <v>1130144</v>
      </c>
      <c r="L192" s="8">
        <v>0</v>
      </c>
      <c r="M192" s="12"/>
      <c r="N192" s="23" t="s">
        <v>0</v>
      </c>
    </row>
    <row r="193" spans="1:14" ht="15" customHeight="1">
      <c r="A193" s="24"/>
      <c r="B193" s="66" t="s">
        <v>447</v>
      </c>
      <c r="C193" s="1" t="s">
        <v>555</v>
      </c>
      <c r="D193" s="30">
        <v>6</v>
      </c>
      <c r="E193" s="67" t="s">
        <v>29</v>
      </c>
      <c r="F193" s="31">
        <f>H193+J193+L193</f>
        <v>1130144</v>
      </c>
      <c r="G193" s="32">
        <f>I193+K193+M193</f>
        <v>67808.600000000006</v>
      </c>
      <c r="H193" s="31"/>
      <c r="I193" s="32">
        <f>TRUNC(H193*D193,1)</f>
        <v>0</v>
      </c>
      <c r="J193" s="31"/>
      <c r="K193" s="32">
        <f>TRUNC(J193*D193,1)</f>
        <v>0</v>
      </c>
      <c r="L193" s="31">
        <f>K192</f>
        <v>1130144</v>
      </c>
      <c r="M193" s="32">
        <f>TRUNC(L193*D193/100,1)</f>
        <v>67808.600000000006</v>
      </c>
      <c r="N193" s="23" t="s">
        <v>0</v>
      </c>
    </row>
    <row r="194" spans="1:14" ht="15" customHeight="1">
      <c r="A194" s="24"/>
      <c r="B194" s="98" t="s">
        <v>552</v>
      </c>
      <c r="C194" s="99">
        <v>1.5</v>
      </c>
      <c r="D194" s="100">
        <f>ROUND(1/C194,4)</f>
        <v>0.66669999999999996</v>
      </c>
      <c r="E194" s="101" t="s">
        <v>554</v>
      </c>
      <c r="F194" s="102"/>
      <c r="G194" s="103">
        <f>I194+K194+M194</f>
        <v>798674.9</v>
      </c>
      <c r="H194" s="102"/>
      <c r="I194" s="103">
        <f>TRUNC(SUM(I192:I193)*$D194,1)</f>
        <v>0</v>
      </c>
      <c r="J194" s="102"/>
      <c r="K194" s="103">
        <f>TRUNC(SUM(K192:K193)*$D194,1)</f>
        <v>753467</v>
      </c>
      <c r="L194" s="102"/>
      <c r="M194" s="103">
        <f>TRUNC(SUM(M192:M193)*$D194,1)</f>
        <v>45207.9</v>
      </c>
      <c r="N194" s="23"/>
    </row>
    <row r="195" spans="1:14" ht="15" customHeight="1">
      <c r="A195" s="24"/>
      <c r="B195" s="105" t="s">
        <v>423</v>
      </c>
      <c r="C195" s="106" t="s">
        <v>238</v>
      </c>
      <c r="D195" s="107">
        <v>11.9</v>
      </c>
      <c r="E195" s="108" t="s">
        <v>28</v>
      </c>
      <c r="F195" s="109">
        <f>H195+J195+L195</f>
        <v>4900</v>
      </c>
      <c r="G195" s="110">
        <f>I195+K195+M195</f>
        <v>58310</v>
      </c>
      <c r="H195" s="109">
        <f>자재조서!$D$4</f>
        <v>4900</v>
      </c>
      <c r="I195" s="110">
        <f>TRUNC(H195*D195,1)</f>
        <v>58310</v>
      </c>
      <c r="J195" s="109">
        <v>0</v>
      </c>
      <c r="K195" s="110"/>
      <c r="L195" s="109">
        <v>0</v>
      </c>
      <c r="M195" s="110"/>
      <c r="N195" s="23" t="s">
        <v>0</v>
      </c>
    </row>
    <row r="196" spans="1:14" ht="15" customHeight="1">
      <c r="A196" s="27"/>
      <c r="B196" s="2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3"/>
    </row>
    <row r="197" spans="1:14" ht="15" customHeight="1">
      <c r="A197" s="63">
        <f>A191+1</f>
        <v>60</v>
      </c>
      <c r="B197" s="57" t="s">
        <v>414</v>
      </c>
      <c r="C197" s="58" t="s">
        <v>536</v>
      </c>
      <c r="D197" s="58">
        <v>1</v>
      </c>
      <c r="E197" s="59" t="s">
        <v>3</v>
      </c>
      <c r="F197" s="81"/>
      <c r="G197" s="79">
        <f>I197+K197+M197</f>
        <v>1314572.6000000001</v>
      </c>
      <c r="H197" s="81"/>
      <c r="I197" s="79">
        <f>I200+I201</f>
        <v>116620</v>
      </c>
      <c r="J197" s="81"/>
      <c r="K197" s="79">
        <f>K200+K201</f>
        <v>1130144</v>
      </c>
      <c r="L197" s="81"/>
      <c r="M197" s="79">
        <f>M200+M201</f>
        <v>67808.600000000006</v>
      </c>
      <c r="N197" s="74" t="str">
        <f>N191</f>
        <v>토목6-3-2</v>
      </c>
    </row>
    <row r="198" spans="1:14" ht="15" customHeight="1">
      <c r="A198" s="24"/>
      <c r="B198" s="25" t="s">
        <v>424</v>
      </c>
      <c r="C198" s="1" t="s">
        <v>0</v>
      </c>
      <c r="D198" s="3">
        <v>4</v>
      </c>
      <c r="E198" s="2" t="s">
        <v>24</v>
      </c>
      <c r="F198" s="8">
        <f>H198+J198+L198</f>
        <v>282536</v>
      </c>
      <c r="G198" s="12">
        <f>I198+K198+M198</f>
        <v>1130144</v>
      </c>
      <c r="H198" s="8">
        <v>0</v>
      </c>
      <c r="I198" s="12"/>
      <c r="J198" s="8">
        <f>노임!$D$7</f>
        <v>282536</v>
      </c>
      <c r="K198" s="12">
        <f>TRUNC(J198*D198,1)</f>
        <v>1130144</v>
      </c>
      <c r="L198" s="8">
        <v>0</v>
      </c>
      <c r="M198" s="12"/>
      <c r="N198" s="23" t="s">
        <v>0</v>
      </c>
    </row>
    <row r="199" spans="1:14" ht="15" customHeight="1">
      <c r="A199" s="24"/>
      <c r="B199" s="66" t="s">
        <v>447</v>
      </c>
      <c r="C199" s="1" t="s">
        <v>555</v>
      </c>
      <c r="D199" s="30">
        <v>6</v>
      </c>
      <c r="E199" s="67" t="s">
        <v>29</v>
      </c>
      <c r="F199" s="31">
        <f>H199+J199+L199</f>
        <v>1130144</v>
      </c>
      <c r="G199" s="32">
        <f>I199+K199+M199</f>
        <v>67808.600000000006</v>
      </c>
      <c r="H199" s="31"/>
      <c r="I199" s="32">
        <f>TRUNC(H199*D199,1)</f>
        <v>0</v>
      </c>
      <c r="J199" s="31"/>
      <c r="K199" s="32">
        <f>TRUNC(J199*D199,1)</f>
        <v>0</v>
      </c>
      <c r="L199" s="31">
        <f>K198</f>
        <v>1130144</v>
      </c>
      <c r="M199" s="32">
        <f>TRUNC(L199*D199/100,1)</f>
        <v>67808.600000000006</v>
      </c>
      <c r="N199" s="23" t="s">
        <v>0</v>
      </c>
    </row>
    <row r="200" spans="1:14" ht="15" customHeight="1">
      <c r="A200" s="24"/>
      <c r="B200" s="98" t="s">
        <v>552</v>
      </c>
      <c r="C200" s="99">
        <v>1</v>
      </c>
      <c r="D200" s="100">
        <f>ROUND(1/C200,4)</f>
        <v>1</v>
      </c>
      <c r="E200" s="101" t="s">
        <v>554</v>
      </c>
      <c r="F200" s="102"/>
      <c r="G200" s="103">
        <f>I200+K200+M200</f>
        <v>1197952.6000000001</v>
      </c>
      <c r="H200" s="102"/>
      <c r="I200" s="103">
        <f>TRUNC(SUM(I198:I199)*$D200,1)</f>
        <v>0</v>
      </c>
      <c r="J200" s="102"/>
      <c r="K200" s="103">
        <f>TRUNC(SUM(K198:K199)*$D200,1)</f>
        <v>1130144</v>
      </c>
      <c r="L200" s="102"/>
      <c r="M200" s="103">
        <f>TRUNC(SUM(M198:M199)*$D200,1)</f>
        <v>67808.600000000006</v>
      </c>
      <c r="N200" s="23"/>
    </row>
    <row r="201" spans="1:14" ht="15" customHeight="1">
      <c r="A201" s="24"/>
      <c r="B201" s="105" t="s">
        <v>423</v>
      </c>
      <c r="C201" s="106" t="s">
        <v>238</v>
      </c>
      <c r="D201" s="107">
        <v>23.8</v>
      </c>
      <c r="E201" s="108" t="s">
        <v>28</v>
      </c>
      <c r="F201" s="109">
        <f>H201+J201+L201</f>
        <v>4900</v>
      </c>
      <c r="G201" s="110">
        <f>I201+K201+M201</f>
        <v>116620</v>
      </c>
      <c r="H201" s="109">
        <f>자재조서!$D$4</f>
        <v>4900</v>
      </c>
      <c r="I201" s="110">
        <f>TRUNC(H201*D201,1)</f>
        <v>116620</v>
      </c>
      <c r="J201" s="109">
        <v>0</v>
      </c>
      <c r="K201" s="110"/>
      <c r="L201" s="109">
        <v>0</v>
      </c>
      <c r="M201" s="110"/>
      <c r="N201" s="23" t="s">
        <v>0</v>
      </c>
    </row>
    <row r="202" spans="1:14" ht="15" customHeight="1">
      <c r="A202" s="27"/>
      <c r="B202" s="2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3"/>
    </row>
    <row r="203" spans="1:14" ht="15" customHeight="1">
      <c r="A203" s="63">
        <f>A197+1</f>
        <v>61</v>
      </c>
      <c r="B203" s="57" t="s">
        <v>416</v>
      </c>
      <c r="C203" s="58" t="s">
        <v>536</v>
      </c>
      <c r="D203" s="58">
        <v>1</v>
      </c>
      <c r="E203" s="59" t="s">
        <v>3</v>
      </c>
      <c r="F203" s="81"/>
      <c r="G203" s="79">
        <f>I203+K203+M203</f>
        <v>887854.9</v>
      </c>
      <c r="H203" s="81"/>
      <c r="I203" s="79">
        <f>I206+I207</f>
        <v>89180</v>
      </c>
      <c r="J203" s="81"/>
      <c r="K203" s="79">
        <f>K206+K207</f>
        <v>753467</v>
      </c>
      <c r="L203" s="81"/>
      <c r="M203" s="79">
        <f>M206+M207</f>
        <v>45207.9</v>
      </c>
      <c r="N203" s="74" t="str">
        <f>N197</f>
        <v>토목6-3-2</v>
      </c>
    </row>
    <row r="204" spans="1:14" ht="15" customHeight="1">
      <c r="A204" s="24"/>
      <c r="B204" s="25" t="s">
        <v>424</v>
      </c>
      <c r="C204" s="1" t="s">
        <v>0</v>
      </c>
      <c r="D204" s="3">
        <v>4</v>
      </c>
      <c r="E204" s="2" t="s">
        <v>24</v>
      </c>
      <c r="F204" s="8">
        <f>H204+J204+L204</f>
        <v>282536</v>
      </c>
      <c r="G204" s="12">
        <f>I204+K204+M204</f>
        <v>1130144</v>
      </c>
      <c r="H204" s="8">
        <v>0</v>
      </c>
      <c r="I204" s="12"/>
      <c r="J204" s="8">
        <f>노임!$D$7</f>
        <v>282536</v>
      </c>
      <c r="K204" s="12">
        <f>TRUNC(J204*D204,1)</f>
        <v>1130144</v>
      </c>
      <c r="L204" s="8">
        <v>0</v>
      </c>
      <c r="M204" s="12"/>
      <c r="N204" s="23" t="s">
        <v>0</v>
      </c>
    </row>
    <row r="205" spans="1:14" ht="15" customHeight="1">
      <c r="A205" s="24"/>
      <c r="B205" s="66" t="s">
        <v>447</v>
      </c>
      <c r="C205" s="1" t="s">
        <v>555</v>
      </c>
      <c r="D205" s="30">
        <v>6</v>
      </c>
      <c r="E205" s="67" t="s">
        <v>29</v>
      </c>
      <c r="F205" s="31">
        <f>H205+J205+L205</f>
        <v>1130144</v>
      </c>
      <c r="G205" s="32">
        <f>I205+K205+M205</f>
        <v>67808.600000000006</v>
      </c>
      <c r="H205" s="31"/>
      <c r="I205" s="32">
        <f>TRUNC(H205*D205,1)</f>
        <v>0</v>
      </c>
      <c r="J205" s="31"/>
      <c r="K205" s="32">
        <f>TRUNC(J205*D205,1)</f>
        <v>0</v>
      </c>
      <c r="L205" s="31">
        <f>K204</f>
        <v>1130144</v>
      </c>
      <c r="M205" s="32">
        <f>TRUNC(L205*D205/100,1)</f>
        <v>67808.600000000006</v>
      </c>
      <c r="N205" s="23" t="s">
        <v>0</v>
      </c>
    </row>
    <row r="206" spans="1:14" ht="15" customHeight="1">
      <c r="A206" s="24"/>
      <c r="B206" s="98" t="s">
        <v>552</v>
      </c>
      <c r="C206" s="99">
        <v>1.5</v>
      </c>
      <c r="D206" s="100">
        <f>ROUND(1/C206,4)</f>
        <v>0.66669999999999996</v>
      </c>
      <c r="E206" s="101" t="s">
        <v>554</v>
      </c>
      <c r="F206" s="102"/>
      <c r="G206" s="103">
        <f>I206+K206+M206</f>
        <v>798674.9</v>
      </c>
      <c r="H206" s="102"/>
      <c r="I206" s="103">
        <f>TRUNC(SUM(I204:I205)*$D206,1)</f>
        <v>0</v>
      </c>
      <c r="J206" s="102"/>
      <c r="K206" s="103">
        <f>TRUNC(SUM(K204:K205)*$D206,1)</f>
        <v>753467</v>
      </c>
      <c r="L206" s="102"/>
      <c r="M206" s="103">
        <f>TRUNC(SUM(M204:M205)*$D206,1)</f>
        <v>45207.9</v>
      </c>
      <c r="N206" s="23"/>
    </row>
    <row r="207" spans="1:14" ht="15" customHeight="1">
      <c r="A207" s="24"/>
      <c r="B207" s="105" t="s">
        <v>423</v>
      </c>
      <c r="C207" s="106" t="s">
        <v>238</v>
      </c>
      <c r="D207" s="107">
        <v>18.2</v>
      </c>
      <c r="E207" s="108" t="s">
        <v>28</v>
      </c>
      <c r="F207" s="109">
        <f>H207+J207+L207</f>
        <v>4900</v>
      </c>
      <c r="G207" s="110">
        <f>I207+K207+M207</f>
        <v>89180</v>
      </c>
      <c r="H207" s="109">
        <f>자재조서!$D$4</f>
        <v>4900</v>
      </c>
      <c r="I207" s="110">
        <f>TRUNC(H207*D207,1)</f>
        <v>89180</v>
      </c>
      <c r="J207" s="109">
        <v>0</v>
      </c>
      <c r="K207" s="110"/>
      <c r="L207" s="109">
        <v>0</v>
      </c>
      <c r="M207" s="110"/>
      <c r="N207" s="23" t="s">
        <v>0</v>
      </c>
    </row>
    <row r="208" spans="1:14" ht="15" customHeight="1">
      <c r="A208" s="27"/>
      <c r="B208" s="2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3"/>
    </row>
    <row r="209" spans="1:14" ht="15" customHeight="1">
      <c r="A209" s="63">
        <f>A203+1</f>
        <v>62</v>
      </c>
      <c r="B209" s="57" t="s">
        <v>414</v>
      </c>
      <c r="C209" s="58" t="s">
        <v>537</v>
      </c>
      <c r="D209" s="58">
        <v>1</v>
      </c>
      <c r="E209" s="59" t="s">
        <v>3</v>
      </c>
      <c r="F209" s="81"/>
      <c r="G209" s="79">
        <f>I209+K209+M209</f>
        <v>1354752.6</v>
      </c>
      <c r="H209" s="81"/>
      <c r="I209" s="79">
        <f>I212+I213</f>
        <v>156800</v>
      </c>
      <c r="J209" s="81"/>
      <c r="K209" s="79">
        <f>K212+K213</f>
        <v>1130144</v>
      </c>
      <c r="L209" s="81"/>
      <c r="M209" s="79">
        <f>M212+M213</f>
        <v>67808.600000000006</v>
      </c>
      <c r="N209" s="74" t="str">
        <f>N203</f>
        <v>토목6-3-2</v>
      </c>
    </row>
    <row r="210" spans="1:14" ht="15" customHeight="1">
      <c r="A210" s="24"/>
      <c r="B210" s="25" t="s">
        <v>424</v>
      </c>
      <c r="C210" s="1" t="s">
        <v>0</v>
      </c>
      <c r="D210" s="3">
        <v>4</v>
      </c>
      <c r="E210" s="2" t="s">
        <v>24</v>
      </c>
      <c r="F210" s="8">
        <f>H210+J210+L210</f>
        <v>282536</v>
      </c>
      <c r="G210" s="12">
        <f>I210+K210+M210</f>
        <v>1130144</v>
      </c>
      <c r="H210" s="8">
        <v>0</v>
      </c>
      <c r="I210" s="12"/>
      <c r="J210" s="8">
        <f>노임!$D$7</f>
        <v>282536</v>
      </c>
      <c r="K210" s="12">
        <f>TRUNC(J210*D210,1)</f>
        <v>1130144</v>
      </c>
      <c r="L210" s="8">
        <v>0</v>
      </c>
      <c r="M210" s="12"/>
      <c r="N210" s="23" t="s">
        <v>0</v>
      </c>
    </row>
    <row r="211" spans="1:14" ht="15" customHeight="1">
      <c r="A211" s="24"/>
      <c r="B211" s="66" t="s">
        <v>447</v>
      </c>
      <c r="C211" s="1" t="s">
        <v>555</v>
      </c>
      <c r="D211" s="30">
        <v>6</v>
      </c>
      <c r="E211" s="67" t="s">
        <v>29</v>
      </c>
      <c r="F211" s="31">
        <f>H211+J211+L211</f>
        <v>1130144</v>
      </c>
      <c r="G211" s="32">
        <f>I211+K211+M211</f>
        <v>67808.600000000006</v>
      </c>
      <c r="H211" s="31"/>
      <c r="I211" s="32">
        <f>TRUNC(H211*D211,1)</f>
        <v>0</v>
      </c>
      <c r="J211" s="31"/>
      <c r="K211" s="32">
        <f>TRUNC(J211*D211,1)</f>
        <v>0</v>
      </c>
      <c r="L211" s="31">
        <f>K210</f>
        <v>1130144</v>
      </c>
      <c r="M211" s="32">
        <f>TRUNC(L211*D211/100,1)</f>
        <v>67808.600000000006</v>
      </c>
      <c r="N211" s="23" t="s">
        <v>0</v>
      </c>
    </row>
    <row r="212" spans="1:14" ht="15" customHeight="1">
      <c r="A212" s="24"/>
      <c r="B212" s="98" t="s">
        <v>552</v>
      </c>
      <c r="C212" s="99">
        <v>1</v>
      </c>
      <c r="D212" s="100">
        <f>ROUND(1/C212,4)</f>
        <v>1</v>
      </c>
      <c r="E212" s="101" t="s">
        <v>554</v>
      </c>
      <c r="F212" s="102"/>
      <c r="G212" s="103">
        <f>I212+K212+M212</f>
        <v>1197952.6000000001</v>
      </c>
      <c r="H212" s="102"/>
      <c r="I212" s="103">
        <f>TRUNC(SUM(I210:I211)*$D212,1)</f>
        <v>0</v>
      </c>
      <c r="J212" s="102"/>
      <c r="K212" s="103">
        <f>TRUNC(SUM(K210:K211)*$D212,1)</f>
        <v>1130144</v>
      </c>
      <c r="L212" s="102"/>
      <c r="M212" s="103">
        <f>TRUNC(SUM(M210:M211)*$D212,1)</f>
        <v>67808.600000000006</v>
      </c>
      <c r="N212" s="23"/>
    </row>
    <row r="213" spans="1:14" ht="15" customHeight="1">
      <c r="A213" s="24"/>
      <c r="B213" s="105" t="s">
        <v>423</v>
      </c>
      <c r="C213" s="106" t="s">
        <v>238</v>
      </c>
      <c r="D213" s="107">
        <v>32</v>
      </c>
      <c r="E213" s="108" t="s">
        <v>28</v>
      </c>
      <c r="F213" s="109">
        <f>H213+J213+L213</f>
        <v>4900</v>
      </c>
      <c r="G213" s="110">
        <f>I213+K213+M213</f>
        <v>156800</v>
      </c>
      <c r="H213" s="109">
        <f>자재조서!$D$4</f>
        <v>4900</v>
      </c>
      <c r="I213" s="110">
        <f>TRUNC(H213*D213,1)</f>
        <v>156800</v>
      </c>
      <c r="J213" s="109">
        <v>0</v>
      </c>
      <c r="K213" s="110"/>
      <c r="L213" s="109">
        <v>0</v>
      </c>
      <c r="M213" s="110"/>
      <c r="N213" s="23" t="s">
        <v>0</v>
      </c>
    </row>
    <row r="214" spans="1:14" ht="15" customHeight="1">
      <c r="A214" s="27"/>
      <c r="B214" s="2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3"/>
    </row>
    <row r="215" spans="1:14" ht="15" customHeight="1">
      <c r="A215" s="63">
        <f>A209+1</f>
        <v>63</v>
      </c>
      <c r="B215" s="57" t="s">
        <v>416</v>
      </c>
      <c r="C215" s="58" t="s">
        <v>537</v>
      </c>
      <c r="D215" s="58">
        <v>1</v>
      </c>
      <c r="E215" s="59" t="s">
        <v>3</v>
      </c>
      <c r="F215" s="81"/>
      <c r="G215" s="79">
        <f>I215+K215+M215</f>
        <v>902554.9</v>
      </c>
      <c r="H215" s="81"/>
      <c r="I215" s="79">
        <f>I218+I219</f>
        <v>103880</v>
      </c>
      <c r="J215" s="81"/>
      <c r="K215" s="79">
        <f>K218+K219</f>
        <v>753467</v>
      </c>
      <c r="L215" s="81"/>
      <c r="M215" s="79">
        <f>M218+M219</f>
        <v>45207.9</v>
      </c>
      <c r="N215" s="74" t="str">
        <f>N209</f>
        <v>토목6-3-2</v>
      </c>
    </row>
    <row r="216" spans="1:14" ht="15" customHeight="1">
      <c r="A216" s="24"/>
      <c r="B216" s="25" t="s">
        <v>424</v>
      </c>
      <c r="C216" s="1" t="s">
        <v>0</v>
      </c>
      <c r="D216" s="3">
        <v>4</v>
      </c>
      <c r="E216" s="2" t="s">
        <v>24</v>
      </c>
      <c r="F216" s="8">
        <f>H216+J216+L216</f>
        <v>282536</v>
      </c>
      <c r="G216" s="12">
        <f>I216+K216+M216</f>
        <v>1130144</v>
      </c>
      <c r="H216" s="8">
        <v>0</v>
      </c>
      <c r="I216" s="12"/>
      <c r="J216" s="8">
        <f>노임!$D$7</f>
        <v>282536</v>
      </c>
      <c r="K216" s="12">
        <f>TRUNC(J216*D216,1)</f>
        <v>1130144</v>
      </c>
      <c r="L216" s="8">
        <v>0</v>
      </c>
      <c r="M216" s="12"/>
      <c r="N216" s="23" t="s">
        <v>0</v>
      </c>
    </row>
    <row r="217" spans="1:14" ht="15" customHeight="1">
      <c r="A217" s="24"/>
      <c r="B217" s="66" t="s">
        <v>447</v>
      </c>
      <c r="C217" s="1" t="s">
        <v>555</v>
      </c>
      <c r="D217" s="30">
        <v>6</v>
      </c>
      <c r="E217" s="67" t="s">
        <v>29</v>
      </c>
      <c r="F217" s="31">
        <f>H217+J217+L217</f>
        <v>1130144</v>
      </c>
      <c r="G217" s="32">
        <f>I217+K217+M217</f>
        <v>67808.600000000006</v>
      </c>
      <c r="H217" s="31"/>
      <c r="I217" s="32">
        <f>TRUNC(H217*D217,1)</f>
        <v>0</v>
      </c>
      <c r="J217" s="31"/>
      <c r="K217" s="32">
        <f>TRUNC(J217*D217,1)</f>
        <v>0</v>
      </c>
      <c r="L217" s="31">
        <f>K216</f>
        <v>1130144</v>
      </c>
      <c r="M217" s="32">
        <f>TRUNC(L217*D217/100,1)</f>
        <v>67808.600000000006</v>
      </c>
      <c r="N217" s="23" t="s">
        <v>0</v>
      </c>
    </row>
    <row r="218" spans="1:14" ht="15" customHeight="1">
      <c r="A218" s="24"/>
      <c r="B218" s="98" t="s">
        <v>552</v>
      </c>
      <c r="C218" s="99">
        <v>1.5</v>
      </c>
      <c r="D218" s="100">
        <f>ROUND(1/C218,4)</f>
        <v>0.66669999999999996</v>
      </c>
      <c r="E218" s="101" t="s">
        <v>554</v>
      </c>
      <c r="F218" s="102"/>
      <c r="G218" s="103">
        <f>I218+K218+M218</f>
        <v>798674.9</v>
      </c>
      <c r="H218" s="102"/>
      <c r="I218" s="103">
        <f>TRUNC(SUM(I216:I217)*$D218,1)</f>
        <v>0</v>
      </c>
      <c r="J218" s="102"/>
      <c r="K218" s="103">
        <f>TRUNC(SUM(K216:K217)*$D218,1)</f>
        <v>753467</v>
      </c>
      <c r="L218" s="102"/>
      <c r="M218" s="103">
        <f>TRUNC(SUM(M216:M217)*$D218,1)</f>
        <v>45207.9</v>
      </c>
      <c r="N218" s="23"/>
    </row>
    <row r="219" spans="1:14" ht="15" customHeight="1">
      <c r="A219" s="24"/>
      <c r="B219" s="105" t="s">
        <v>423</v>
      </c>
      <c r="C219" s="106" t="s">
        <v>238</v>
      </c>
      <c r="D219" s="107">
        <v>21.2</v>
      </c>
      <c r="E219" s="108" t="s">
        <v>28</v>
      </c>
      <c r="F219" s="109">
        <f>H219+J219+L219</f>
        <v>4900</v>
      </c>
      <c r="G219" s="110">
        <f>I219+K219+M219</f>
        <v>103880</v>
      </c>
      <c r="H219" s="109">
        <f>자재조서!$D$4</f>
        <v>4900</v>
      </c>
      <c r="I219" s="110">
        <f>TRUNC(H219*D219,1)</f>
        <v>103880</v>
      </c>
      <c r="J219" s="109">
        <v>0</v>
      </c>
      <c r="K219" s="110"/>
      <c r="L219" s="109">
        <v>0</v>
      </c>
      <c r="M219" s="110"/>
      <c r="N219" s="23" t="s">
        <v>0</v>
      </c>
    </row>
    <row r="220" spans="1:14" ht="15" customHeight="1">
      <c r="A220" s="27"/>
      <c r="B220" s="2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3"/>
    </row>
    <row r="221" spans="1:14" ht="15" customHeight="1">
      <c r="A221" s="63">
        <f>A215+1</f>
        <v>64</v>
      </c>
      <c r="B221" s="57" t="s">
        <v>414</v>
      </c>
      <c r="C221" s="58" t="s">
        <v>538</v>
      </c>
      <c r="D221" s="58">
        <v>1</v>
      </c>
      <c r="E221" s="59" t="s">
        <v>3</v>
      </c>
      <c r="F221" s="81"/>
      <c r="G221" s="79">
        <f>I221+K221+M221</f>
        <v>1401302.6</v>
      </c>
      <c r="H221" s="81"/>
      <c r="I221" s="79">
        <f>I224+I225</f>
        <v>203350</v>
      </c>
      <c r="J221" s="81"/>
      <c r="K221" s="79">
        <f>K224+K225</f>
        <v>1130144</v>
      </c>
      <c r="L221" s="81"/>
      <c r="M221" s="79">
        <f>M224+M225</f>
        <v>67808.600000000006</v>
      </c>
      <c r="N221" s="74" t="str">
        <f>N215</f>
        <v>토목6-3-2</v>
      </c>
    </row>
    <row r="222" spans="1:14" ht="15" customHeight="1">
      <c r="A222" s="24"/>
      <c r="B222" s="25" t="s">
        <v>424</v>
      </c>
      <c r="C222" s="1" t="s">
        <v>0</v>
      </c>
      <c r="D222" s="3">
        <v>4</v>
      </c>
      <c r="E222" s="2" t="s">
        <v>24</v>
      </c>
      <c r="F222" s="8">
        <f>H222+J222+L222</f>
        <v>282536</v>
      </c>
      <c r="G222" s="12">
        <f>I222+K222+M222</f>
        <v>1130144</v>
      </c>
      <c r="H222" s="8">
        <v>0</v>
      </c>
      <c r="I222" s="12"/>
      <c r="J222" s="8">
        <f>노임!$D$7</f>
        <v>282536</v>
      </c>
      <c r="K222" s="12">
        <f>TRUNC(J222*D222,1)</f>
        <v>1130144</v>
      </c>
      <c r="L222" s="8">
        <v>0</v>
      </c>
      <c r="M222" s="12"/>
      <c r="N222" s="23" t="s">
        <v>0</v>
      </c>
    </row>
    <row r="223" spans="1:14" ht="15" customHeight="1">
      <c r="A223" s="24"/>
      <c r="B223" s="66" t="s">
        <v>447</v>
      </c>
      <c r="C223" s="1" t="s">
        <v>555</v>
      </c>
      <c r="D223" s="30">
        <v>6</v>
      </c>
      <c r="E223" s="67" t="s">
        <v>29</v>
      </c>
      <c r="F223" s="31">
        <f>H223+J223+L223</f>
        <v>1130144</v>
      </c>
      <c r="G223" s="32">
        <f>I223+K223+M223</f>
        <v>67808.600000000006</v>
      </c>
      <c r="H223" s="31"/>
      <c r="I223" s="32">
        <f>TRUNC(H223*D223,1)</f>
        <v>0</v>
      </c>
      <c r="J223" s="31"/>
      <c r="K223" s="32">
        <f>TRUNC(J223*D223,1)</f>
        <v>0</v>
      </c>
      <c r="L223" s="31">
        <f>K222</f>
        <v>1130144</v>
      </c>
      <c r="M223" s="32">
        <f>TRUNC(L223*D223/100,1)</f>
        <v>67808.600000000006</v>
      </c>
      <c r="N223" s="23" t="s">
        <v>0</v>
      </c>
    </row>
    <row r="224" spans="1:14" ht="15" customHeight="1">
      <c r="A224" s="24"/>
      <c r="B224" s="98" t="s">
        <v>552</v>
      </c>
      <c r="C224" s="99">
        <v>1</v>
      </c>
      <c r="D224" s="100">
        <f>ROUND(1/C224,4)</f>
        <v>1</v>
      </c>
      <c r="E224" s="101" t="s">
        <v>554</v>
      </c>
      <c r="F224" s="102"/>
      <c r="G224" s="103">
        <f>I224+K224+M224</f>
        <v>1197952.6000000001</v>
      </c>
      <c r="H224" s="102"/>
      <c r="I224" s="103">
        <f>TRUNC(SUM(I222:I223)*$D224,1)</f>
        <v>0</v>
      </c>
      <c r="J224" s="102"/>
      <c r="K224" s="103">
        <f>TRUNC(SUM(K222:K223)*$D224,1)</f>
        <v>1130144</v>
      </c>
      <c r="L224" s="102"/>
      <c r="M224" s="103">
        <f>TRUNC(SUM(M222:M223)*$D224,1)</f>
        <v>67808.600000000006</v>
      </c>
      <c r="N224" s="23"/>
    </row>
    <row r="225" spans="1:14" ht="15" customHeight="1">
      <c r="A225" s="24"/>
      <c r="B225" s="105" t="s">
        <v>423</v>
      </c>
      <c r="C225" s="106" t="s">
        <v>238</v>
      </c>
      <c r="D225" s="107">
        <v>41.5</v>
      </c>
      <c r="E225" s="108" t="s">
        <v>28</v>
      </c>
      <c r="F225" s="109">
        <f>H225+J225+L225</f>
        <v>4900</v>
      </c>
      <c r="G225" s="110">
        <f>I225+K225+M225</f>
        <v>203350</v>
      </c>
      <c r="H225" s="109">
        <f>자재조서!$D$4</f>
        <v>4900</v>
      </c>
      <c r="I225" s="110">
        <f>TRUNC(H225*D225,1)</f>
        <v>203350</v>
      </c>
      <c r="J225" s="109">
        <v>0</v>
      </c>
      <c r="K225" s="110"/>
      <c r="L225" s="109">
        <v>0</v>
      </c>
      <c r="M225" s="110"/>
      <c r="N225" s="23" t="s">
        <v>0</v>
      </c>
    </row>
    <row r="226" spans="1:14" ht="15" customHeight="1">
      <c r="A226" s="27"/>
      <c r="B226" s="2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3"/>
    </row>
    <row r="227" spans="1:14" ht="15" customHeight="1">
      <c r="A227" s="63">
        <f>A221+1</f>
        <v>65</v>
      </c>
      <c r="B227" s="57" t="s">
        <v>416</v>
      </c>
      <c r="C227" s="58" t="s">
        <v>538</v>
      </c>
      <c r="D227" s="58">
        <v>1</v>
      </c>
      <c r="E227" s="59" t="s">
        <v>3</v>
      </c>
      <c r="F227" s="81"/>
      <c r="G227" s="79">
        <f>I227+K227+M227</f>
        <v>1338582.6000000001</v>
      </c>
      <c r="H227" s="81"/>
      <c r="I227" s="79">
        <f>I230+I231</f>
        <v>140630</v>
      </c>
      <c r="J227" s="81"/>
      <c r="K227" s="79">
        <f>K230+K231</f>
        <v>1130144</v>
      </c>
      <c r="L227" s="81"/>
      <c r="M227" s="79">
        <f>M230+M231</f>
        <v>67808.600000000006</v>
      </c>
      <c r="N227" s="74" t="str">
        <f>N221</f>
        <v>토목6-3-2</v>
      </c>
    </row>
    <row r="228" spans="1:14" ht="15" customHeight="1">
      <c r="A228" s="24"/>
      <c r="B228" s="25" t="s">
        <v>424</v>
      </c>
      <c r="C228" s="1" t="s">
        <v>0</v>
      </c>
      <c r="D228" s="3">
        <v>4</v>
      </c>
      <c r="E228" s="2" t="s">
        <v>24</v>
      </c>
      <c r="F228" s="8">
        <f>H228+J228+L228</f>
        <v>282536</v>
      </c>
      <c r="G228" s="12">
        <f>I228+K228+M228</f>
        <v>1130144</v>
      </c>
      <c r="H228" s="8">
        <v>0</v>
      </c>
      <c r="I228" s="12"/>
      <c r="J228" s="8">
        <f>노임!$D$7</f>
        <v>282536</v>
      </c>
      <c r="K228" s="12">
        <f>TRUNC(J228*D228,1)</f>
        <v>1130144</v>
      </c>
      <c r="L228" s="8">
        <v>0</v>
      </c>
      <c r="M228" s="12"/>
      <c r="N228" s="23" t="s">
        <v>0</v>
      </c>
    </row>
    <row r="229" spans="1:14" ht="15" customHeight="1">
      <c r="A229" s="24"/>
      <c r="B229" s="66" t="s">
        <v>447</v>
      </c>
      <c r="C229" s="1" t="s">
        <v>555</v>
      </c>
      <c r="D229" s="30">
        <v>6</v>
      </c>
      <c r="E229" s="67" t="s">
        <v>29</v>
      </c>
      <c r="F229" s="31">
        <f>H229+J229+L229</f>
        <v>1130144</v>
      </c>
      <c r="G229" s="32">
        <f>I229+K229+M229</f>
        <v>67808.600000000006</v>
      </c>
      <c r="H229" s="31"/>
      <c r="I229" s="32">
        <f>TRUNC(H229*D229,1)</f>
        <v>0</v>
      </c>
      <c r="J229" s="31"/>
      <c r="K229" s="32">
        <f>TRUNC(J229*D229,1)</f>
        <v>0</v>
      </c>
      <c r="L229" s="31">
        <f>K228</f>
        <v>1130144</v>
      </c>
      <c r="M229" s="32">
        <f>TRUNC(L229*D229/100,1)</f>
        <v>67808.600000000006</v>
      </c>
      <c r="N229" s="23" t="s">
        <v>0</v>
      </c>
    </row>
    <row r="230" spans="1:14" ht="15" customHeight="1">
      <c r="A230" s="24"/>
      <c r="B230" s="98" t="s">
        <v>552</v>
      </c>
      <c r="C230" s="99">
        <v>1</v>
      </c>
      <c r="D230" s="100">
        <f>ROUND(1/C230,4)</f>
        <v>1</v>
      </c>
      <c r="E230" s="101" t="s">
        <v>554</v>
      </c>
      <c r="F230" s="102"/>
      <c r="G230" s="103">
        <f>I230+K230+M230</f>
        <v>1197952.6000000001</v>
      </c>
      <c r="H230" s="102"/>
      <c r="I230" s="103">
        <f>TRUNC(SUM(I228:I229)*$D230,1)</f>
        <v>0</v>
      </c>
      <c r="J230" s="102"/>
      <c r="K230" s="103">
        <f>TRUNC(SUM(K228:K229)*$D230,1)</f>
        <v>1130144</v>
      </c>
      <c r="L230" s="102"/>
      <c r="M230" s="103">
        <f>TRUNC(SUM(M228:M229)*$D230,1)</f>
        <v>67808.600000000006</v>
      </c>
      <c r="N230" s="23"/>
    </row>
    <row r="231" spans="1:14" ht="15" customHeight="1">
      <c r="A231" s="24"/>
      <c r="B231" s="105" t="s">
        <v>423</v>
      </c>
      <c r="C231" s="106" t="s">
        <v>238</v>
      </c>
      <c r="D231" s="107">
        <v>28.7</v>
      </c>
      <c r="E231" s="108" t="s">
        <v>28</v>
      </c>
      <c r="F231" s="109">
        <f>H231+J231+L231</f>
        <v>4900</v>
      </c>
      <c r="G231" s="110">
        <f>I231+K231+M231</f>
        <v>140630</v>
      </c>
      <c r="H231" s="109">
        <f>자재조서!$D$4</f>
        <v>4900</v>
      </c>
      <c r="I231" s="110">
        <f>TRUNC(H231*D231,1)</f>
        <v>140630</v>
      </c>
      <c r="J231" s="109">
        <v>0</v>
      </c>
      <c r="K231" s="110"/>
      <c r="L231" s="109">
        <v>0</v>
      </c>
      <c r="M231" s="110"/>
      <c r="N231" s="23" t="s">
        <v>0</v>
      </c>
    </row>
    <row r="232" spans="1:14" ht="15" customHeight="1">
      <c r="A232" s="27"/>
      <c r="B232" s="2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3"/>
    </row>
    <row r="233" spans="1:14" ht="15" customHeight="1">
      <c r="A233" s="56">
        <f>A227+1</f>
        <v>66</v>
      </c>
      <c r="B233" s="57" t="s">
        <v>415</v>
      </c>
      <c r="C233" s="58" t="s">
        <v>8</v>
      </c>
      <c r="D233" s="58">
        <v>1</v>
      </c>
      <c r="E233" s="59" t="s">
        <v>7</v>
      </c>
      <c r="F233" s="62"/>
      <c r="G233" s="61">
        <f>I233+K233+M233</f>
        <v>56766</v>
      </c>
      <c r="H233" s="62"/>
      <c r="I233" s="61">
        <f>TRUNC(I234+I235,0)</f>
        <v>15645</v>
      </c>
      <c r="J233" s="62"/>
      <c r="K233" s="61">
        <f>TRUNC(K234+K235,0)</f>
        <v>36248</v>
      </c>
      <c r="L233" s="62"/>
      <c r="M233" s="61">
        <f>TRUNC(M234+M235,0)</f>
        <v>4873</v>
      </c>
      <c r="N233" s="74" t="s">
        <v>0</v>
      </c>
    </row>
    <row r="234" spans="1:14" ht="15" customHeight="1">
      <c r="A234" s="24"/>
      <c r="B234" s="25" t="s">
        <v>425</v>
      </c>
      <c r="C234" s="1" t="s">
        <v>35</v>
      </c>
      <c r="D234" s="1">
        <v>1</v>
      </c>
      <c r="E234" s="2" t="s">
        <v>7</v>
      </c>
      <c r="F234" s="8">
        <f>H234+J234+L234</f>
        <v>56582.43</v>
      </c>
      <c r="G234" s="12">
        <f>I234+K234+M234</f>
        <v>56582.400000000001</v>
      </c>
      <c r="H234" s="8">
        <f>중기사용료목록!E12</f>
        <v>15645.43</v>
      </c>
      <c r="I234" s="12">
        <f>TRUNC(H234*D234,1)</f>
        <v>15645.4</v>
      </c>
      <c r="J234" s="8">
        <f>중기사용료목록!F12</f>
        <v>36248</v>
      </c>
      <c r="K234" s="12">
        <f>TRUNC(J234*D234,1)</f>
        <v>36248</v>
      </c>
      <c r="L234" s="8">
        <f>중기사용료목록!G12</f>
        <v>4689</v>
      </c>
      <c r="M234" s="12">
        <f>TRUNC(L234*D234,1)</f>
        <v>4689</v>
      </c>
      <c r="N234" s="23" t="s">
        <v>0</v>
      </c>
    </row>
    <row r="235" spans="1:14" ht="15" customHeight="1">
      <c r="A235" s="24"/>
      <c r="B235" s="25" t="s">
        <v>426</v>
      </c>
      <c r="C235" s="1" t="s">
        <v>34</v>
      </c>
      <c r="D235" s="1">
        <v>2</v>
      </c>
      <c r="E235" s="2" t="s">
        <v>7</v>
      </c>
      <c r="F235" s="8">
        <f>H235+J235+L235</f>
        <v>92</v>
      </c>
      <c r="G235" s="12">
        <f>I235+K235+M235</f>
        <v>184</v>
      </c>
      <c r="H235" s="8">
        <f>중기사용료목록!E15</f>
        <v>0</v>
      </c>
      <c r="I235" s="12">
        <f>TRUNC(H235*D235,1)</f>
        <v>0</v>
      </c>
      <c r="J235" s="8">
        <f>중기사용료목록!F15</f>
        <v>0</v>
      </c>
      <c r="K235" s="12">
        <f>TRUNC(J235*D235,1)</f>
        <v>0</v>
      </c>
      <c r="L235" s="8">
        <f>중기사용료목록!G15</f>
        <v>92</v>
      </c>
      <c r="M235" s="12">
        <f>TRUNC(L235*D235,1)</f>
        <v>184</v>
      </c>
      <c r="N235" s="23" t="s">
        <v>0</v>
      </c>
    </row>
    <row r="236" spans="1:14" ht="15" customHeight="1">
      <c r="A236" s="27"/>
      <c r="B236" s="2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3"/>
    </row>
    <row r="237" spans="1:14" ht="15" customHeight="1">
      <c r="A237" s="56">
        <f>A233+1</f>
        <v>67</v>
      </c>
      <c r="B237" s="57" t="s">
        <v>437</v>
      </c>
      <c r="C237" s="58" t="s">
        <v>241</v>
      </c>
      <c r="D237" s="58">
        <v>1</v>
      </c>
      <c r="E237" s="58" t="s">
        <v>3</v>
      </c>
      <c r="F237" s="62"/>
      <c r="G237" s="61">
        <f t="shared" ref="G237:G243" si="0">I237+K237+M237</f>
        <v>95513</v>
      </c>
      <c r="H237" s="62"/>
      <c r="I237" s="61">
        <f>TRUNC(I238+I239+I240+I241+I242+I243,0)</f>
        <v>3049</v>
      </c>
      <c r="J237" s="62"/>
      <c r="K237" s="61">
        <f>TRUNC(K238+K239+K240+K241+K242+K243,0)</f>
        <v>92464</v>
      </c>
      <c r="L237" s="62"/>
      <c r="M237" s="61">
        <f>TRUNC(M238+M239+M240+M241+M242+M243,0)</f>
        <v>0</v>
      </c>
      <c r="N237" s="74" t="s">
        <v>13</v>
      </c>
    </row>
    <row r="238" spans="1:14" ht="15" customHeight="1">
      <c r="A238" s="24"/>
      <c r="B238" s="25" t="s">
        <v>438</v>
      </c>
      <c r="C238" s="1" t="s">
        <v>41</v>
      </c>
      <c r="D238" s="3">
        <v>3</v>
      </c>
      <c r="E238" s="1" t="s">
        <v>31</v>
      </c>
      <c r="F238" s="8">
        <f t="shared" ref="F238:F243" si="1">H238+J238+L238</f>
        <v>3.0329999999999999</v>
      </c>
      <c r="G238" s="12">
        <f t="shared" si="0"/>
        <v>9</v>
      </c>
      <c r="H238" s="8">
        <f>자재조서!D12</f>
        <v>3.0329999999999999</v>
      </c>
      <c r="I238" s="12">
        <f>TRUNC(H238*D238,1)</f>
        <v>9</v>
      </c>
      <c r="J238" s="8">
        <v>0</v>
      </c>
      <c r="K238" s="12"/>
      <c r="L238" s="8">
        <v>0</v>
      </c>
      <c r="M238" s="12"/>
      <c r="N238" s="23" t="s">
        <v>0</v>
      </c>
    </row>
    <row r="239" spans="1:14" ht="15" customHeight="1">
      <c r="A239" s="24"/>
      <c r="B239" s="25" t="s">
        <v>439</v>
      </c>
      <c r="C239" s="1" t="s">
        <v>45</v>
      </c>
      <c r="D239" s="1">
        <v>7.0000000000000001E-3</v>
      </c>
      <c r="E239" s="1" t="s">
        <v>31</v>
      </c>
      <c r="F239" s="8">
        <f t="shared" si="1"/>
        <v>10277.777777777777</v>
      </c>
      <c r="G239" s="12">
        <f t="shared" si="0"/>
        <v>71.900000000000006</v>
      </c>
      <c r="H239" s="8">
        <f>자재조서!D13</f>
        <v>10277.777777777777</v>
      </c>
      <c r="I239" s="12">
        <f>TRUNC(H239*D239,1)</f>
        <v>71.900000000000006</v>
      </c>
      <c r="J239" s="8">
        <v>0</v>
      </c>
      <c r="K239" s="12"/>
      <c r="L239" s="8">
        <v>0</v>
      </c>
      <c r="M239" s="12"/>
      <c r="N239" s="23" t="s">
        <v>0</v>
      </c>
    </row>
    <row r="240" spans="1:14" ht="15" customHeight="1">
      <c r="A240" s="24"/>
      <c r="B240" s="25" t="s">
        <v>440</v>
      </c>
      <c r="C240" s="1" t="s">
        <v>245</v>
      </c>
      <c r="D240" s="1">
        <v>0.05</v>
      </c>
      <c r="E240" s="1" t="s">
        <v>2</v>
      </c>
      <c r="F240" s="8">
        <f t="shared" si="1"/>
        <v>3900</v>
      </c>
      <c r="G240" s="12">
        <f t="shared" si="0"/>
        <v>195</v>
      </c>
      <c r="H240" s="8">
        <f>자재조서!D14</f>
        <v>3900</v>
      </c>
      <c r="I240" s="12">
        <f>TRUNC(H240*D240,1)</f>
        <v>195</v>
      </c>
      <c r="J240" s="8">
        <v>0</v>
      </c>
      <c r="K240" s="12"/>
      <c r="L240" s="8">
        <v>0</v>
      </c>
      <c r="M240" s="12"/>
      <c r="N240" s="23" t="s">
        <v>0</v>
      </c>
    </row>
    <row r="241" spans="1:14" ht="15" customHeight="1">
      <c r="A241" s="24"/>
      <c r="B241" s="25" t="s">
        <v>441</v>
      </c>
      <c r="C241" s="1" t="s">
        <v>0</v>
      </c>
      <c r="D241" s="3">
        <v>0.25</v>
      </c>
      <c r="E241" s="1" t="s">
        <v>24</v>
      </c>
      <c r="F241" s="8">
        <f t="shared" si="1"/>
        <v>197788</v>
      </c>
      <c r="G241" s="12">
        <f t="shared" si="0"/>
        <v>49447</v>
      </c>
      <c r="H241" s="8">
        <v>0</v>
      </c>
      <c r="I241" s="12"/>
      <c r="J241" s="8">
        <f>노임!D15</f>
        <v>197788</v>
      </c>
      <c r="K241" s="12">
        <f>TRUNC(J241*D241,1)</f>
        <v>49447</v>
      </c>
      <c r="L241" s="8">
        <v>0</v>
      </c>
      <c r="M241" s="12"/>
      <c r="N241" s="23" t="s">
        <v>0</v>
      </c>
    </row>
    <row r="242" spans="1:14" ht="15" customHeight="1">
      <c r="A242" s="24"/>
      <c r="B242" s="25" t="s">
        <v>421</v>
      </c>
      <c r="C242" s="1" t="s">
        <v>0</v>
      </c>
      <c r="D242" s="3">
        <v>0.25</v>
      </c>
      <c r="E242" s="1" t="s">
        <v>24</v>
      </c>
      <c r="F242" s="8">
        <f t="shared" si="1"/>
        <v>172068</v>
      </c>
      <c r="G242" s="12">
        <f t="shared" si="0"/>
        <v>43017</v>
      </c>
      <c r="H242" s="8">
        <v>0</v>
      </c>
      <c r="I242" s="12"/>
      <c r="J242" s="8">
        <f>노임!D3</f>
        <v>172068</v>
      </c>
      <c r="K242" s="12">
        <f>TRUNC(J242*D242,1)</f>
        <v>43017</v>
      </c>
      <c r="L242" s="8">
        <v>0</v>
      </c>
      <c r="M242" s="12"/>
      <c r="N242" s="23" t="s">
        <v>0</v>
      </c>
    </row>
    <row r="243" spans="1:14" ht="15" customHeight="1">
      <c r="A243" s="24"/>
      <c r="B243" s="25" t="s">
        <v>442</v>
      </c>
      <c r="C243" s="1" t="s">
        <v>44</v>
      </c>
      <c r="D243" s="1">
        <v>1</v>
      </c>
      <c r="E243" s="1" t="s">
        <v>1</v>
      </c>
      <c r="F243" s="8">
        <f t="shared" si="1"/>
        <v>0</v>
      </c>
      <c r="G243" s="12">
        <f t="shared" si="0"/>
        <v>2773.9</v>
      </c>
      <c r="H243" s="2"/>
      <c r="I243" s="12">
        <f>TRUNC(((K241+K242)*0.03),1)</f>
        <v>2773.9</v>
      </c>
      <c r="J243" s="2"/>
      <c r="K243" s="12">
        <v>0</v>
      </c>
      <c r="L243" s="2"/>
      <c r="M243" s="12">
        <v>0</v>
      </c>
      <c r="N243" s="23" t="s">
        <v>0</v>
      </c>
    </row>
    <row r="244" spans="1:14" ht="15" customHeight="1">
      <c r="A244" s="27"/>
      <c r="B244" s="2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3"/>
    </row>
    <row r="245" spans="1:14" ht="15" customHeight="1">
      <c r="A245" s="56">
        <f>A237+1</f>
        <v>68</v>
      </c>
      <c r="B245" s="57" t="s">
        <v>437</v>
      </c>
      <c r="C245" s="58" t="s">
        <v>443</v>
      </c>
      <c r="D245" s="58">
        <v>1</v>
      </c>
      <c r="E245" s="58" t="s">
        <v>3</v>
      </c>
      <c r="F245" s="62"/>
      <c r="G245" s="61">
        <f t="shared" ref="G245:G251" si="2">I245+K245+M245</f>
        <v>114566</v>
      </c>
      <c r="H245" s="62"/>
      <c r="I245" s="61">
        <f>TRUNC(I246+I247+I248+I249+I250+I251,0)</f>
        <v>3610</v>
      </c>
      <c r="J245" s="62"/>
      <c r="K245" s="61">
        <f>TRUNC(K246+K247+K248+K249+K250+K251,0)</f>
        <v>110956</v>
      </c>
      <c r="L245" s="62"/>
      <c r="M245" s="61">
        <f>TRUNC(M246+M247+M248+M249+M250+M251,0)</f>
        <v>0</v>
      </c>
      <c r="N245" s="74" t="s">
        <v>13</v>
      </c>
    </row>
    <row r="246" spans="1:14" ht="15" customHeight="1">
      <c r="A246" s="24"/>
      <c r="B246" s="25" t="s">
        <v>438</v>
      </c>
      <c r="C246" s="1" t="s">
        <v>41</v>
      </c>
      <c r="D246" s="3">
        <v>5</v>
      </c>
      <c r="E246" s="1" t="s">
        <v>31</v>
      </c>
      <c r="F246" s="8">
        <f t="shared" ref="F246:F251" si="3">H246+J246+L246</f>
        <v>3.0329999999999999</v>
      </c>
      <c r="G246" s="12">
        <f t="shared" si="2"/>
        <v>15.1</v>
      </c>
      <c r="H246" s="8">
        <f>자재조서!D12</f>
        <v>3.0329999999999999</v>
      </c>
      <c r="I246" s="12">
        <f>TRUNC(H246*D246,1)</f>
        <v>15.1</v>
      </c>
      <c r="J246" s="8">
        <v>0</v>
      </c>
      <c r="K246" s="12"/>
      <c r="L246" s="8">
        <v>0</v>
      </c>
      <c r="M246" s="12"/>
      <c r="N246" s="23" t="s">
        <v>0</v>
      </c>
    </row>
    <row r="247" spans="1:14" ht="15" customHeight="1">
      <c r="A247" s="24"/>
      <c r="B247" s="25" t="s">
        <v>439</v>
      </c>
      <c r="C247" s="1" t="s">
        <v>45</v>
      </c>
      <c r="D247" s="1">
        <v>7.0000000000000001E-3</v>
      </c>
      <c r="E247" s="1" t="s">
        <v>31</v>
      </c>
      <c r="F247" s="8">
        <f t="shared" si="3"/>
        <v>10277.777777777777</v>
      </c>
      <c r="G247" s="12">
        <f t="shared" si="2"/>
        <v>71.900000000000006</v>
      </c>
      <c r="H247" s="8">
        <f>자재조서!D13</f>
        <v>10277.777777777777</v>
      </c>
      <c r="I247" s="12">
        <f>TRUNC(H247*D247,1)</f>
        <v>71.900000000000006</v>
      </c>
      <c r="J247" s="8">
        <v>0</v>
      </c>
      <c r="K247" s="12"/>
      <c r="L247" s="8">
        <v>0</v>
      </c>
      <c r="M247" s="12"/>
      <c r="N247" s="23" t="s">
        <v>0</v>
      </c>
    </row>
    <row r="248" spans="1:14" ht="15" customHeight="1">
      <c r="A248" s="24"/>
      <c r="B248" s="25" t="s">
        <v>440</v>
      </c>
      <c r="C248" s="1" t="s">
        <v>245</v>
      </c>
      <c r="D248" s="1">
        <v>0.05</v>
      </c>
      <c r="E248" s="1" t="s">
        <v>2</v>
      </c>
      <c r="F248" s="8">
        <f t="shared" si="3"/>
        <v>3900</v>
      </c>
      <c r="G248" s="12">
        <f t="shared" si="2"/>
        <v>195</v>
      </c>
      <c r="H248" s="8">
        <f>자재조서!D14</f>
        <v>3900</v>
      </c>
      <c r="I248" s="12">
        <f>TRUNC(H248*D248,1)</f>
        <v>195</v>
      </c>
      <c r="J248" s="8">
        <v>0</v>
      </c>
      <c r="K248" s="12"/>
      <c r="L248" s="8">
        <v>0</v>
      </c>
      <c r="M248" s="12"/>
      <c r="N248" s="23" t="s">
        <v>0</v>
      </c>
    </row>
    <row r="249" spans="1:14" ht="15" customHeight="1">
      <c r="A249" s="24"/>
      <c r="B249" s="25" t="s">
        <v>441</v>
      </c>
      <c r="C249" s="1" t="s">
        <v>0</v>
      </c>
      <c r="D249" s="3">
        <v>0.3</v>
      </c>
      <c r="E249" s="1" t="s">
        <v>24</v>
      </c>
      <c r="F249" s="8">
        <f t="shared" si="3"/>
        <v>197788</v>
      </c>
      <c r="G249" s="12">
        <f t="shared" si="2"/>
        <v>59336.4</v>
      </c>
      <c r="H249" s="8">
        <v>0</v>
      </c>
      <c r="I249" s="12"/>
      <c r="J249" s="8">
        <f>노임!D15</f>
        <v>197788</v>
      </c>
      <c r="K249" s="12">
        <f>TRUNC(J249*D249,1)</f>
        <v>59336.4</v>
      </c>
      <c r="L249" s="8">
        <v>0</v>
      </c>
      <c r="M249" s="12"/>
      <c r="N249" s="23" t="s">
        <v>0</v>
      </c>
    </row>
    <row r="250" spans="1:14" ht="15" customHeight="1">
      <c r="A250" s="24"/>
      <c r="B250" s="25" t="s">
        <v>421</v>
      </c>
      <c r="C250" s="1" t="s">
        <v>0</v>
      </c>
      <c r="D250" s="3">
        <v>0.3</v>
      </c>
      <c r="E250" s="1" t="s">
        <v>24</v>
      </c>
      <c r="F250" s="8">
        <f t="shared" si="3"/>
        <v>172068</v>
      </c>
      <c r="G250" s="12">
        <f t="shared" si="2"/>
        <v>51620.4</v>
      </c>
      <c r="H250" s="8">
        <v>0</v>
      </c>
      <c r="I250" s="12"/>
      <c r="J250" s="8">
        <f>노임!D3</f>
        <v>172068</v>
      </c>
      <c r="K250" s="12">
        <f>TRUNC(J250*D250,1)</f>
        <v>51620.4</v>
      </c>
      <c r="L250" s="8">
        <v>0</v>
      </c>
      <c r="M250" s="12"/>
      <c r="N250" s="23" t="s">
        <v>0</v>
      </c>
    </row>
    <row r="251" spans="1:14" ht="15" customHeight="1">
      <c r="A251" s="24"/>
      <c r="B251" s="25" t="s">
        <v>442</v>
      </c>
      <c r="C251" s="1" t="s">
        <v>44</v>
      </c>
      <c r="D251" s="1">
        <v>1</v>
      </c>
      <c r="E251" s="1" t="s">
        <v>1</v>
      </c>
      <c r="F251" s="8">
        <f t="shared" si="3"/>
        <v>0</v>
      </c>
      <c r="G251" s="12">
        <f t="shared" si="2"/>
        <v>3328.7</v>
      </c>
      <c r="H251" s="2"/>
      <c r="I251" s="12">
        <f>TRUNC(((K249+K250)*0.03),1)</f>
        <v>3328.7</v>
      </c>
      <c r="J251" s="2"/>
      <c r="K251" s="12">
        <v>0</v>
      </c>
      <c r="L251" s="2"/>
      <c r="M251" s="12">
        <v>0</v>
      </c>
      <c r="N251" s="23" t="s">
        <v>0</v>
      </c>
    </row>
    <row r="252" spans="1:14" ht="15" customHeight="1">
      <c r="A252" s="48"/>
      <c r="B252" s="49"/>
      <c r="C252" s="10"/>
      <c r="D252" s="10"/>
      <c r="E252" s="47"/>
      <c r="F252" s="10"/>
      <c r="G252" s="10"/>
      <c r="H252" s="10"/>
      <c r="I252" s="10"/>
      <c r="J252" s="10"/>
      <c r="K252" s="10"/>
      <c r="L252" s="10"/>
      <c r="M252" s="10"/>
      <c r="N252" s="47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236"/>
  <sheetViews>
    <sheetView workbookViewId="0">
      <pane ySplit="3" topLeftCell="A208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17" width="9.33203125" customWidth="1"/>
  </cols>
  <sheetData>
    <row r="1" spans="1:14" ht="15" customHeight="1">
      <c r="A1" s="83" t="s">
        <v>452</v>
      </c>
    </row>
    <row r="2" spans="1:14" ht="15" customHeight="1">
      <c r="A2" s="384" t="s">
        <v>23</v>
      </c>
      <c r="B2" s="385"/>
      <c r="C2" s="386" t="s">
        <v>50</v>
      </c>
      <c r="D2" s="386" t="s">
        <v>49</v>
      </c>
      <c r="E2" s="386" t="s">
        <v>48</v>
      </c>
      <c r="F2" s="386" t="s">
        <v>19</v>
      </c>
      <c r="G2" s="386" t="s">
        <v>0</v>
      </c>
      <c r="H2" s="386" t="s">
        <v>18</v>
      </c>
      <c r="I2" s="386" t="s">
        <v>0</v>
      </c>
      <c r="J2" s="386" t="s">
        <v>17</v>
      </c>
      <c r="K2" s="386" t="s">
        <v>0</v>
      </c>
      <c r="L2" s="386" t="s">
        <v>16</v>
      </c>
      <c r="M2" s="386" t="s">
        <v>0</v>
      </c>
      <c r="N2" s="387" t="s">
        <v>15</v>
      </c>
    </row>
    <row r="3" spans="1:14" ht="15" customHeight="1">
      <c r="A3" s="384"/>
      <c r="B3" s="385"/>
      <c r="C3" s="386" t="s">
        <v>0</v>
      </c>
      <c r="D3" s="386" t="s">
        <v>0</v>
      </c>
      <c r="E3" s="386" t="s">
        <v>0</v>
      </c>
      <c r="F3" s="2" t="s">
        <v>47</v>
      </c>
      <c r="G3" s="2" t="s">
        <v>46</v>
      </c>
      <c r="H3" s="2" t="s">
        <v>47</v>
      </c>
      <c r="I3" s="2" t="s">
        <v>46</v>
      </c>
      <c r="J3" s="2" t="s">
        <v>47</v>
      </c>
      <c r="K3" s="2" t="s">
        <v>46</v>
      </c>
      <c r="L3" s="2" t="s">
        <v>47</v>
      </c>
      <c r="M3" s="2" t="s">
        <v>46</v>
      </c>
      <c r="N3" s="387" t="s">
        <v>0</v>
      </c>
    </row>
    <row r="4" spans="1:14" ht="15" customHeight="1">
      <c r="A4" s="24"/>
      <c r="B4" s="25"/>
      <c r="C4" s="1"/>
      <c r="D4" s="1"/>
      <c r="E4" s="2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63">
        <f>강관용접!A245+1</f>
        <v>69</v>
      </c>
      <c r="B5" s="57" t="s">
        <v>419</v>
      </c>
      <c r="C5" s="58" t="s">
        <v>269</v>
      </c>
      <c r="D5" s="58">
        <v>1</v>
      </c>
      <c r="E5" s="59" t="s">
        <v>3</v>
      </c>
      <c r="F5" s="62"/>
      <c r="G5" s="61">
        <f t="shared" ref="G5:G6" si="0">I5+K5+M5</f>
        <v>25398</v>
      </c>
      <c r="H5" s="62"/>
      <c r="I5" s="61">
        <f>TRUNC(I6,0)</f>
        <v>10938</v>
      </c>
      <c r="J5" s="62"/>
      <c r="K5" s="61">
        <f>TRUNC(K6,0)</f>
        <v>14460</v>
      </c>
      <c r="L5" s="62"/>
      <c r="M5" s="61">
        <f>TRUNC(M6,0)</f>
        <v>0</v>
      </c>
      <c r="N5" s="74"/>
    </row>
    <row r="6" spans="1:14" ht="15" customHeight="1">
      <c r="A6" s="24"/>
      <c r="B6" s="25" t="s">
        <v>427</v>
      </c>
      <c r="C6" s="1" t="s">
        <v>276</v>
      </c>
      <c r="D6" s="51">
        <f>80/300</f>
        <v>0.26666666666666666</v>
      </c>
      <c r="E6" s="2" t="s">
        <v>3</v>
      </c>
      <c r="F6" s="8">
        <f t="shared" ref="F6" si="1">H6+J6+L6</f>
        <v>95245</v>
      </c>
      <c r="G6" s="12">
        <f t="shared" si="0"/>
        <v>25398.6</v>
      </c>
      <c r="H6" s="8">
        <f>'목록(강관)'!$I$78</f>
        <v>41020</v>
      </c>
      <c r="I6" s="12">
        <f>TRUNC(H6*D6,1)</f>
        <v>10938.6</v>
      </c>
      <c r="J6" s="8">
        <f>'목록(강관)'!$K$78</f>
        <v>54225</v>
      </c>
      <c r="K6" s="12">
        <f>TRUNC(J6*D6,1)</f>
        <v>14460</v>
      </c>
      <c r="L6" s="8">
        <f>'목록(강관)'!$M$78</f>
        <v>0</v>
      </c>
      <c r="M6" s="12">
        <f>TRUNC(L6*D6,1)</f>
        <v>0</v>
      </c>
      <c r="N6" s="23"/>
    </row>
    <row r="7" spans="1:14" ht="15" customHeight="1">
      <c r="A7" s="27"/>
      <c r="B7" s="2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3"/>
    </row>
    <row r="8" spans="1:14" ht="15" customHeight="1">
      <c r="A8" s="63">
        <f>A5+1</f>
        <v>70</v>
      </c>
      <c r="B8" s="57" t="s">
        <v>419</v>
      </c>
      <c r="C8" s="58" t="s">
        <v>246</v>
      </c>
      <c r="D8" s="58">
        <v>1</v>
      </c>
      <c r="E8" s="59" t="s">
        <v>3</v>
      </c>
      <c r="F8" s="62"/>
      <c r="G8" s="61">
        <f t="shared" ref="G8:G9" si="2">I8+K8+M8</f>
        <v>31748</v>
      </c>
      <c r="H8" s="62"/>
      <c r="I8" s="61">
        <f>TRUNC(I9,0)</f>
        <v>13673</v>
      </c>
      <c r="J8" s="62"/>
      <c r="K8" s="61">
        <f>TRUNC(K9,0)</f>
        <v>18075</v>
      </c>
      <c r="L8" s="62"/>
      <c r="M8" s="61">
        <f>TRUNC(M9,0)</f>
        <v>0</v>
      </c>
      <c r="N8" s="74"/>
    </row>
    <row r="9" spans="1:14" ht="15" customHeight="1">
      <c r="A9" s="24"/>
      <c r="B9" s="25" t="s">
        <v>427</v>
      </c>
      <c r="C9" s="1" t="s">
        <v>277</v>
      </c>
      <c r="D9" s="51">
        <f>100/300</f>
        <v>0.33333333333333331</v>
      </c>
      <c r="E9" s="2" t="s">
        <v>3</v>
      </c>
      <c r="F9" s="8">
        <f t="shared" ref="F9" si="3">H9+J9+L9</f>
        <v>95245</v>
      </c>
      <c r="G9" s="12">
        <f t="shared" si="2"/>
        <v>31748.3</v>
      </c>
      <c r="H9" s="8">
        <f>'목록(강관)'!$I$78</f>
        <v>41020</v>
      </c>
      <c r="I9" s="12">
        <f>TRUNC(H9*D9,1)</f>
        <v>13673.3</v>
      </c>
      <c r="J9" s="8">
        <f>'목록(강관)'!$K$78</f>
        <v>54225</v>
      </c>
      <c r="K9" s="12">
        <f>TRUNC(J9*D9,1)</f>
        <v>18075</v>
      </c>
      <c r="L9" s="8">
        <f>'목록(강관)'!$M$78</f>
        <v>0</v>
      </c>
      <c r="M9" s="12">
        <f>TRUNC(L9*D9,1)</f>
        <v>0</v>
      </c>
      <c r="N9" s="23"/>
    </row>
    <row r="10" spans="1:14" ht="15" customHeight="1">
      <c r="A10" s="27"/>
      <c r="B10" s="2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3"/>
    </row>
    <row r="11" spans="1:14" ht="15" customHeight="1">
      <c r="A11" s="63">
        <f>A8+1</f>
        <v>71</v>
      </c>
      <c r="B11" s="57" t="s">
        <v>419</v>
      </c>
      <c r="C11" s="58" t="s">
        <v>247</v>
      </c>
      <c r="D11" s="58">
        <v>1</v>
      </c>
      <c r="E11" s="59" t="s">
        <v>3</v>
      </c>
      <c r="F11" s="62"/>
      <c r="G11" s="61">
        <f t="shared" ref="G11:G12" si="4">I11+K11+M11</f>
        <v>47622</v>
      </c>
      <c r="H11" s="62"/>
      <c r="I11" s="61">
        <f>TRUNC(I12,0)</f>
        <v>20510</v>
      </c>
      <c r="J11" s="62"/>
      <c r="K11" s="61">
        <f>TRUNC(K12,0)</f>
        <v>27112</v>
      </c>
      <c r="L11" s="62"/>
      <c r="M11" s="61">
        <f>TRUNC(M12,0)</f>
        <v>0</v>
      </c>
      <c r="N11" s="74"/>
    </row>
    <row r="12" spans="1:14" ht="15" customHeight="1">
      <c r="A12" s="24"/>
      <c r="B12" s="25" t="s">
        <v>427</v>
      </c>
      <c r="C12" s="1" t="s">
        <v>280</v>
      </c>
      <c r="D12" s="51">
        <f>150/300</f>
        <v>0.5</v>
      </c>
      <c r="E12" s="2" t="s">
        <v>3</v>
      </c>
      <c r="F12" s="8">
        <f t="shared" ref="F12" si="5">H12+J12+L12</f>
        <v>95245</v>
      </c>
      <c r="G12" s="12">
        <f t="shared" si="4"/>
        <v>47622.5</v>
      </c>
      <c r="H12" s="8">
        <f>'목록(강관)'!$I$78</f>
        <v>41020</v>
      </c>
      <c r="I12" s="12">
        <f>TRUNC(H12*D12,1)</f>
        <v>20510</v>
      </c>
      <c r="J12" s="8">
        <f>'목록(강관)'!$K$78</f>
        <v>54225</v>
      </c>
      <c r="K12" s="12">
        <f>TRUNC(J12*D12,1)</f>
        <v>27112.5</v>
      </c>
      <c r="L12" s="8">
        <f>'목록(강관)'!$M$78</f>
        <v>0</v>
      </c>
      <c r="M12" s="12">
        <f>TRUNC(L12*D12,1)</f>
        <v>0</v>
      </c>
      <c r="N12" s="23"/>
    </row>
    <row r="13" spans="1:14" ht="15" customHeight="1">
      <c r="A13" s="27"/>
      <c r="B13" s="2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3"/>
    </row>
    <row r="14" spans="1:14" ht="15" customHeight="1">
      <c r="A14" s="63">
        <f>A11+1</f>
        <v>72</v>
      </c>
      <c r="B14" s="57" t="s">
        <v>419</v>
      </c>
      <c r="C14" s="58" t="s">
        <v>248</v>
      </c>
      <c r="D14" s="58">
        <v>1</v>
      </c>
      <c r="E14" s="59" t="s">
        <v>3</v>
      </c>
      <c r="F14" s="62"/>
      <c r="G14" s="61">
        <f t="shared" ref="G14:G15" si="6">I14+K14+M14</f>
        <v>63496</v>
      </c>
      <c r="H14" s="62"/>
      <c r="I14" s="61">
        <f>TRUNC(I15,0)</f>
        <v>27346</v>
      </c>
      <c r="J14" s="62"/>
      <c r="K14" s="61">
        <f>TRUNC(K15,0)</f>
        <v>36150</v>
      </c>
      <c r="L14" s="62"/>
      <c r="M14" s="61">
        <f>TRUNC(M15,0)</f>
        <v>0</v>
      </c>
      <c r="N14" s="74"/>
    </row>
    <row r="15" spans="1:14" ht="15" customHeight="1">
      <c r="A15" s="24"/>
      <c r="B15" s="25" t="s">
        <v>427</v>
      </c>
      <c r="C15" s="1" t="s">
        <v>278</v>
      </c>
      <c r="D15" s="51">
        <f>200/300</f>
        <v>0.66666666666666663</v>
      </c>
      <c r="E15" s="2" t="s">
        <v>3</v>
      </c>
      <c r="F15" s="8">
        <f t="shared" ref="F15" si="7">H15+J15+L15</f>
        <v>95245</v>
      </c>
      <c r="G15" s="12">
        <f t="shared" si="6"/>
        <v>63496.6</v>
      </c>
      <c r="H15" s="8">
        <f>'목록(강관)'!$I$78</f>
        <v>41020</v>
      </c>
      <c r="I15" s="12">
        <f>TRUNC(H15*D15,1)</f>
        <v>27346.6</v>
      </c>
      <c r="J15" s="8">
        <f>'목록(강관)'!$K$78</f>
        <v>54225</v>
      </c>
      <c r="K15" s="12">
        <f>TRUNC(J15*D15,1)</f>
        <v>36150</v>
      </c>
      <c r="L15" s="8">
        <f>'목록(강관)'!$M$78</f>
        <v>0</v>
      </c>
      <c r="M15" s="12">
        <f>TRUNC(L15*D15,1)</f>
        <v>0</v>
      </c>
      <c r="N15" s="23"/>
    </row>
    <row r="16" spans="1:14" ht="15" customHeight="1">
      <c r="A16" s="27"/>
      <c r="B16" s="2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3"/>
    </row>
    <row r="17" spans="1:14" ht="15" customHeight="1">
      <c r="A17" s="63">
        <f>A14+1</f>
        <v>73</v>
      </c>
      <c r="B17" s="57" t="s">
        <v>419</v>
      </c>
      <c r="C17" s="58" t="s">
        <v>249</v>
      </c>
      <c r="D17" s="58">
        <v>1</v>
      </c>
      <c r="E17" s="59" t="s">
        <v>3</v>
      </c>
      <c r="F17" s="62"/>
      <c r="G17" s="61">
        <f t="shared" ref="G17:G18" si="8">I17+K17+M17</f>
        <v>79370</v>
      </c>
      <c r="H17" s="62"/>
      <c r="I17" s="61">
        <f>TRUNC(I18,0)</f>
        <v>34183</v>
      </c>
      <c r="J17" s="62"/>
      <c r="K17" s="61">
        <f>TRUNC(K18,0)</f>
        <v>45187</v>
      </c>
      <c r="L17" s="62"/>
      <c r="M17" s="61">
        <f>TRUNC(M18,0)</f>
        <v>0</v>
      </c>
      <c r="N17" s="74" t="s">
        <v>12</v>
      </c>
    </row>
    <row r="18" spans="1:14" ht="15" customHeight="1">
      <c r="A18" s="24"/>
      <c r="B18" s="25" t="s">
        <v>427</v>
      </c>
      <c r="C18" s="1" t="s">
        <v>279</v>
      </c>
      <c r="D18" s="51">
        <f>250/300</f>
        <v>0.83333333333333337</v>
      </c>
      <c r="E18" s="2" t="s">
        <v>3</v>
      </c>
      <c r="F18" s="8">
        <f t="shared" ref="F18" si="9">H18+J18+L18</f>
        <v>95245</v>
      </c>
      <c r="G18" s="12">
        <f t="shared" si="8"/>
        <v>79370.8</v>
      </c>
      <c r="H18" s="8">
        <f>'목록(강관)'!$I$78</f>
        <v>41020</v>
      </c>
      <c r="I18" s="12">
        <f>TRUNC(H18*D18,1)</f>
        <v>34183.300000000003</v>
      </c>
      <c r="J18" s="8">
        <f>'목록(강관)'!$K$78</f>
        <v>54225</v>
      </c>
      <c r="K18" s="12">
        <f>TRUNC(J18*D18,1)</f>
        <v>45187.5</v>
      </c>
      <c r="L18" s="8">
        <f>'목록(강관)'!$M$78</f>
        <v>0</v>
      </c>
      <c r="M18" s="12">
        <f>TRUNC(L18*D18,1)</f>
        <v>0</v>
      </c>
      <c r="N18" s="23" t="s">
        <v>0</v>
      </c>
    </row>
    <row r="19" spans="1:14" ht="15" customHeight="1">
      <c r="A19" s="27"/>
      <c r="B19" s="2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3"/>
    </row>
    <row r="20" spans="1:14" ht="15" customHeight="1">
      <c r="A20" s="63">
        <f>A17+1</f>
        <v>74</v>
      </c>
      <c r="B20" s="57" t="s">
        <v>419</v>
      </c>
      <c r="C20" s="58" t="s">
        <v>250</v>
      </c>
      <c r="D20" s="58">
        <v>1</v>
      </c>
      <c r="E20" s="59" t="s">
        <v>3</v>
      </c>
      <c r="F20" s="62"/>
      <c r="G20" s="61">
        <f t="shared" ref="G20:G26" si="10">I20+K20+M20</f>
        <v>95245</v>
      </c>
      <c r="H20" s="62"/>
      <c r="I20" s="61">
        <f>TRUNC(I21+I22+I23+I24+I25+I26,0)</f>
        <v>41020</v>
      </c>
      <c r="J20" s="62"/>
      <c r="K20" s="61">
        <f>TRUNC(K21+K22+K23+K24+K25+K26,0)</f>
        <v>54225</v>
      </c>
      <c r="L20" s="62"/>
      <c r="M20" s="61">
        <f>TRUNC(M21+M22+M23+M24+M25+M26,0)</f>
        <v>0</v>
      </c>
      <c r="N20" s="74" t="str">
        <f>N17</f>
        <v>토목6-3-3</v>
      </c>
    </row>
    <row r="21" spans="1:14" ht="15" customHeight="1">
      <c r="A21" s="24"/>
      <c r="B21" s="25" t="s">
        <v>428</v>
      </c>
      <c r="C21" s="1" t="s">
        <v>272</v>
      </c>
      <c r="D21" s="3">
        <v>0.1</v>
      </c>
      <c r="E21" s="2" t="s">
        <v>28</v>
      </c>
      <c r="F21" s="8">
        <f t="shared" ref="F21:F26" si="11">H21+J21+L21</f>
        <v>20747</v>
      </c>
      <c r="G21" s="12">
        <f t="shared" si="10"/>
        <v>2074.6999999999998</v>
      </c>
      <c r="H21" s="8">
        <f>자재조서!$D$8</f>
        <v>20747</v>
      </c>
      <c r="I21" s="12">
        <f>TRUNC(H21*D21,1)</f>
        <v>2074.6999999999998</v>
      </c>
      <c r="J21" s="8">
        <v>0</v>
      </c>
      <c r="K21" s="12"/>
      <c r="L21" s="8">
        <v>0</v>
      </c>
      <c r="M21" s="12"/>
      <c r="N21" s="23" t="s">
        <v>0</v>
      </c>
    </row>
    <row r="22" spans="1:14" ht="15" customHeight="1">
      <c r="A22" s="24"/>
      <c r="B22" s="25" t="s">
        <v>429</v>
      </c>
      <c r="C22" s="1" t="s">
        <v>273</v>
      </c>
      <c r="D22" s="3">
        <v>1.1000000000000001</v>
      </c>
      <c r="E22" s="2" t="s">
        <v>6</v>
      </c>
      <c r="F22" s="8">
        <f t="shared" si="11"/>
        <v>2800</v>
      </c>
      <c r="G22" s="12">
        <f t="shared" si="10"/>
        <v>3080</v>
      </c>
      <c r="H22" s="8">
        <f>자재조서!$D$9</f>
        <v>2800</v>
      </c>
      <c r="I22" s="12">
        <f>TRUNC(H22*D22,1)</f>
        <v>3080</v>
      </c>
      <c r="J22" s="8">
        <v>0</v>
      </c>
      <c r="K22" s="12"/>
      <c r="L22" s="8">
        <v>0</v>
      </c>
      <c r="M22" s="12"/>
      <c r="N22" s="23" t="s">
        <v>0</v>
      </c>
    </row>
    <row r="23" spans="1:14" ht="15" customHeight="1">
      <c r="A23" s="24"/>
      <c r="B23" s="25" t="s">
        <v>430</v>
      </c>
      <c r="C23" s="1" t="s">
        <v>274</v>
      </c>
      <c r="D23" s="3">
        <v>0.79</v>
      </c>
      <c r="E23" s="2" t="s">
        <v>14</v>
      </c>
      <c r="F23" s="8">
        <f t="shared" si="11"/>
        <v>23200</v>
      </c>
      <c r="G23" s="12">
        <f t="shared" si="10"/>
        <v>18328</v>
      </c>
      <c r="H23" s="8">
        <f>자재조서!$D$10</f>
        <v>23200</v>
      </c>
      <c r="I23" s="12">
        <f>TRUNC(H23*D23,1)</f>
        <v>18328</v>
      </c>
      <c r="J23" s="8">
        <v>0</v>
      </c>
      <c r="K23" s="12"/>
      <c r="L23" s="8">
        <v>0</v>
      </c>
      <c r="M23" s="12"/>
      <c r="N23" s="23" t="s">
        <v>0</v>
      </c>
    </row>
    <row r="24" spans="1:14" ht="15" customHeight="1">
      <c r="A24" s="24"/>
      <c r="B24" s="25" t="s">
        <v>431</v>
      </c>
      <c r="C24" s="1" t="s">
        <v>275</v>
      </c>
      <c r="D24" s="3">
        <v>0.79</v>
      </c>
      <c r="E24" s="2" t="s">
        <v>14</v>
      </c>
      <c r="F24" s="8">
        <f t="shared" si="11"/>
        <v>22200</v>
      </c>
      <c r="G24" s="12">
        <f t="shared" si="10"/>
        <v>17538</v>
      </c>
      <c r="H24" s="8">
        <f>자재조서!$D$11</f>
        <v>22200</v>
      </c>
      <c r="I24" s="12">
        <f>TRUNC(H24*D24,1)</f>
        <v>17538</v>
      </c>
      <c r="J24" s="8">
        <v>0</v>
      </c>
      <c r="K24" s="12"/>
      <c r="L24" s="8">
        <v>0</v>
      </c>
      <c r="M24" s="12"/>
      <c r="N24" s="23" t="s">
        <v>0</v>
      </c>
    </row>
    <row r="25" spans="1:14" ht="15" customHeight="1">
      <c r="A25" s="24"/>
      <c r="B25" s="25" t="s">
        <v>432</v>
      </c>
      <c r="C25" s="1" t="s">
        <v>0</v>
      </c>
      <c r="D25" s="3">
        <v>0.18</v>
      </c>
      <c r="E25" s="2" t="s">
        <v>24</v>
      </c>
      <c r="F25" s="8">
        <f t="shared" si="11"/>
        <v>263017</v>
      </c>
      <c r="G25" s="12">
        <f t="shared" si="10"/>
        <v>47343</v>
      </c>
      <c r="H25" s="8">
        <v>0</v>
      </c>
      <c r="I25" s="12"/>
      <c r="J25" s="8">
        <f>노임!$D$9</f>
        <v>263017</v>
      </c>
      <c r="K25" s="12">
        <f>TRUNC(J25*D25,1)</f>
        <v>47343</v>
      </c>
      <c r="L25" s="8">
        <v>0</v>
      </c>
      <c r="M25" s="12"/>
      <c r="N25" s="23" t="s">
        <v>0</v>
      </c>
    </row>
    <row r="26" spans="1:14" ht="15" customHeight="1">
      <c r="A26" s="24"/>
      <c r="B26" s="25" t="s">
        <v>421</v>
      </c>
      <c r="C26" s="1" t="s">
        <v>0</v>
      </c>
      <c r="D26" s="3">
        <v>0.04</v>
      </c>
      <c r="E26" s="2" t="s">
        <v>24</v>
      </c>
      <c r="F26" s="8">
        <f t="shared" si="11"/>
        <v>172068</v>
      </c>
      <c r="G26" s="12">
        <f t="shared" si="10"/>
        <v>6882.7</v>
      </c>
      <c r="H26" s="8">
        <v>0</v>
      </c>
      <c r="I26" s="12"/>
      <c r="J26" s="8">
        <f>노임!$D$3</f>
        <v>172068</v>
      </c>
      <c r="K26" s="12">
        <f>TRUNC(J26*D26,1)</f>
        <v>6882.7</v>
      </c>
      <c r="L26" s="8">
        <v>0</v>
      </c>
      <c r="M26" s="12"/>
      <c r="N26" s="23" t="s">
        <v>0</v>
      </c>
    </row>
    <row r="27" spans="1:14" ht="15" customHeight="1">
      <c r="A27" s="27"/>
      <c r="B27" s="2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3"/>
    </row>
    <row r="28" spans="1:14" ht="15" customHeight="1">
      <c r="A28" s="63">
        <f>A20+1</f>
        <v>75</v>
      </c>
      <c r="B28" s="57" t="s">
        <v>419</v>
      </c>
      <c r="C28" s="58" t="s">
        <v>251</v>
      </c>
      <c r="D28" s="58">
        <v>1</v>
      </c>
      <c r="E28" s="59" t="s">
        <v>3</v>
      </c>
      <c r="F28" s="62"/>
      <c r="G28" s="61">
        <f t="shared" ref="G28:G34" si="12">I28+K28+M28</f>
        <v>111330</v>
      </c>
      <c r="H28" s="62"/>
      <c r="I28" s="61">
        <f>TRUNC(I29+I30+I31+I32+I33+I34,0)</f>
        <v>47494</v>
      </c>
      <c r="J28" s="62"/>
      <c r="K28" s="61">
        <f>TRUNC(K29+K30+K31+K32+K33+K34,0)</f>
        <v>63836</v>
      </c>
      <c r="L28" s="62"/>
      <c r="M28" s="61">
        <f>TRUNC(M29+M30+M31+M32+M33+M34,0)</f>
        <v>0</v>
      </c>
      <c r="N28" s="74" t="str">
        <f>N20</f>
        <v>토목6-3-3</v>
      </c>
    </row>
    <row r="29" spans="1:14" ht="15" customHeight="1">
      <c r="A29" s="24"/>
      <c r="B29" s="25" t="s">
        <v>428</v>
      </c>
      <c r="C29" s="1" t="s">
        <v>272</v>
      </c>
      <c r="D29" s="3">
        <v>0.11</v>
      </c>
      <c r="E29" s="2" t="s">
        <v>28</v>
      </c>
      <c r="F29" s="8">
        <f t="shared" ref="F29:F34" si="13">H29+J29+L29</f>
        <v>20747</v>
      </c>
      <c r="G29" s="12">
        <f t="shared" si="12"/>
        <v>2282.1</v>
      </c>
      <c r="H29" s="8">
        <f>자재조서!$D$8</f>
        <v>20747</v>
      </c>
      <c r="I29" s="12">
        <f>TRUNC(H29*D29,1)</f>
        <v>2282.1</v>
      </c>
      <c r="J29" s="8">
        <v>0</v>
      </c>
      <c r="K29" s="12"/>
      <c r="L29" s="8">
        <v>0</v>
      </c>
      <c r="M29" s="12"/>
      <c r="N29" s="23" t="s">
        <v>0</v>
      </c>
    </row>
    <row r="30" spans="1:14" ht="15" customHeight="1">
      <c r="A30" s="24"/>
      <c r="B30" s="25" t="s">
        <v>429</v>
      </c>
      <c r="C30" s="1" t="s">
        <v>273</v>
      </c>
      <c r="D30" s="3">
        <v>1.23</v>
      </c>
      <c r="E30" s="2" t="s">
        <v>6</v>
      </c>
      <c r="F30" s="8">
        <f t="shared" si="13"/>
        <v>2800</v>
      </c>
      <c r="G30" s="12">
        <f t="shared" si="12"/>
        <v>3444</v>
      </c>
      <c r="H30" s="8">
        <f>자재조서!$D$9</f>
        <v>2800</v>
      </c>
      <c r="I30" s="12">
        <f>TRUNC(H30*D30,1)</f>
        <v>3444</v>
      </c>
      <c r="J30" s="8">
        <v>0</v>
      </c>
      <c r="K30" s="12"/>
      <c r="L30" s="8">
        <v>0</v>
      </c>
      <c r="M30" s="12"/>
      <c r="N30" s="23" t="s">
        <v>0</v>
      </c>
    </row>
    <row r="31" spans="1:14" ht="15" customHeight="1">
      <c r="A31" s="24"/>
      <c r="B31" s="25" t="s">
        <v>430</v>
      </c>
      <c r="C31" s="1" t="s">
        <v>274</v>
      </c>
      <c r="D31" s="3">
        <v>0.92</v>
      </c>
      <c r="E31" s="2" t="s">
        <v>14</v>
      </c>
      <c r="F31" s="8">
        <f t="shared" si="13"/>
        <v>23200</v>
      </c>
      <c r="G31" s="12">
        <f t="shared" si="12"/>
        <v>21344</v>
      </c>
      <c r="H31" s="8">
        <f>자재조서!$D$10</f>
        <v>23200</v>
      </c>
      <c r="I31" s="12">
        <f>TRUNC(H31*D31,1)</f>
        <v>21344</v>
      </c>
      <c r="J31" s="8">
        <v>0</v>
      </c>
      <c r="K31" s="12"/>
      <c r="L31" s="8">
        <v>0</v>
      </c>
      <c r="M31" s="12"/>
      <c r="N31" s="23" t="s">
        <v>0</v>
      </c>
    </row>
    <row r="32" spans="1:14" ht="15" customHeight="1">
      <c r="A32" s="24"/>
      <c r="B32" s="25" t="s">
        <v>431</v>
      </c>
      <c r="C32" s="1" t="s">
        <v>275</v>
      </c>
      <c r="D32" s="3">
        <v>0.92</v>
      </c>
      <c r="E32" s="2" t="s">
        <v>14</v>
      </c>
      <c r="F32" s="8">
        <f t="shared" si="13"/>
        <v>22200</v>
      </c>
      <c r="G32" s="12">
        <f t="shared" si="12"/>
        <v>20424</v>
      </c>
      <c r="H32" s="8">
        <f>자재조서!$D$11</f>
        <v>22200</v>
      </c>
      <c r="I32" s="12">
        <f>TRUNC(H32*D32,1)</f>
        <v>20424</v>
      </c>
      <c r="J32" s="8">
        <v>0</v>
      </c>
      <c r="K32" s="12"/>
      <c r="L32" s="8">
        <v>0</v>
      </c>
      <c r="M32" s="12"/>
      <c r="N32" s="23" t="s">
        <v>0</v>
      </c>
    </row>
    <row r="33" spans="1:14" ht="15" customHeight="1">
      <c r="A33" s="24"/>
      <c r="B33" s="25" t="s">
        <v>432</v>
      </c>
      <c r="C33" s="1" t="s">
        <v>0</v>
      </c>
      <c r="D33" s="3">
        <v>0.21</v>
      </c>
      <c r="E33" s="2" t="s">
        <v>24</v>
      </c>
      <c r="F33" s="8">
        <f t="shared" si="13"/>
        <v>263017</v>
      </c>
      <c r="G33" s="12">
        <f t="shared" si="12"/>
        <v>55233.5</v>
      </c>
      <c r="H33" s="8">
        <v>0</v>
      </c>
      <c r="I33" s="12"/>
      <c r="J33" s="8">
        <f>노임!$D$9</f>
        <v>263017</v>
      </c>
      <c r="K33" s="12">
        <f>TRUNC(J33*D33,1)</f>
        <v>55233.5</v>
      </c>
      <c r="L33" s="8">
        <v>0</v>
      </c>
      <c r="M33" s="12"/>
      <c r="N33" s="23" t="s">
        <v>0</v>
      </c>
    </row>
    <row r="34" spans="1:14" ht="15" customHeight="1">
      <c r="A34" s="24"/>
      <c r="B34" s="25" t="s">
        <v>421</v>
      </c>
      <c r="C34" s="1" t="s">
        <v>0</v>
      </c>
      <c r="D34" s="3">
        <v>0.05</v>
      </c>
      <c r="E34" s="2" t="s">
        <v>24</v>
      </c>
      <c r="F34" s="8">
        <f t="shared" si="13"/>
        <v>172068</v>
      </c>
      <c r="G34" s="12">
        <f t="shared" si="12"/>
        <v>8603.4</v>
      </c>
      <c r="H34" s="8">
        <v>0</v>
      </c>
      <c r="I34" s="12"/>
      <c r="J34" s="8">
        <f>노임!$D$3</f>
        <v>172068</v>
      </c>
      <c r="K34" s="12">
        <f>TRUNC(J34*D34,1)</f>
        <v>8603.4</v>
      </c>
      <c r="L34" s="8">
        <v>0</v>
      </c>
      <c r="M34" s="12"/>
      <c r="N34" s="23" t="s">
        <v>0</v>
      </c>
    </row>
    <row r="35" spans="1:14" ht="15" customHeight="1">
      <c r="A35" s="27"/>
      <c r="B35" s="2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3"/>
    </row>
    <row r="36" spans="1:14" ht="15" customHeight="1">
      <c r="A36" s="63">
        <f>A28+1</f>
        <v>76</v>
      </c>
      <c r="B36" s="57" t="s">
        <v>419</v>
      </c>
      <c r="C36" s="58" t="s">
        <v>252</v>
      </c>
      <c r="D36" s="58">
        <v>1</v>
      </c>
      <c r="E36" s="59" t="s">
        <v>3</v>
      </c>
      <c r="F36" s="62"/>
      <c r="G36" s="61">
        <f t="shared" ref="G36:G42" si="14">I36+K36+M36</f>
        <v>125104</v>
      </c>
      <c r="H36" s="62"/>
      <c r="I36" s="61">
        <f>TRUNC(I37+I38+I39+I40+I41+I42,0)</f>
        <v>54287</v>
      </c>
      <c r="J36" s="62"/>
      <c r="K36" s="61">
        <f>TRUNC(K37+K38+K39+K40+K41+K42,0)</f>
        <v>70817</v>
      </c>
      <c r="L36" s="62"/>
      <c r="M36" s="61">
        <f>TRUNC(M37+M38+M39+M40+M41+M42,0)</f>
        <v>0</v>
      </c>
      <c r="N36" s="74" t="str">
        <f>N28</f>
        <v>토목6-3-3</v>
      </c>
    </row>
    <row r="37" spans="1:14" ht="15" customHeight="1">
      <c r="A37" s="24"/>
      <c r="B37" s="25" t="s">
        <v>428</v>
      </c>
      <c r="C37" s="1" t="s">
        <v>272</v>
      </c>
      <c r="D37" s="3">
        <v>0.13</v>
      </c>
      <c r="E37" s="2" t="s">
        <v>28</v>
      </c>
      <c r="F37" s="8">
        <f t="shared" ref="F37:F42" si="15">H37+J37+L37</f>
        <v>20747</v>
      </c>
      <c r="G37" s="12">
        <f t="shared" si="14"/>
        <v>2697.1</v>
      </c>
      <c r="H37" s="8">
        <f>자재조서!$D$8</f>
        <v>20747</v>
      </c>
      <c r="I37" s="12">
        <f>TRUNC(H37*D37,1)</f>
        <v>2697.1</v>
      </c>
      <c r="J37" s="8">
        <v>0</v>
      </c>
      <c r="K37" s="12"/>
      <c r="L37" s="8">
        <v>0</v>
      </c>
      <c r="M37" s="12"/>
      <c r="N37" s="23" t="s">
        <v>0</v>
      </c>
    </row>
    <row r="38" spans="1:14" ht="15" customHeight="1">
      <c r="A38" s="24"/>
      <c r="B38" s="25" t="s">
        <v>429</v>
      </c>
      <c r="C38" s="1" t="s">
        <v>273</v>
      </c>
      <c r="D38" s="3">
        <v>1.4</v>
      </c>
      <c r="E38" s="2" t="s">
        <v>6</v>
      </c>
      <c r="F38" s="8">
        <f t="shared" si="15"/>
        <v>2800</v>
      </c>
      <c r="G38" s="12">
        <f t="shared" si="14"/>
        <v>3920</v>
      </c>
      <c r="H38" s="8">
        <f>자재조서!$D$9</f>
        <v>2800</v>
      </c>
      <c r="I38" s="12">
        <f>TRUNC(H38*D38,1)</f>
        <v>3920</v>
      </c>
      <c r="J38" s="8">
        <v>0</v>
      </c>
      <c r="K38" s="12"/>
      <c r="L38" s="8">
        <v>0</v>
      </c>
      <c r="M38" s="12"/>
      <c r="N38" s="23" t="s">
        <v>0</v>
      </c>
    </row>
    <row r="39" spans="1:14" ht="15" customHeight="1">
      <c r="A39" s="24"/>
      <c r="B39" s="25" t="s">
        <v>430</v>
      </c>
      <c r="C39" s="1" t="s">
        <v>274</v>
      </c>
      <c r="D39" s="3">
        <v>1.05</v>
      </c>
      <c r="E39" s="2" t="s">
        <v>14</v>
      </c>
      <c r="F39" s="8">
        <f t="shared" si="15"/>
        <v>23200</v>
      </c>
      <c r="G39" s="12">
        <f t="shared" si="14"/>
        <v>24360</v>
      </c>
      <c r="H39" s="8">
        <f>자재조서!$D$10</f>
        <v>23200</v>
      </c>
      <c r="I39" s="12">
        <f>TRUNC(H39*D39,1)</f>
        <v>24360</v>
      </c>
      <c r="J39" s="8">
        <v>0</v>
      </c>
      <c r="K39" s="12"/>
      <c r="L39" s="8">
        <v>0</v>
      </c>
      <c r="M39" s="12"/>
      <c r="N39" s="23" t="s">
        <v>0</v>
      </c>
    </row>
    <row r="40" spans="1:14" ht="15" customHeight="1">
      <c r="A40" s="24"/>
      <c r="B40" s="25" t="s">
        <v>431</v>
      </c>
      <c r="C40" s="1" t="s">
        <v>275</v>
      </c>
      <c r="D40" s="3">
        <v>1.05</v>
      </c>
      <c r="E40" s="2" t="s">
        <v>14</v>
      </c>
      <c r="F40" s="8">
        <f t="shared" si="15"/>
        <v>22200</v>
      </c>
      <c r="G40" s="12">
        <f t="shared" si="14"/>
        <v>23310</v>
      </c>
      <c r="H40" s="8">
        <f>자재조서!$D$11</f>
        <v>22200</v>
      </c>
      <c r="I40" s="12">
        <f>TRUNC(H40*D40,1)</f>
        <v>23310</v>
      </c>
      <c r="J40" s="8">
        <v>0</v>
      </c>
      <c r="K40" s="12"/>
      <c r="L40" s="8">
        <v>0</v>
      </c>
      <c r="M40" s="12"/>
      <c r="N40" s="23" t="s">
        <v>0</v>
      </c>
    </row>
    <row r="41" spans="1:14" ht="15" customHeight="1">
      <c r="A41" s="24"/>
      <c r="B41" s="25" t="s">
        <v>432</v>
      </c>
      <c r="C41" s="1" t="s">
        <v>0</v>
      </c>
      <c r="D41" s="3">
        <v>0.23</v>
      </c>
      <c r="E41" s="2" t="s">
        <v>24</v>
      </c>
      <c r="F41" s="8">
        <f t="shared" si="15"/>
        <v>263017</v>
      </c>
      <c r="G41" s="12">
        <f t="shared" si="14"/>
        <v>60493.9</v>
      </c>
      <c r="H41" s="8">
        <v>0</v>
      </c>
      <c r="I41" s="12"/>
      <c r="J41" s="8">
        <f>노임!$D$9</f>
        <v>263017</v>
      </c>
      <c r="K41" s="12">
        <f>TRUNC(J41*D41,1)</f>
        <v>60493.9</v>
      </c>
      <c r="L41" s="8">
        <v>0</v>
      </c>
      <c r="M41" s="12"/>
      <c r="N41" s="23" t="s">
        <v>0</v>
      </c>
    </row>
    <row r="42" spans="1:14" ht="15" customHeight="1">
      <c r="A42" s="24"/>
      <c r="B42" s="25" t="s">
        <v>421</v>
      </c>
      <c r="C42" s="1" t="s">
        <v>0</v>
      </c>
      <c r="D42" s="3">
        <v>0.06</v>
      </c>
      <c r="E42" s="2" t="s">
        <v>24</v>
      </c>
      <c r="F42" s="8">
        <f t="shared" si="15"/>
        <v>172068</v>
      </c>
      <c r="G42" s="12">
        <f t="shared" si="14"/>
        <v>10324</v>
      </c>
      <c r="H42" s="8">
        <v>0</v>
      </c>
      <c r="I42" s="12"/>
      <c r="J42" s="8">
        <f>노임!$D$3</f>
        <v>172068</v>
      </c>
      <c r="K42" s="12">
        <f>TRUNC(J42*D42,1)</f>
        <v>10324</v>
      </c>
      <c r="L42" s="8">
        <v>0</v>
      </c>
      <c r="M42" s="12"/>
      <c r="N42" s="23" t="s">
        <v>0</v>
      </c>
    </row>
    <row r="43" spans="1:14" ht="15" customHeight="1">
      <c r="A43" s="27"/>
      <c r="B43" s="2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3"/>
    </row>
    <row r="44" spans="1:14" ht="15" customHeight="1">
      <c r="A44" s="63">
        <f>A36+1</f>
        <v>77</v>
      </c>
      <c r="B44" s="57" t="s">
        <v>419</v>
      </c>
      <c r="C44" s="58" t="s">
        <v>254</v>
      </c>
      <c r="D44" s="58">
        <v>1</v>
      </c>
      <c r="E44" s="59" t="s">
        <v>3</v>
      </c>
      <c r="F44" s="62"/>
      <c r="G44" s="61">
        <f t="shared" ref="G44:G50" si="16">I44+K44+M44</f>
        <v>136978</v>
      </c>
      <c r="H44" s="62"/>
      <c r="I44" s="61">
        <f>TRUNC(I45+I46+I47+I48+I49+I50,0)</f>
        <v>60900</v>
      </c>
      <c r="J44" s="62"/>
      <c r="K44" s="61">
        <f>TRUNC(K45+K46+K47+K48+K49+K50,0)</f>
        <v>76078</v>
      </c>
      <c r="L44" s="62"/>
      <c r="M44" s="61">
        <f>TRUNC(M45+M46+M47+M48+M49+M50,0)</f>
        <v>0</v>
      </c>
      <c r="N44" s="74" t="str">
        <f>N36</f>
        <v>토목6-3-3</v>
      </c>
    </row>
    <row r="45" spans="1:14" ht="15" customHeight="1">
      <c r="A45" s="50"/>
      <c r="B45" s="25" t="s">
        <v>428</v>
      </c>
      <c r="C45" s="1" t="s">
        <v>272</v>
      </c>
      <c r="D45" s="3">
        <v>0.14000000000000001</v>
      </c>
      <c r="E45" s="2" t="s">
        <v>28</v>
      </c>
      <c r="F45" s="8">
        <f t="shared" ref="F45:F50" si="17">H45+J45+L45</f>
        <v>20747</v>
      </c>
      <c r="G45" s="12">
        <f t="shared" si="16"/>
        <v>2904.5</v>
      </c>
      <c r="H45" s="8">
        <f>자재조서!$D$8</f>
        <v>20747</v>
      </c>
      <c r="I45" s="12">
        <f>TRUNC(H45*D45,1)</f>
        <v>2904.5</v>
      </c>
      <c r="J45" s="8">
        <v>0</v>
      </c>
      <c r="K45" s="12"/>
      <c r="L45" s="8">
        <v>0</v>
      </c>
      <c r="M45" s="12"/>
      <c r="N45" s="23" t="s">
        <v>0</v>
      </c>
    </row>
    <row r="46" spans="1:14" ht="15" customHeight="1">
      <c r="A46" s="24"/>
      <c r="B46" s="25" t="s">
        <v>429</v>
      </c>
      <c r="C46" s="1" t="s">
        <v>273</v>
      </c>
      <c r="D46" s="3">
        <v>1.58</v>
      </c>
      <c r="E46" s="2" t="s">
        <v>6</v>
      </c>
      <c r="F46" s="8">
        <f t="shared" si="17"/>
        <v>2800</v>
      </c>
      <c r="G46" s="12">
        <f t="shared" si="16"/>
        <v>4424</v>
      </c>
      <c r="H46" s="8">
        <f>자재조서!$D$9</f>
        <v>2800</v>
      </c>
      <c r="I46" s="12">
        <f>TRUNC(H46*D46,1)</f>
        <v>4424</v>
      </c>
      <c r="J46" s="8">
        <v>0</v>
      </c>
      <c r="K46" s="12"/>
      <c r="L46" s="8">
        <v>0</v>
      </c>
      <c r="M46" s="12"/>
      <c r="N46" s="23" t="s">
        <v>0</v>
      </c>
    </row>
    <row r="47" spans="1:14" ht="15" customHeight="1">
      <c r="A47" s="24"/>
      <c r="B47" s="25" t="s">
        <v>430</v>
      </c>
      <c r="C47" s="1" t="s">
        <v>274</v>
      </c>
      <c r="D47" s="3">
        <v>1.18</v>
      </c>
      <c r="E47" s="2" t="s">
        <v>14</v>
      </c>
      <c r="F47" s="8">
        <f t="shared" si="17"/>
        <v>23200</v>
      </c>
      <c r="G47" s="12">
        <f t="shared" si="16"/>
        <v>27376</v>
      </c>
      <c r="H47" s="8">
        <f>자재조서!$D$10</f>
        <v>23200</v>
      </c>
      <c r="I47" s="12">
        <f>TRUNC(H47*D47,1)</f>
        <v>27376</v>
      </c>
      <c r="J47" s="8">
        <v>0</v>
      </c>
      <c r="K47" s="12"/>
      <c r="L47" s="8">
        <v>0</v>
      </c>
      <c r="M47" s="12"/>
      <c r="N47" s="23" t="s">
        <v>0</v>
      </c>
    </row>
    <row r="48" spans="1:14" ht="15" customHeight="1">
      <c r="A48" s="24"/>
      <c r="B48" s="25" t="s">
        <v>431</v>
      </c>
      <c r="C48" s="1" t="s">
        <v>275</v>
      </c>
      <c r="D48" s="3">
        <v>1.18</v>
      </c>
      <c r="E48" s="2" t="s">
        <v>14</v>
      </c>
      <c r="F48" s="8">
        <f t="shared" si="17"/>
        <v>22200</v>
      </c>
      <c r="G48" s="12">
        <f t="shared" si="16"/>
        <v>26196</v>
      </c>
      <c r="H48" s="8">
        <f>자재조서!$D$11</f>
        <v>22200</v>
      </c>
      <c r="I48" s="12">
        <f>TRUNC(H48*D48,1)</f>
        <v>26196</v>
      </c>
      <c r="J48" s="8">
        <v>0</v>
      </c>
      <c r="K48" s="12"/>
      <c r="L48" s="8">
        <v>0</v>
      </c>
      <c r="M48" s="12"/>
      <c r="N48" s="23" t="s">
        <v>0</v>
      </c>
    </row>
    <row r="49" spans="1:14" ht="15" customHeight="1">
      <c r="A49" s="24"/>
      <c r="B49" s="25" t="s">
        <v>432</v>
      </c>
      <c r="C49" s="1" t="s">
        <v>0</v>
      </c>
      <c r="D49" s="3">
        <v>0.25</v>
      </c>
      <c r="E49" s="2" t="s">
        <v>24</v>
      </c>
      <c r="F49" s="8">
        <f t="shared" si="17"/>
        <v>263017</v>
      </c>
      <c r="G49" s="12">
        <f t="shared" si="16"/>
        <v>65754.2</v>
      </c>
      <c r="H49" s="8">
        <v>0</v>
      </c>
      <c r="I49" s="12"/>
      <c r="J49" s="8">
        <f>노임!$D$9</f>
        <v>263017</v>
      </c>
      <c r="K49" s="12">
        <f>TRUNC(J49*D49,1)</f>
        <v>65754.2</v>
      </c>
      <c r="L49" s="8">
        <v>0</v>
      </c>
      <c r="M49" s="12"/>
      <c r="N49" s="23" t="s">
        <v>0</v>
      </c>
    </row>
    <row r="50" spans="1:14" ht="15" customHeight="1">
      <c r="A50" s="24"/>
      <c r="B50" s="25" t="s">
        <v>421</v>
      </c>
      <c r="C50" s="1" t="s">
        <v>0</v>
      </c>
      <c r="D50" s="3">
        <v>0.06</v>
      </c>
      <c r="E50" s="2" t="s">
        <v>24</v>
      </c>
      <c r="F50" s="8">
        <f t="shared" si="17"/>
        <v>172068</v>
      </c>
      <c r="G50" s="12">
        <f t="shared" si="16"/>
        <v>10324</v>
      </c>
      <c r="H50" s="8">
        <v>0</v>
      </c>
      <c r="I50" s="12"/>
      <c r="J50" s="8">
        <f>노임!$D$3</f>
        <v>172068</v>
      </c>
      <c r="K50" s="12">
        <f>TRUNC(J50*D50,1)</f>
        <v>10324</v>
      </c>
      <c r="L50" s="8">
        <v>0</v>
      </c>
      <c r="M50" s="12"/>
      <c r="N50" s="23" t="s">
        <v>0</v>
      </c>
    </row>
    <row r="51" spans="1:14" ht="15" customHeight="1">
      <c r="A51" s="27"/>
      <c r="B51" s="2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3"/>
    </row>
    <row r="52" spans="1:14" ht="15" customHeight="1">
      <c r="A52" s="63">
        <f>A44+1</f>
        <v>78</v>
      </c>
      <c r="B52" s="57" t="s">
        <v>419</v>
      </c>
      <c r="C52" s="58" t="s">
        <v>253</v>
      </c>
      <c r="D52" s="58">
        <v>1</v>
      </c>
      <c r="E52" s="59" t="s">
        <v>3</v>
      </c>
      <c r="F52" s="62"/>
      <c r="G52" s="61">
        <f t="shared" ref="G52:G58" si="18">I52+K52+M52</f>
        <v>151206</v>
      </c>
      <c r="H52" s="62"/>
      <c r="I52" s="61">
        <f>TRUNC(I53+I54+I55+I56+I57+I58,0)</f>
        <v>68147</v>
      </c>
      <c r="J52" s="62"/>
      <c r="K52" s="61">
        <f>TRUNC(K53+K54+K55+K56+K57+K58,0)</f>
        <v>83059</v>
      </c>
      <c r="L52" s="62"/>
      <c r="M52" s="61">
        <f>TRUNC(M53+M54+M55+M56+M57+M58,0)</f>
        <v>0</v>
      </c>
      <c r="N52" s="74" t="str">
        <f>N44</f>
        <v>토목6-3-3</v>
      </c>
    </row>
    <row r="53" spans="1:14" ht="15" customHeight="1">
      <c r="A53" s="24"/>
      <c r="B53" s="25" t="s">
        <v>428</v>
      </c>
      <c r="C53" s="1" t="s">
        <v>272</v>
      </c>
      <c r="D53" s="3">
        <v>0.16</v>
      </c>
      <c r="E53" s="2" t="s">
        <v>28</v>
      </c>
      <c r="F53" s="8">
        <f t="shared" ref="F53:F58" si="19">H53+J53+L53</f>
        <v>20747</v>
      </c>
      <c r="G53" s="12">
        <f t="shared" si="18"/>
        <v>3319.5</v>
      </c>
      <c r="H53" s="8">
        <f>자재조서!$D$8</f>
        <v>20747</v>
      </c>
      <c r="I53" s="12">
        <f>TRUNC(H53*D53,1)</f>
        <v>3319.5</v>
      </c>
      <c r="J53" s="8">
        <v>0</v>
      </c>
      <c r="K53" s="12"/>
      <c r="L53" s="8">
        <v>0</v>
      </c>
      <c r="M53" s="12"/>
      <c r="N53" s="23" t="s">
        <v>0</v>
      </c>
    </row>
    <row r="54" spans="1:14" ht="15" customHeight="1">
      <c r="A54" s="24"/>
      <c r="B54" s="25" t="s">
        <v>429</v>
      </c>
      <c r="C54" s="1" t="s">
        <v>273</v>
      </c>
      <c r="D54" s="3">
        <v>1.75</v>
      </c>
      <c r="E54" s="2" t="s">
        <v>6</v>
      </c>
      <c r="F54" s="8">
        <f t="shared" si="19"/>
        <v>2800</v>
      </c>
      <c r="G54" s="12">
        <f t="shared" si="18"/>
        <v>4900</v>
      </c>
      <c r="H54" s="8">
        <f>자재조서!$D$9</f>
        <v>2800</v>
      </c>
      <c r="I54" s="12">
        <f>TRUNC(H54*D54,1)</f>
        <v>4900</v>
      </c>
      <c r="J54" s="8">
        <v>0</v>
      </c>
      <c r="K54" s="12"/>
      <c r="L54" s="8">
        <v>0</v>
      </c>
      <c r="M54" s="12"/>
      <c r="N54" s="23" t="s">
        <v>0</v>
      </c>
    </row>
    <row r="55" spans="1:14" ht="15" customHeight="1">
      <c r="A55" s="24"/>
      <c r="B55" s="25" t="s">
        <v>430</v>
      </c>
      <c r="C55" s="1" t="s">
        <v>274</v>
      </c>
      <c r="D55" s="3">
        <v>1.32</v>
      </c>
      <c r="E55" s="2" t="s">
        <v>14</v>
      </c>
      <c r="F55" s="8">
        <f t="shared" si="19"/>
        <v>23200</v>
      </c>
      <c r="G55" s="12">
        <f t="shared" si="18"/>
        <v>30624</v>
      </c>
      <c r="H55" s="8">
        <f>자재조서!$D$10</f>
        <v>23200</v>
      </c>
      <c r="I55" s="12">
        <f>TRUNC(H55*D55,1)</f>
        <v>30624</v>
      </c>
      <c r="J55" s="8">
        <v>0</v>
      </c>
      <c r="K55" s="12"/>
      <c r="L55" s="8">
        <v>0</v>
      </c>
      <c r="M55" s="12"/>
      <c r="N55" s="23" t="s">
        <v>0</v>
      </c>
    </row>
    <row r="56" spans="1:14" ht="15" customHeight="1">
      <c r="A56" s="24"/>
      <c r="B56" s="25" t="s">
        <v>431</v>
      </c>
      <c r="C56" s="1" t="s">
        <v>275</v>
      </c>
      <c r="D56" s="3">
        <v>1.32</v>
      </c>
      <c r="E56" s="2" t="s">
        <v>14</v>
      </c>
      <c r="F56" s="8">
        <f t="shared" si="19"/>
        <v>22200</v>
      </c>
      <c r="G56" s="12">
        <f t="shared" si="18"/>
        <v>29304</v>
      </c>
      <c r="H56" s="8">
        <f>자재조서!$D$11</f>
        <v>22200</v>
      </c>
      <c r="I56" s="12">
        <f>TRUNC(H56*D56,1)</f>
        <v>29304</v>
      </c>
      <c r="J56" s="8">
        <v>0</v>
      </c>
      <c r="K56" s="12"/>
      <c r="L56" s="8">
        <v>0</v>
      </c>
      <c r="M56" s="12"/>
      <c r="N56" s="23" t="s">
        <v>0</v>
      </c>
    </row>
    <row r="57" spans="1:14" ht="15" customHeight="1">
      <c r="A57" s="24"/>
      <c r="B57" s="25" t="s">
        <v>432</v>
      </c>
      <c r="C57" s="1" t="s">
        <v>0</v>
      </c>
      <c r="D57" s="3">
        <v>0.27</v>
      </c>
      <c r="E57" s="2" t="s">
        <v>24</v>
      </c>
      <c r="F57" s="8">
        <f t="shared" si="19"/>
        <v>263017</v>
      </c>
      <c r="G57" s="12">
        <f t="shared" si="18"/>
        <v>71014.5</v>
      </c>
      <c r="H57" s="8">
        <v>0</v>
      </c>
      <c r="I57" s="12"/>
      <c r="J57" s="8">
        <f>노임!$D$9</f>
        <v>263017</v>
      </c>
      <c r="K57" s="12">
        <f>TRUNC(J57*D57,1)</f>
        <v>71014.5</v>
      </c>
      <c r="L57" s="8">
        <v>0</v>
      </c>
      <c r="M57" s="12"/>
      <c r="N57" s="23" t="s">
        <v>0</v>
      </c>
    </row>
    <row r="58" spans="1:14" ht="15" customHeight="1">
      <c r="A58" s="24"/>
      <c r="B58" s="25" t="s">
        <v>421</v>
      </c>
      <c r="C58" s="1" t="s">
        <v>0</v>
      </c>
      <c r="D58" s="3">
        <v>7.0000000000000007E-2</v>
      </c>
      <c r="E58" s="2" t="s">
        <v>24</v>
      </c>
      <c r="F58" s="8">
        <f t="shared" si="19"/>
        <v>172068</v>
      </c>
      <c r="G58" s="12">
        <f t="shared" si="18"/>
        <v>12044.7</v>
      </c>
      <c r="H58" s="8">
        <v>0</v>
      </c>
      <c r="I58" s="12"/>
      <c r="J58" s="8">
        <f>노임!$D$3</f>
        <v>172068</v>
      </c>
      <c r="K58" s="12">
        <f>TRUNC(J58*D58,1)</f>
        <v>12044.7</v>
      </c>
      <c r="L58" s="8">
        <v>0</v>
      </c>
      <c r="M58" s="12"/>
      <c r="N58" s="23" t="s">
        <v>0</v>
      </c>
    </row>
    <row r="59" spans="1:14" ht="15" customHeight="1">
      <c r="A59" s="27"/>
      <c r="B59" s="2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3"/>
    </row>
    <row r="60" spans="1:14" ht="15" customHeight="1">
      <c r="A60" s="63">
        <f>A52+1</f>
        <v>79</v>
      </c>
      <c r="B60" s="57" t="s">
        <v>419</v>
      </c>
      <c r="C60" s="58" t="s">
        <v>255</v>
      </c>
      <c r="D60" s="58">
        <v>1</v>
      </c>
      <c r="E60" s="59" t="s">
        <v>3</v>
      </c>
      <c r="F60" s="62"/>
      <c r="G60" s="61">
        <f t="shared" ref="G60:G66" si="20">I60+K60+M60</f>
        <v>172530</v>
      </c>
      <c r="H60" s="62"/>
      <c r="I60" s="61">
        <f>TRUNC(I61+I62+I63+I64+I65+I66,0)</f>
        <v>81581</v>
      </c>
      <c r="J60" s="62"/>
      <c r="K60" s="61">
        <f>TRUNC(K61+K62+K63+K64+K65+K66,0)</f>
        <v>90949</v>
      </c>
      <c r="L60" s="62"/>
      <c r="M60" s="61">
        <f>TRUNC(M61+M62+M63+M64+M65+M66,0)</f>
        <v>0</v>
      </c>
      <c r="N60" s="74" t="str">
        <f>N52</f>
        <v>토목6-3-3</v>
      </c>
    </row>
    <row r="61" spans="1:14" ht="15" customHeight="1">
      <c r="A61" s="24"/>
      <c r="B61" s="25" t="s">
        <v>428</v>
      </c>
      <c r="C61" s="1" t="s">
        <v>272</v>
      </c>
      <c r="D61" s="3">
        <v>0.19</v>
      </c>
      <c r="E61" s="2" t="s">
        <v>28</v>
      </c>
      <c r="F61" s="8">
        <f t="shared" ref="F61:F66" si="21">H61+J61+L61</f>
        <v>20747</v>
      </c>
      <c r="G61" s="12">
        <f t="shared" si="20"/>
        <v>3941.9</v>
      </c>
      <c r="H61" s="8">
        <f>자재조서!$D$8</f>
        <v>20747</v>
      </c>
      <c r="I61" s="12">
        <f>TRUNC(H61*D61,1)</f>
        <v>3941.9</v>
      </c>
      <c r="J61" s="8">
        <v>0</v>
      </c>
      <c r="K61" s="12"/>
      <c r="L61" s="8">
        <v>0</v>
      </c>
      <c r="M61" s="12"/>
      <c r="N61" s="23" t="s">
        <v>0</v>
      </c>
    </row>
    <row r="62" spans="1:14" ht="15" customHeight="1">
      <c r="A62" s="24"/>
      <c r="B62" s="25" t="s">
        <v>429</v>
      </c>
      <c r="C62" s="1" t="s">
        <v>273</v>
      </c>
      <c r="D62" s="3">
        <v>2.11</v>
      </c>
      <c r="E62" s="2" t="s">
        <v>6</v>
      </c>
      <c r="F62" s="8">
        <f t="shared" si="21"/>
        <v>2800</v>
      </c>
      <c r="G62" s="12">
        <f t="shared" si="20"/>
        <v>5908</v>
      </c>
      <c r="H62" s="8">
        <f>자재조서!$D$9</f>
        <v>2800</v>
      </c>
      <c r="I62" s="12">
        <f>TRUNC(H62*D62,1)</f>
        <v>5908</v>
      </c>
      <c r="J62" s="8">
        <v>0</v>
      </c>
      <c r="K62" s="12"/>
      <c r="L62" s="8">
        <v>0</v>
      </c>
      <c r="M62" s="12"/>
      <c r="N62" s="23" t="s">
        <v>0</v>
      </c>
    </row>
    <row r="63" spans="1:14" ht="15" customHeight="1">
      <c r="A63" s="24"/>
      <c r="B63" s="25" t="s">
        <v>430</v>
      </c>
      <c r="C63" s="1" t="s">
        <v>274</v>
      </c>
      <c r="D63" s="3">
        <v>1.58</v>
      </c>
      <c r="E63" s="2" t="s">
        <v>14</v>
      </c>
      <c r="F63" s="8">
        <f t="shared" si="21"/>
        <v>23200</v>
      </c>
      <c r="G63" s="12">
        <f t="shared" si="20"/>
        <v>36656</v>
      </c>
      <c r="H63" s="8">
        <f>자재조서!$D$10</f>
        <v>23200</v>
      </c>
      <c r="I63" s="12">
        <f>TRUNC(H63*D63,1)</f>
        <v>36656</v>
      </c>
      <c r="J63" s="8">
        <v>0</v>
      </c>
      <c r="K63" s="12"/>
      <c r="L63" s="8">
        <v>0</v>
      </c>
      <c r="M63" s="12"/>
      <c r="N63" s="23" t="s">
        <v>0</v>
      </c>
    </row>
    <row r="64" spans="1:14" ht="15" customHeight="1">
      <c r="A64" s="24"/>
      <c r="B64" s="25" t="s">
        <v>431</v>
      </c>
      <c r="C64" s="1" t="s">
        <v>275</v>
      </c>
      <c r="D64" s="3">
        <v>1.58</v>
      </c>
      <c r="E64" s="2" t="s">
        <v>14</v>
      </c>
      <c r="F64" s="8">
        <f t="shared" si="21"/>
        <v>22200</v>
      </c>
      <c r="G64" s="12">
        <f t="shared" si="20"/>
        <v>35076</v>
      </c>
      <c r="H64" s="8">
        <f>자재조서!$D$11</f>
        <v>22200</v>
      </c>
      <c r="I64" s="12">
        <f>TRUNC(H64*D64,1)</f>
        <v>35076</v>
      </c>
      <c r="J64" s="8">
        <v>0</v>
      </c>
      <c r="K64" s="12"/>
      <c r="L64" s="8">
        <v>0</v>
      </c>
      <c r="M64" s="12"/>
      <c r="N64" s="23" t="s">
        <v>0</v>
      </c>
    </row>
    <row r="65" spans="1:14" ht="15" customHeight="1">
      <c r="A65" s="24"/>
      <c r="B65" s="25" t="s">
        <v>432</v>
      </c>
      <c r="C65" s="1" t="s">
        <v>0</v>
      </c>
      <c r="D65" s="3">
        <v>0.3</v>
      </c>
      <c r="E65" s="2" t="s">
        <v>24</v>
      </c>
      <c r="F65" s="8">
        <f t="shared" si="21"/>
        <v>263017</v>
      </c>
      <c r="G65" s="12">
        <f t="shared" si="20"/>
        <v>78905.100000000006</v>
      </c>
      <c r="H65" s="8">
        <v>0</v>
      </c>
      <c r="I65" s="12"/>
      <c r="J65" s="8">
        <f>노임!$D$9</f>
        <v>263017</v>
      </c>
      <c r="K65" s="12">
        <f>TRUNC(J65*D65,1)</f>
        <v>78905.100000000006</v>
      </c>
      <c r="L65" s="8">
        <v>0</v>
      </c>
      <c r="M65" s="12"/>
      <c r="N65" s="23" t="s">
        <v>0</v>
      </c>
    </row>
    <row r="66" spans="1:14" ht="15" customHeight="1">
      <c r="A66" s="24"/>
      <c r="B66" s="25" t="s">
        <v>421</v>
      </c>
      <c r="C66" s="1" t="s">
        <v>0</v>
      </c>
      <c r="D66" s="3">
        <v>7.0000000000000007E-2</v>
      </c>
      <c r="E66" s="2" t="s">
        <v>24</v>
      </c>
      <c r="F66" s="8">
        <f t="shared" si="21"/>
        <v>172068</v>
      </c>
      <c r="G66" s="12">
        <f t="shared" si="20"/>
        <v>12044.7</v>
      </c>
      <c r="H66" s="8">
        <v>0</v>
      </c>
      <c r="I66" s="12"/>
      <c r="J66" s="8">
        <f>노임!$D$3</f>
        <v>172068</v>
      </c>
      <c r="K66" s="12">
        <f>TRUNC(J66*D66,1)</f>
        <v>12044.7</v>
      </c>
      <c r="L66" s="8">
        <v>0</v>
      </c>
      <c r="M66" s="12"/>
      <c r="N66" s="23" t="s">
        <v>0</v>
      </c>
    </row>
    <row r="67" spans="1:14" ht="15" customHeight="1">
      <c r="A67" s="27"/>
      <c r="B67" s="2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3"/>
    </row>
    <row r="68" spans="1:14" ht="15" customHeight="1">
      <c r="A68" s="63">
        <f>A60+1</f>
        <v>80</v>
      </c>
      <c r="B68" s="57" t="s">
        <v>419</v>
      </c>
      <c r="C68" s="58" t="s">
        <v>256</v>
      </c>
      <c r="D68" s="58">
        <v>1</v>
      </c>
      <c r="E68" s="59" t="s">
        <v>3</v>
      </c>
      <c r="F68" s="62"/>
      <c r="G68" s="61">
        <f t="shared" ref="G68:G79" si="22">I68+K68+M68</f>
        <v>192918</v>
      </c>
      <c r="H68" s="62"/>
      <c r="I68" s="61">
        <f>TRUNC(I69+I70+I71+I72+I73+I74+I75+I76+I77+I78+I79,0)</f>
        <v>94988</v>
      </c>
      <c r="J68" s="62"/>
      <c r="K68" s="61">
        <f>TRUNC(K69+K70+K71+K72+K73+K74+K75+K76+K77+K78+K79,0)</f>
        <v>97930</v>
      </c>
      <c r="L68" s="62"/>
      <c r="M68" s="61">
        <f>TRUNC(M69+M70+M71+M72+M73+M74+M75+M76+M77+M78+M79,0)</f>
        <v>0</v>
      </c>
      <c r="N68" s="74" t="str">
        <f>N60</f>
        <v>토목6-3-3</v>
      </c>
    </row>
    <row r="69" spans="1:14" ht="15" customHeight="1">
      <c r="A69" s="24"/>
      <c r="B69" s="25" t="s">
        <v>434</v>
      </c>
      <c r="C69" s="1" t="s">
        <v>0</v>
      </c>
      <c r="D69" s="3"/>
      <c r="E69" s="2" t="s">
        <v>28</v>
      </c>
      <c r="F69" s="8">
        <f t="shared" ref="F69:F79" si="23">H69+J69+L69</f>
        <v>5300</v>
      </c>
      <c r="G69" s="12">
        <f t="shared" si="22"/>
        <v>0</v>
      </c>
      <c r="H69" s="8">
        <f>자재조서!$D$5</f>
        <v>5300</v>
      </c>
      <c r="I69" s="12">
        <f>TRUNC(H69*D69,1)</f>
        <v>0</v>
      </c>
      <c r="J69" s="8">
        <v>0</v>
      </c>
      <c r="K69" s="12"/>
      <c r="L69" s="8">
        <v>0</v>
      </c>
      <c r="M69" s="12"/>
      <c r="N69" s="23" t="s">
        <v>0</v>
      </c>
    </row>
    <row r="70" spans="1:14" ht="15" customHeight="1">
      <c r="A70" s="24"/>
      <c r="B70" s="25" t="s">
        <v>435</v>
      </c>
      <c r="C70" s="1" t="s">
        <v>0</v>
      </c>
      <c r="D70" s="3"/>
      <c r="E70" s="2" t="s">
        <v>28</v>
      </c>
      <c r="F70" s="8">
        <f t="shared" si="23"/>
        <v>7500</v>
      </c>
      <c r="G70" s="12">
        <f t="shared" si="22"/>
        <v>0</v>
      </c>
      <c r="H70" s="8">
        <f>자재조서!$D$6</f>
        <v>7500</v>
      </c>
      <c r="I70" s="12">
        <f>TRUNC(H70*D70,1)</f>
        <v>0</v>
      </c>
      <c r="J70" s="8">
        <v>0</v>
      </c>
      <c r="K70" s="12"/>
      <c r="L70" s="8">
        <v>0</v>
      </c>
      <c r="M70" s="12"/>
      <c r="N70" s="23" t="s">
        <v>0</v>
      </c>
    </row>
    <row r="71" spans="1:14" ht="15" customHeight="1">
      <c r="A71" s="24"/>
      <c r="B71" s="25" t="s">
        <v>436</v>
      </c>
      <c r="C71" s="1" t="s">
        <v>43</v>
      </c>
      <c r="D71" s="3"/>
      <c r="E71" s="2" t="s">
        <v>42</v>
      </c>
      <c r="F71" s="8">
        <f t="shared" si="23"/>
        <v>3888</v>
      </c>
      <c r="G71" s="12">
        <f t="shared" si="22"/>
        <v>0</v>
      </c>
      <c r="H71" s="8">
        <f>자재조서!$D$7</f>
        <v>3888</v>
      </c>
      <c r="I71" s="12">
        <f>TRUNC(H71*D71,1)</f>
        <v>0</v>
      </c>
      <c r="J71" s="8">
        <v>0</v>
      </c>
      <c r="K71" s="12"/>
      <c r="L71" s="8">
        <v>0</v>
      </c>
      <c r="M71" s="12"/>
      <c r="N71" s="23" t="s">
        <v>0</v>
      </c>
    </row>
    <row r="72" spans="1:14" ht="15" customHeight="1">
      <c r="A72" s="24"/>
      <c r="B72" s="25" t="s">
        <v>432</v>
      </c>
      <c r="C72" s="1" t="s">
        <v>0</v>
      </c>
      <c r="D72" s="3"/>
      <c r="E72" s="2" t="s">
        <v>24</v>
      </c>
      <c r="F72" s="8">
        <f t="shared" si="23"/>
        <v>263017</v>
      </c>
      <c r="G72" s="12">
        <f t="shared" si="22"/>
        <v>0</v>
      </c>
      <c r="H72" s="8">
        <v>0</v>
      </c>
      <c r="I72" s="12"/>
      <c r="J72" s="8">
        <f>노임!$D$9</f>
        <v>263017</v>
      </c>
      <c r="K72" s="12">
        <f>TRUNC(J72*D72,1)</f>
        <v>0</v>
      </c>
      <c r="L72" s="8">
        <v>0</v>
      </c>
      <c r="M72" s="12"/>
      <c r="N72" s="23" t="s">
        <v>0</v>
      </c>
    </row>
    <row r="73" spans="1:14" ht="15" customHeight="1">
      <c r="A73" s="24"/>
      <c r="B73" s="25" t="s">
        <v>421</v>
      </c>
      <c r="C73" s="1" t="s">
        <v>0</v>
      </c>
      <c r="D73" s="3"/>
      <c r="E73" s="2" t="s">
        <v>24</v>
      </c>
      <c r="F73" s="8">
        <f t="shared" si="23"/>
        <v>172068</v>
      </c>
      <c r="G73" s="12">
        <f t="shared" si="22"/>
        <v>0</v>
      </c>
      <c r="H73" s="8">
        <v>0</v>
      </c>
      <c r="I73" s="12"/>
      <c r="J73" s="8">
        <f>노임!$D$3</f>
        <v>172068</v>
      </c>
      <c r="K73" s="12">
        <f>TRUNC(J73*D73,1)</f>
        <v>0</v>
      </c>
      <c r="L73" s="8">
        <v>0</v>
      </c>
      <c r="M73" s="12"/>
      <c r="N73" s="23" t="s">
        <v>0</v>
      </c>
    </row>
    <row r="74" spans="1:14" ht="15" customHeight="1">
      <c r="A74" s="24"/>
      <c r="B74" s="25" t="s">
        <v>428</v>
      </c>
      <c r="C74" s="1" t="s">
        <v>272</v>
      </c>
      <c r="D74" s="3">
        <v>0.22</v>
      </c>
      <c r="E74" s="2" t="s">
        <v>28</v>
      </c>
      <c r="F74" s="8">
        <f t="shared" si="23"/>
        <v>20747</v>
      </c>
      <c r="G74" s="12">
        <f t="shared" si="22"/>
        <v>4564.3</v>
      </c>
      <c r="H74" s="8">
        <f>자재조서!$D$8</f>
        <v>20747</v>
      </c>
      <c r="I74" s="12">
        <f>TRUNC(H74*D74,1)</f>
        <v>4564.3</v>
      </c>
      <c r="J74" s="8">
        <v>0</v>
      </c>
      <c r="K74" s="12"/>
      <c r="L74" s="8">
        <v>0</v>
      </c>
      <c r="M74" s="12"/>
      <c r="N74" s="23" t="s">
        <v>0</v>
      </c>
    </row>
    <row r="75" spans="1:14" ht="15" customHeight="1">
      <c r="A75" s="24"/>
      <c r="B75" s="25" t="s">
        <v>429</v>
      </c>
      <c r="C75" s="1" t="s">
        <v>273</v>
      </c>
      <c r="D75" s="3">
        <v>2.46</v>
      </c>
      <c r="E75" s="2" t="s">
        <v>6</v>
      </c>
      <c r="F75" s="8">
        <f t="shared" si="23"/>
        <v>2800</v>
      </c>
      <c r="G75" s="12">
        <f t="shared" si="22"/>
        <v>6888</v>
      </c>
      <c r="H75" s="8">
        <f>자재조서!$D$9</f>
        <v>2800</v>
      </c>
      <c r="I75" s="12">
        <f>TRUNC(H75*D75,1)</f>
        <v>6888</v>
      </c>
      <c r="J75" s="8">
        <v>0</v>
      </c>
      <c r="K75" s="12"/>
      <c r="L75" s="8">
        <v>0</v>
      </c>
      <c r="M75" s="12"/>
      <c r="N75" s="23" t="s">
        <v>0</v>
      </c>
    </row>
    <row r="76" spans="1:14" ht="15" customHeight="1">
      <c r="A76" s="24"/>
      <c r="B76" s="25" t="s">
        <v>430</v>
      </c>
      <c r="C76" s="1" t="s">
        <v>274</v>
      </c>
      <c r="D76" s="3">
        <v>1.84</v>
      </c>
      <c r="E76" s="2" t="s">
        <v>14</v>
      </c>
      <c r="F76" s="8">
        <f t="shared" si="23"/>
        <v>23200</v>
      </c>
      <c r="G76" s="12">
        <f t="shared" si="22"/>
        <v>42688</v>
      </c>
      <c r="H76" s="8">
        <f>자재조서!$D$10</f>
        <v>23200</v>
      </c>
      <c r="I76" s="12">
        <f>TRUNC(H76*D76,1)</f>
        <v>42688</v>
      </c>
      <c r="J76" s="8">
        <v>0</v>
      </c>
      <c r="K76" s="12"/>
      <c r="L76" s="8">
        <v>0</v>
      </c>
      <c r="M76" s="12"/>
      <c r="N76" s="23" t="s">
        <v>0</v>
      </c>
    </row>
    <row r="77" spans="1:14" ht="15" customHeight="1">
      <c r="A77" s="24"/>
      <c r="B77" s="25" t="s">
        <v>431</v>
      </c>
      <c r="C77" s="1" t="s">
        <v>275</v>
      </c>
      <c r="D77" s="3">
        <v>1.84</v>
      </c>
      <c r="E77" s="2" t="s">
        <v>14</v>
      </c>
      <c r="F77" s="8">
        <f t="shared" si="23"/>
        <v>22200</v>
      </c>
      <c r="G77" s="12">
        <f t="shared" si="22"/>
        <v>40848</v>
      </c>
      <c r="H77" s="8">
        <f>자재조서!$D$11</f>
        <v>22200</v>
      </c>
      <c r="I77" s="12">
        <f>TRUNC(H77*D77,1)</f>
        <v>40848</v>
      </c>
      <c r="J77" s="8">
        <v>0</v>
      </c>
      <c r="K77" s="12"/>
      <c r="L77" s="8">
        <v>0</v>
      </c>
      <c r="M77" s="12"/>
      <c r="N77" s="23" t="s">
        <v>0</v>
      </c>
    </row>
    <row r="78" spans="1:14" ht="15" customHeight="1">
      <c r="A78" s="24"/>
      <c r="B78" s="25" t="s">
        <v>432</v>
      </c>
      <c r="C78" s="1" t="s">
        <v>0</v>
      </c>
      <c r="D78" s="3">
        <v>0.32</v>
      </c>
      <c r="E78" s="2" t="s">
        <v>24</v>
      </c>
      <c r="F78" s="8">
        <f t="shared" si="23"/>
        <v>263017</v>
      </c>
      <c r="G78" s="12">
        <f t="shared" si="22"/>
        <v>84165.4</v>
      </c>
      <c r="H78" s="8">
        <v>0</v>
      </c>
      <c r="I78" s="12"/>
      <c r="J78" s="8">
        <f>노임!$D$9</f>
        <v>263017</v>
      </c>
      <c r="K78" s="12">
        <f>TRUNC(J78*D78,1)</f>
        <v>84165.4</v>
      </c>
      <c r="L78" s="8">
        <v>0</v>
      </c>
      <c r="M78" s="12"/>
      <c r="N78" s="23" t="s">
        <v>0</v>
      </c>
    </row>
    <row r="79" spans="1:14" ht="15" customHeight="1">
      <c r="A79" s="24"/>
      <c r="B79" s="25" t="s">
        <v>421</v>
      </c>
      <c r="C79" s="1" t="s">
        <v>0</v>
      </c>
      <c r="D79" s="3">
        <v>0.08</v>
      </c>
      <c r="E79" s="2" t="s">
        <v>24</v>
      </c>
      <c r="F79" s="8">
        <f t="shared" si="23"/>
        <v>172068</v>
      </c>
      <c r="G79" s="12">
        <f t="shared" si="22"/>
        <v>13765.4</v>
      </c>
      <c r="H79" s="8">
        <v>0</v>
      </c>
      <c r="I79" s="12"/>
      <c r="J79" s="8">
        <f>노임!$D$3</f>
        <v>172068</v>
      </c>
      <c r="K79" s="12">
        <f>TRUNC(J79*D79,1)</f>
        <v>13765.4</v>
      </c>
      <c r="L79" s="8">
        <v>0</v>
      </c>
      <c r="M79" s="12"/>
      <c r="N79" s="23" t="s">
        <v>0</v>
      </c>
    </row>
    <row r="80" spans="1:14" ht="15" customHeight="1">
      <c r="A80" s="27"/>
      <c r="B80" s="2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3"/>
    </row>
    <row r="81" spans="1:14" ht="15" customHeight="1">
      <c r="A81" s="63">
        <f>A68+1</f>
        <v>81</v>
      </c>
      <c r="B81" s="57" t="s">
        <v>433</v>
      </c>
      <c r="C81" s="58" t="s">
        <v>257</v>
      </c>
      <c r="D81" s="58">
        <v>1</v>
      </c>
      <c r="E81" s="59" t="s">
        <v>3</v>
      </c>
      <c r="F81" s="62"/>
      <c r="G81" s="61">
        <f t="shared" ref="G81:G92" si="24">I81+K81+M81</f>
        <v>318387</v>
      </c>
      <c r="H81" s="62"/>
      <c r="I81" s="61">
        <f>TRUNC(I82+I83+I84+I85+I86+I87+I88+I89+I90+I91+I92,0)</f>
        <v>132137</v>
      </c>
      <c r="J81" s="62"/>
      <c r="K81" s="61">
        <f>TRUNC(K82+K83+K84+K85+K86+K87+K88+K89+K90+K91+K92,0)</f>
        <v>186250</v>
      </c>
      <c r="L81" s="62"/>
      <c r="M81" s="61">
        <f>TRUNC(M82+M83+M84+M85+M86+M87+M88+M89+M90+M91+M92,0)</f>
        <v>0</v>
      </c>
      <c r="N81" s="74" t="str">
        <f>N68</f>
        <v>토목6-3-3</v>
      </c>
    </row>
    <row r="82" spans="1:14" ht="15" customHeight="1">
      <c r="A82" s="24"/>
      <c r="B82" s="25" t="s">
        <v>434</v>
      </c>
      <c r="C82" s="1" t="s">
        <v>0</v>
      </c>
      <c r="D82" s="3">
        <v>0.25</v>
      </c>
      <c r="E82" s="2" t="s">
        <v>28</v>
      </c>
      <c r="F82" s="8">
        <f t="shared" ref="F82:F92" si="25">H82+J82+L82</f>
        <v>5300</v>
      </c>
      <c r="G82" s="12">
        <f t="shared" si="24"/>
        <v>1325</v>
      </c>
      <c r="H82" s="8">
        <f>자재조서!$D$5</f>
        <v>5300</v>
      </c>
      <c r="I82" s="12">
        <f>TRUNC(H82*D82,1)</f>
        <v>1325</v>
      </c>
      <c r="J82" s="8">
        <v>0</v>
      </c>
      <c r="K82" s="12"/>
      <c r="L82" s="8">
        <v>0</v>
      </c>
      <c r="M82" s="12"/>
      <c r="N82" s="23" t="s">
        <v>0</v>
      </c>
    </row>
    <row r="83" spans="1:14" ht="15" customHeight="1">
      <c r="A83" s="24"/>
      <c r="B83" s="25" t="s">
        <v>435</v>
      </c>
      <c r="C83" s="1" t="s">
        <v>0</v>
      </c>
      <c r="D83" s="3">
        <v>1.27</v>
      </c>
      <c r="E83" s="2" t="s">
        <v>28</v>
      </c>
      <c r="F83" s="8">
        <f t="shared" si="25"/>
        <v>7500</v>
      </c>
      <c r="G83" s="12">
        <f t="shared" si="24"/>
        <v>9525</v>
      </c>
      <c r="H83" s="8">
        <f>자재조서!$D$6</f>
        <v>7500</v>
      </c>
      <c r="I83" s="12">
        <f>TRUNC(H83*D83,1)</f>
        <v>9525</v>
      </c>
      <c r="J83" s="8">
        <v>0</v>
      </c>
      <c r="K83" s="12"/>
      <c r="L83" s="8">
        <v>0</v>
      </c>
      <c r="M83" s="12"/>
      <c r="N83" s="23" t="s">
        <v>0</v>
      </c>
    </row>
    <row r="84" spans="1:14" ht="15" customHeight="1">
      <c r="A84" s="24"/>
      <c r="B84" s="25" t="s">
        <v>436</v>
      </c>
      <c r="C84" s="1" t="s">
        <v>43</v>
      </c>
      <c r="D84" s="3">
        <v>0.11</v>
      </c>
      <c r="E84" s="2" t="s">
        <v>42</v>
      </c>
      <c r="F84" s="8">
        <f t="shared" si="25"/>
        <v>3888</v>
      </c>
      <c r="G84" s="12">
        <f t="shared" si="24"/>
        <v>427.6</v>
      </c>
      <c r="H84" s="8">
        <f>자재조서!$D$7</f>
        <v>3888</v>
      </c>
      <c r="I84" s="12">
        <f>TRUNC(H84*D84,1)</f>
        <v>427.6</v>
      </c>
      <c r="J84" s="8">
        <v>0</v>
      </c>
      <c r="K84" s="12"/>
      <c r="L84" s="8">
        <v>0</v>
      </c>
      <c r="M84" s="12"/>
      <c r="N84" s="23" t="s">
        <v>0</v>
      </c>
    </row>
    <row r="85" spans="1:14" ht="15" customHeight="1">
      <c r="A85" s="24"/>
      <c r="B85" s="25" t="s">
        <v>432</v>
      </c>
      <c r="C85" s="1" t="s">
        <v>0</v>
      </c>
      <c r="D85" s="3">
        <v>0.27</v>
      </c>
      <c r="E85" s="2" t="s">
        <v>24</v>
      </c>
      <c r="F85" s="8">
        <f t="shared" si="25"/>
        <v>263017</v>
      </c>
      <c r="G85" s="12">
        <f t="shared" si="24"/>
        <v>71014.5</v>
      </c>
      <c r="H85" s="8">
        <v>0</v>
      </c>
      <c r="I85" s="12"/>
      <c r="J85" s="8">
        <f>노임!$D$9</f>
        <v>263017</v>
      </c>
      <c r="K85" s="12">
        <f>TRUNC(J85*D85,1)</f>
        <v>71014.5</v>
      </c>
      <c r="L85" s="8">
        <v>0</v>
      </c>
      <c r="M85" s="12"/>
      <c r="N85" s="23" t="s">
        <v>0</v>
      </c>
    </row>
    <row r="86" spans="1:14" ht="15" customHeight="1">
      <c r="A86" s="24"/>
      <c r="B86" s="25" t="s">
        <v>421</v>
      </c>
      <c r="C86" s="1" t="s">
        <v>0</v>
      </c>
      <c r="D86" s="3">
        <v>7.0000000000000007E-2</v>
      </c>
      <c r="E86" s="2" t="s">
        <v>24</v>
      </c>
      <c r="F86" s="8">
        <f t="shared" si="25"/>
        <v>172068</v>
      </c>
      <c r="G86" s="12">
        <f t="shared" si="24"/>
        <v>12044.7</v>
      </c>
      <c r="H86" s="8">
        <v>0</v>
      </c>
      <c r="I86" s="12"/>
      <c r="J86" s="8">
        <f>노임!$D$3</f>
        <v>172068</v>
      </c>
      <c r="K86" s="12">
        <f>TRUNC(J86*D86,1)</f>
        <v>12044.7</v>
      </c>
      <c r="L86" s="8">
        <v>0</v>
      </c>
      <c r="M86" s="12"/>
      <c r="N86" s="23" t="s">
        <v>0</v>
      </c>
    </row>
    <row r="87" spans="1:14" ht="15" customHeight="1">
      <c r="A87" s="24"/>
      <c r="B87" s="25" t="s">
        <v>428</v>
      </c>
      <c r="C87" s="1" t="s">
        <v>272</v>
      </c>
      <c r="D87" s="3">
        <v>0.26</v>
      </c>
      <c r="E87" s="2" t="s">
        <v>28</v>
      </c>
      <c r="F87" s="8">
        <f t="shared" si="25"/>
        <v>20747</v>
      </c>
      <c r="G87" s="12">
        <f t="shared" si="24"/>
        <v>5394.2</v>
      </c>
      <c r="H87" s="8">
        <f>자재조서!$D$8</f>
        <v>20747</v>
      </c>
      <c r="I87" s="12">
        <f>TRUNC(H87*D87,1)</f>
        <v>5394.2</v>
      </c>
      <c r="J87" s="8">
        <v>0</v>
      </c>
      <c r="K87" s="12"/>
      <c r="L87" s="8">
        <v>0</v>
      </c>
      <c r="M87" s="12"/>
      <c r="N87" s="23" t="s">
        <v>0</v>
      </c>
    </row>
    <row r="88" spans="1:14" ht="15" customHeight="1">
      <c r="A88" s="24"/>
      <c r="B88" s="25" t="s">
        <v>429</v>
      </c>
      <c r="C88" s="1" t="s">
        <v>273</v>
      </c>
      <c r="D88" s="3">
        <v>2.81</v>
      </c>
      <c r="E88" s="2" t="s">
        <v>6</v>
      </c>
      <c r="F88" s="8">
        <f t="shared" si="25"/>
        <v>2800</v>
      </c>
      <c r="G88" s="12">
        <f t="shared" si="24"/>
        <v>7868</v>
      </c>
      <c r="H88" s="8">
        <f>자재조서!$D$9</f>
        <v>2800</v>
      </c>
      <c r="I88" s="12">
        <f>TRUNC(H88*D88,1)</f>
        <v>7868</v>
      </c>
      <c r="J88" s="8">
        <v>0</v>
      </c>
      <c r="K88" s="12"/>
      <c r="L88" s="8">
        <v>0</v>
      </c>
      <c r="M88" s="12"/>
      <c r="N88" s="23" t="s">
        <v>0</v>
      </c>
    </row>
    <row r="89" spans="1:14" ht="15" customHeight="1">
      <c r="A89" s="24"/>
      <c r="B89" s="25" t="s">
        <v>430</v>
      </c>
      <c r="C89" s="1" t="s">
        <v>274</v>
      </c>
      <c r="D89" s="3">
        <v>2.37</v>
      </c>
      <c r="E89" s="2" t="s">
        <v>14</v>
      </c>
      <c r="F89" s="8">
        <f t="shared" si="25"/>
        <v>23200</v>
      </c>
      <c r="G89" s="12">
        <f t="shared" si="24"/>
        <v>54984</v>
      </c>
      <c r="H89" s="8">
        <f>자재조서!$D$10</f>
        <v>23200</v>
      </c>
      <c r="I89" s="12">
        <f>TRUNC(H89*D89,1)</f>
        <v>54984</v>
      </c>
      <c r="J89" s="8">
        <v>0</v>
      </c>
      <c r="K89" s="12"/>
      <c r="L89" s="8">
        <v>0</v>
      </c>
      <c r="M89" s="12"/>
      <c r="N89" s="23" t="s">
        <v>0</v>
      </c>
    </row>
    <row r="90" spans="1:14" ht="15" customHeight="1">
      <c r="A90" s="24"/>
      <c r="B90" s="25" t="s">
        <v>431</v>
      </c>
      <c r="C90" s="1" t="s">
        <v>275</v>
      </c>
      <c r="D90" s="3">
        <v>2.37</v>
      </c>
      <c r="E90" s="2" t="s">
        <v>14</v>
      </c>
      <c r="F90" s="8">
        <f t="shared" si="25"/>
        <v>22200</v>
      </c>
      <c r="G90" s="12">
        <f t="shared" si="24"/>
        <v>52614</v>
      </c>
      <c r="H90" s="8">
        <f>자재조서!$D$11</f>
        <v>22200</v>
      </c>
      <c r="I90" s="12">
        <f>TRUNC(H90*D90,1)</f>
        <v>52614</v>
      </c>
      <c r="J90" s="8">
        <v>0</v>
      </c>
      <c r="K90" s="12"/>
      <c r="L90" s="8">
        <v>0</v>
      </c>
      <c r="M90" s="12"/>
      <c r="N90" s="23" t="s">
        <v>0</v>
      </c>
    </row>
    <row r="91" spans="1:14" ht="15" customHeight="1">
      <c r="A91" s="24"/>
      <c r="B91" s="25" t="s">
        <v>432</v>
      </c>
      <c r="C91" s="1" t="s">
        <v>0</v>
      </c>
      <c r="D91" s="3">
        <v>0.34</v>
      </c>
      <c r="E91" s="2" t="s">
        <v>24</v>
      </c>
      <c r="F91" s="8">
        <f t="shared" si="25"/>
        <v>263017</v>
      </c>
      <c r="G91" s="12">
        <f t="shared" si="24"/>
        <v>89425.7</v>
      </c>
      <c r="H91" s="8">
        <v>0</v>
      </c>
      <c r="I91" s="12"/>
      <c r="J91" s="8">
        <f>노임!$D$9</f>
        <v>263017</v>
      </c>
      <c r="K91" s="12">
        <f>TRUNC(J91*D91,1)</f>
        <v>89425.7</v>
      </c>
      <c r="L91" s="8">
        <v>0</v>
      </c>
      <c r="M91" s="12"/>
      <c r="N91" s="23" t="s">
        <v>0</v>
      </c>
    </row>
    <row r="92" spans="1:14" ht="15" customHeight="1">
      <c r="A92" s="24"/>
      <c r="B92" s="25" t="s">
        <v>421</v>
      </c>
      <c r="C92" s="1" t="s">
        <v>0</v>
      </c>
      <c r="D92" s="3">
        <v>0.08</v>
      </c>
      <c r="E92" s="2" t="s">
        <v>24</v>
      </c>
      <c r="F92" s="8">
        <f t="shared" si="25"/>
        <v>172068</v>
      </c>
      <c r="G92" s="12">
        <f t="shared" si="24"/>
        <v>13765.4</v>
      </c>
      <c r="H92" s="8">
        <v>0</v>
      </c>
      <c r="I92" s="12"/>
      <c r="J92" s="8">
        <f>노임!$D$3</f>
        <v>172068</v>
      </c>
      <c r="K92" s="12">
        <f>TRUNC(J92*D92,1)</f>
        <v>13765.4</v>
      </c>
      <c r="L92" s="8">
        <v>0</v>
      </c>
      <c r="M92" s="12"/>
      <c r="N92" s="23" t="s">
        <v>0</v>
      </c>
    </row>
    <row r="93" spans="1:14" ht="15" customHeight="1">
      <c r="A93" s="27"/>
      <c r="B93" s="2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3"/>
    </row>
    <row r="94" spans="1:14" ht="15" customHeight="1">
      <c r="A94" s="63">
        <f>A81+1</f>
        <v>82</v>
      </c>
      <c r="B94" s="57" t="s">
        <v>433</v>
      </c>
      <c r="C94" s="58" t="s">
        <v>235</v>
      </c>
      <c r="D94" s="58">
        <v>1</v>
      </c>
      <c r="E94" s="59" t="s">
        <v>3</v>
      </c>
      <c r="F94" s="62"/>
      <c r="G94" s="61">
        <f t="shared" ref="G94:G105" si="26">I94+K94+M94</f>
        <v>344165</v>
      </c>
      <c r="H94" s="62"/>
      <c r="I94" s="61">
        <f>TRUNC(I95+I96+I97+I98+I99+I100+I101+I102+I103+I104+I105,0)</f>
        <v>148304</v>
      </c>
      <c r="J94" s="62"/>
      <c r="K94" s="61">
        <f>TRUNC(K95+K96+K97+K98+K99+K100+K101+K102+K103+K104+K105,0)</f>
        <v>195861</v>
      </c>
      <c r="L94" s="62"/>
      <c r="M94" s="61">
        <f>TRUNC(M95+M96+M97+M98+M99+M100+M101+M102+M103+M104+M105,0)</f>
        <v>0</v>
      </c>
      <c r="N94" s="74" t="str">
        <f>N81</f>
        <v>토목6-3-3</v>
      </c>
    </row>
    <row r="95" spans="1:14" ht="15" customHeight="1">
      <c r="A95" s="24"/>
      <c r="B95" s="25" t="s">
        <v>434</v>
      </c>
      <c r="C95" s="1" t="s">
        <v>0</v>
      </c>
      <c r="D95" s="1">
        <v>0.28000000000000003</v>
      </c>
      <c r="E95" s="2" t="s">
        <v>28</v>
      </c>
      <c r="F95" s="8">
        <f t="shared" ref="F95:F105" si="27">H95+J95+L95</f>
        <v>5300</v>
      </c>
      <c r="G95" s="12">
        <f t="shared" si="26"/>
        <v>1484</v>
      </c>
      <c r="H95" s="8">
        <f>자재조서!$D$5</f>
        <v>5300</v>
      </c>
      <c r="I95" s="12">
        <f>TRUNC(H95*D95,1)</f>
        <v>1484</v>
      </c>
      <c r="J95" s="8">
        <v>0</v>
      </c>
      <c r="K95" s="12"/>
      <c r="L95" s="8">
        <v>0</v>
      </c>
      <c r="M95" s="12"/>
      <c r="N95" s="23" t="s">
        <v>0</v>
      </c>
    </row>
    <row r="96" spans="1:14" ht="15" customHeight="1">
      <c r="A96" s="24"/>
      <c r="B96" s="25" t="s">
        <v>435</v>
      </c>
      <c r="C96" s="1" t="s">
        <v>0</v>
      </c>
      <c r="D96" s="1">
        <v>1.43</v>
      </c>
      <c r="E96" s="2" t="s">
        <v>28</v>
      </c>
      <c r="F96" s="8">
        <f t="shared" si="27"/>
        <v>7500</v>
      </c>
      <c r="G96" s="12">
        <f t="shared" si="26"/>
        <v>10725</v>
      </c>
      <c r="H96" s="8">
        <f>자재조서!$D$6</f>
        <v>7500</v>
      </c>
      <c r="I96" s="12">
        <f>TRUNC(H96*D96,1)</f>
        <v>10725</v>
      </c>
      <c r="J96" s="8">
        <v>0</v>
      </c>
      <c r="K96" s="12"/>
      <c r="L96" s="8">
        <v>0</v>
      </c>
      <c r="M96" s="12"/>
      <c r="N96" s="23" t="s">
        <v>0</v>
      </c>
    </row>
    <row r="97" spans="1:14" ht="15" customHeight="1">
      <c r="A97" s="24"/>
      <c r="B97" s="25" t="s">
        <v>436</v>
      </c>
      <c r="C97" s="1" t="s">
        <v>43</v>
      </c>
      <c r="D97" s="1">
        <v>0.12</v>
      </c>
      <c r="E97" s="2" t="s">
        <v>42</v>
      </c>
      <c r="F97" s="8">
        <f t="shared" si="27"/>
        <v>3888</v>
      </c>
      <c r="G97" s="12">
        <f t="shared" si="26"/>
        <v>466.5</v>
      </c>
      <c r="H97" s="8">
        <f>자재조서!$D$7</f>
        <v>3888</v>
      </c>
      <c r="I97" s="12">
        <f>TRUNC(H97*D97,1)</f>
        <v>466.5</v>
      </c>
      <c r="J97" s="8">
        <v>0</v>
      </c>
      <c r="K97" s="12"/>
      <c r="L97" s="8">
        <v>0</v>
      </c>
      <c r="M97" s="12"/>
      <c r="N97" s="23" t="s">
        <v>0</v>
      </c>
    </row>
    <row r="98" spans="1:14" ht="15" customHeight="1">
      <c r="A98" s="24"/>
      <c r="B98" s="25" t="s">
        <v>432</v>
      </c>
      <c r="C98" s="1" t="s">
        <v>0</v>
      </c>
      <c r="D98" s="3">
        <v>0.28000000000000003</v>
      </c>
      <c r="E98" s="2" t="s">
        <v>24</v>
      </c>
      <c r="F98" s="8">
        <f t="shared" si="27"/>
        <v>263017</v>
      </c>
      <c r="G98" s="12">
        <f t="shared" si="26"/>
        <v>73644.7</v>
      </c>
      <c r="H98" s="8">
        <v>0</v>
      </c>
      <c r="I98" s="12"/>
      <c r="J98" s="8">
        <f>노임!$D$9</f>
        <v>263017</v>
      </c>
      <c r="K98" s="12">
        <f>TRUNC(J98*D98,1)</f>
        <v>73644.7</v>
      </c>
      <c r="L98" s="8">
        <v>0</v>
      </c>
      <c r="M98" s="12"/>
      <c r="N98" s="23" t="s">
        <v>0</v>
      </c>
    </row>
    <row r="99" spans="1:14" ht="15" customHeight="1">
      <c r="A99" s="24"/>
      <c r="B99" s="25" t="s">
        <v>421</v>
      </c>
      <c r="C99" s="1" t="s">
        <v>0</v>
      </c>
      <c r="D99" s="3">
        <v>7.0000000000000007E-2</v>
      </c>
      <c r="E99" s="2" t="s">
        <v>24</v>
      </c>
      <c r="F99" s="8">
        <f t="shared" si="27"/>
        <v>172068</v>
      </c>
      <c r="G99" s="12">
        <f t="shared" si="26"/>
        <v>12044.7</v>
      </c>
      <c r="H99" s="8">
        <v>0</v>
      </c>
      <c r="I99" s="12"/>
      <c r="J99" s="8">
        <f>노임!$D$3</f>
        <v>172068</v>
      </c>
      <c r="K99" s="12">
        <f>TRUNC(J99*D99,1)</f>
        <v>12044.7</v>
      </c>
      <c r="L99" s="8">
        <v>0</v>
      </c>
      <c r="M99" s="12"/>
      <c r="N99" s="23" t="s">
        <v>0</v>
      </c>
    </row>
    <row r="100" spans="1:14" ht="15" customHeight="1">
      <c r="A100" s="24"/>
      <c r="B100" s="25" t="s">
        <v>428</v>
      </c>
      <c r="C100" s="1" t="s">
        <v>272</v>
      </c>
      <c r="D100" s="1">
        <v>0.28999999999999998</v>
      </c>
      <c r="E100" s="2" t="s">
        <v>28</v>
      </c>
      <c r="F100" s="8">
        <f t="shared" si="27"/>
        <v>20747</v>
      </c>
      <c r="G100" s="12">
        <f t="shared" si="26"/>
        <v>6016.6</v>
      </c>
      <c r="H100" s="8">
        <f>자재조서!$D$8</f>
        <v>20747</v>
      </c>
      <c r="I100" s="12">
        <f>TRUNC(H100*D100,1)</f>
        <v>6016.6</v>
      </c>
      <c r="J100" s="8">
        <v>0</v>
      </c>
      <c r="K100" s="12"/>
      <c r="L100" s="8">
        <v>0</v>
      </c>
      <c r="M100" s="12"/>
      <c r="N100" s="23" t="s">
        <v>0</v>
      </c>
    </row>
    <row r="101" spans="1:14" ht="15" customHeight="1">
      <c r="A101" s="24"/>
      <c r="B101" s="25" t="s">
        <v>429</v>
      </c>
      <c r="C101" s="1" t="s">
        <v>273</v>
      </c>
      <c r="D101" s="1">
        <v>3.16</v>
      </c>
      <c r="E101" s="2" t="s">
        <v>6</v>
      </c>
      <c r="F101" s="8">
        <f t="shared" si="27"/>
        <v>2800</v>
      </c>
      <c r="G101" s="12">
        <f t="shared" si="26"/>
        <v>8848</v>
      </c>
      <c r="H101" s="8">
        <f>자재조서!$D$9</f>
        <v>2800</v>
      </c>
      <c r="I101" s="12">
        <f>TRUNC(H101*D101,1)</f>
        <v>8848</v>
      </c>
      <c r="J101" s="8">
        <v>0</v>
      </c>
      <c r="K101" s="12"/>
      <c r="L101" s="8">
        <v>0</v>
      </c>
      <c r="M101" s="12"/>
      <c r="N101" s="23" t="s">
        <v>0</v>
      </c>
    </row>
    <row r="102" spans="1:14" ht="15" customHeight="1">
      <c r="A102" s="24"/>
      <c r="B102" s="25" t="s">
        <v>430</v>
      </c>
      <c r="C102" s="1" t="s">
        <v>274</v>
      </c>
      <c r="D102" s="1">
        <v>2.66</v>
      </c>
      <c r="E102" s="2" t="s">
        <v>14</v>
      </c>
      <c r="F102" s="8">
        <f t="shared" si="27"/>
        <v>23200</v>
      </c>
      <c r="G102" s="12">
        <f t="shared" si="26"/>
        <v>61712</v>
      </c>
      <c r="H102" s="8">
        <f>자재조서!$D$10</f>
        <v>23200</v>
      </c>
      <c r="I102" s="12">
        <f>TRUNC(H102*D102,1)</f>
        <v>61712</v>
      </c>
      <c r="J102" s="8">
        <v>0</v>
      </c>
      <c r="K102" s="12"/>
      <c r="L102" s="8">
        <v>0</v>
      </c>
      <c r="M102" s="12"/>
      <c r="N102" s="23" t="s">
        <v>0</v>
      </c>
    </row>
    <row r="103" spans="1:14" ht="15" customHeight="1">
      <c r="A103" s="24"/>
      <c r="B103" s="25" t="s">
        <v>431</v>
      </c>
      <c r="C103" s="1" t="s">
        <v>275</v>
      </c>
      <c r="D103" s="1">
        <v>2.66</v>
      </c>
      <c r="E103" s="2" t="s">
        <v>14</v>
      </c>
      <c r="F103" s="8">
        <f t="shared" si="27"/>
        <v>22200</v>
      </c>
      <c r="G103" s="12">
        <f t="shared" si="26"/>
        <v>59052</v>
      </c>
      <c r="H103" s="8">
        <f>자재조서!$D$11</f>
        <v>22200</v>
      </c>
      <c r="I103" s="12">
        <f>TRUNC(H103*D103,1)</f>
        <v>59052</v>
      </c>
      <c r="J103" s="8">
        <v>0</v>
      </c>
      <c r="K103" s="12"/>
      <c r="L103" s="8">
        <v>0</v>
      </c>
      <c r="M103" s="12"/>
      <c r="N103" s="23" t="s">
        <v>0</v>
      </c>
    </row>
    <row r="104" spans="1:14" ht="15" customHeight="1">
      <c r="A104" s="24"/>
      <c r="B104" s="25" t="s">
        <v>432</v>
      </c>
      <c r="C104" s="1" t="s">
        <v>0</v>
      </c>
      <c r="D104" s="3">
        <v>0.36</v>
      </c>
      <c r="E104" s="2" t="s">
        <v>24</v>
      </c>
      <c r="F104" s="8">
        <f t="shared" si="27"/>
        <v>263017</v>
      </c>
      <c r="G104" s="12">
        <f t="shared" si="26"/>
        <v>94686.1</v>
      </c>
      <c r="H104" s="8">
        <v>0</v>
      </c>
      <c r="I104" s="12"/>
      <c r="J104" s="8">
        <f>노임!$D$9</f>
        <v>263017</v>
      </c>
      <c r="K104" s="12">
        <f>TRUNC(J104*D104,1)</f>
        <v>94686.1</v>
      </c>
      <c r="L104" s="8">
        <v>0</v>
      </c>
      <c r="M104" s="12"/>
      <c r="N104" s="23" t="s">
        <v>0</v>
      </c>
    </row>
    <row r="105" spans="1:14" ht="15" customHeight="1">
      <c r="A105" s="24"/>
      <c r="B105" s="25" t="s">
        <v>421</v>
      </c>
      <c r="C105" s="1" t="s">
        <v>0</v>
      </c>
      <c r="D105" s="3">
        <v>0.09</v>
      </c>
      <c r="E105" s="2" t="s">
        <v>24</v>
      </c>
      <c r="F105" s="8">
        <f t="shared" si="27"/>
        <v>172068</v>
      </c>
      <c r="G105" s="12">
        <f t="shared" si="26"/>
        <v>15486.1</v>
      </c>
      <c r="H105" s="8">
        <v>0</v>
      </c>
      <c r="I105" s="12"/>
      <c r="J105" s="8">
        <f>노임!$D$3</f>
        <v>172068</v>
      </c>
      <c r="K105" s="12">
        <f>TRUNC(J105*D105,1)</f>
        <v>15486.1</v>
      </c>
      <c r="L105" s="8">
        <v>0</v>
      </c>
      <c r="M105" s="12"/>
      <c r="N105" s="23" t="s">
        <v>0</v>
      </c>
    </row>
    <row r="106" spans="1:14" ht="15" customHeight="1">
      <c r="A106" s="27"/>
      <c r="B106" s="2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3"/>
    </row>
    <row r="107" spans="1:14" ht="15" customHeight="1">
      <c r="A107" s="63">
        <f>A94+1</f>
        <v>83</v>
      </c>
      <c r="B107" s="57" t="s">
        <v>433</v>
      </c>
      <c r="C107" s="58" t="s">
        <v>258</v>
      </c>
      <c r="D107" s="58">
        <v>1</v>
      </c>
      <c r="E107" s="59" t="s">
        <v>3</v>
      </c>
      <c r="F107" s="62"/>
      <c r="G107" s="61">
        <f t="shared" ref="G107:G118" si="28">I107+K107+M107</f>
        <v>371852</v>
      </c>
      <c r="H107" s="62"/>
      <c r="I107" s="61">
        <f>TRUNC(I108+I109+I110+I111+I112+I113+I114+I115+I116+I117+I118,0)</f>
        <v>165470</v>
      </c>
      <c r="J107" s="62"/>
      <c r="K107" s="61">
        <f>TRUNC(K108+K109+K110+K111+K112+K113+K114+K115+K116+K117+K118,0)</f>
        <v>206382</v>
      </c>
      <c r="L107" s="62"/>
      <c r="M107" s="61">
        <f>TRUNC(M108+M109+M110+M111+M112+M113+M114+M115+M116+M117+M118,0)</f>
        <v>0</v>
      </c>
      <c r="N107" s="74" t="str">
        <f>N94</f>
        <v>토목6-3-3</v>
      </c>
    </row>
    <row r="108" spans="1:14" ht="15" customHeight="1">
      <c r="A108" s="24"/>
      <c r="B108" s="25" t="s">
        <v>434</v>
      </c>
      <c r="C108" s="1" t="s">
        <v>0</v>
      </c>
      <c r="D108" s="3">
        <v>0.32</v>
      </c>
      <c r="E108" s="2" t="s">
        <v>28</v>
      </c>
      <c r="F108" s="8">
        <f t="shared" ref="F108:F118" si="29">H108+J108+L108</f>
        <v>5300</v>
      </c>
      <c r="G108" s="12">
        <f t="shared" si="28"/>
        <v>1696</v>
      </c>
      <c r="H108" s="8">
        <f>자재조서!$D$5</f>
        <v>5300</v>
      </c>
      <c r="I108" s="12">
        <f>TRUNC(H108*D108,1)</f>
        <v>1696</v>
      </c>
      <c r="J108" s="8">
        <v>0</v>
      </c>
      <c r="K108" s="12"/>
      <c r="L108" s="8">
        <v>0</v>
      </c>
      <c r="M108" s="12"/>
      <c r="N108" s="23" t="s">
        <v>0</v>
      </c>
    </row>
    <row r="109" spans="1:14" ht="15" customHeight="1">
      <c r="A109" s="24"/>
      <c r="B109" s="25" t="s">
        <v>435</v>
      </c>
      <c r="C109" s="1" t="s">
        <v>0</v>
      </c>
      <c r="D109" s="3">
        <v>1.59</v>
      </c>
      <c r="E109" s="2" t="s">
        <v>28</v>
      </c>
      <c r="F109" s="8">
        <f t="shared" si="29"/>
        <v>7500</v>
      </c>
      <c r="G109" s="12">
        <f t="shared" si="28"/>
        <v>11925</v>
      </c>
      <c r="H109" s="8">
        <f>자재조서!$D$6</f>
        <v>7500</v>
      </c>
      <c r="I109" s="12">
        <f>TRUNC(H109*D109,1)</f>
        <v>11925</v>
      </c>
      <c r="J109" s="8">
        <v>0</v>
      </c>
      <c r="K109" s="12"/>
      <c r="L109" s="8">
        <v>0</v>
      </c>
      <c r="M109" s="12"/>
      <c r="N109" s="23" t="s">
        <v>0</v>
      </c>
    </row>
    <row r="110" spans="1:14" ht="15" customHeight="1">
      <c r="A110" s="24"/>
      <c r="B110" s="25" t="s">
        <v>436</v>
      </c>
      <c r="C110" s="1" t="s">
        <v>43</v>
      </c>
      <c r="D110" s="3">
        <v>0.14000000000000001</v>
      </c>
      <c r="E110" s="2" t="s">
        <v>42</v>
      </c>
      <c r="F110" s="8">
        <f t="shared" si="29"/>
        <v>3888</v>
      </c>
      <c r="G110" s="12">
        <f t="shared" si="28"/>
        <v>544.29999999999995</v>
      </c>
      <c r="H110" s="8">
        <f>자재조서!$D$7</f>
        <v>3888</v>
      </c>
      <c r="I110" s="12">
        <f>TRUNC(H110*D110,1)</f>
        <v>544.29999999999995</v>
      </c>
      <c r="J110" s="8">
        <v>0</v>
      </c>
      <c r="K110" s="12"/>
      <c r="L110" s="8">
        <v>0</v>
      </c>
      <c r="M110" s="12"/>
      <c r="N110" s="23" t="s">
        <v>0</v>
      </c>
    </row>
    <row r="111" spans="1:14" ht="15" customHeight="1">
      <c r="A111" s="24"/>
      <c r="B111" s="25" t="s">
        <v>432</v>
      </c>
      <c r="C111" s="1" t="s">
        <v>0</v>
      </c>
      <c r="D111" s="3">
        <v>0.3</v>
      </c>
      <c r="E111" s="2" t="s">
        <v>24</v>
      </c>
      <c r="F111" s="8">
        <f t="shared" si="29"/>
        <v>263017</v>
      </c>
      <c r="G111" s="12">
        <f t="shared" si="28"/>
        <v>78905.100000000006</v>
      </c>
      <c r="H111" s="8">
        <v>0</v>
      </c>
      <c r="I111" s="12"/>
      <c r="J111" s="8">
        <f>노임!$D$9</f>
        <v>263017</v>
      </c>
      <c r="K111" s="12">
        <f>TRUNC(J111*D111,1)</f>
        <v>78905.100000000006</v>
      </c>
      <c r="L111" s="8">
        <v>0</v>
      </c>
      <c r="M111" s="12"/>
      <c r="N111" s="23" t="s">
        <v>0</v>
      </c>
    </row>
    <row r="112" spans="1:14" ht="15" customHeight="1">
      <c r="A112" s="24"/>
      <c r="B112" s="25" t="s">
        <v>421</v>
      </c>
      <c r="C112" s="1" t="s">
        <v>0</v>
      </c>
      <c r="D112" s="3">
        <v>7.0000000000000007E-2</v>
      </c>
      <c r="E112" s="2" t="s">
        <v>24</v>
      </c>
      <c r="F112" s="8">
        <f t="shared" si="29"/>
        <v>172068</v>
      </c>
      <c r="G112" s="12">
        <f t="shared" si="28"/>
        <v>12044.7</v>
      </c>
      <c r="H112" s="8">
        <v>0</v>
      </c>
      <c r="I112" s="12"/>
      <c r="J112" s="8">
        <f>노임!$D$3</f>
        <v>172068</v>
      </c>
      <c r="K112" s="12">
        <f>TRUNC(J112*D112,1)</f>
        <v>12044.7</v>
      </c>
      <c r="L112" s="8">
        <v>0</v>
      </c>
      <c r="M112" s="12"/>
      <c r="N112" s="23" t="s">
        <v>0</v>
      </c>
    </row>
    <row r="113" spans="1:14" ht="15" customHeight="1">
      <c r="A113" s="24"/>
      <c r="B113" s="25" t="s">
        <v>428</v>
      </c>
      <c r="C113" s="1" t="s">
        <v>272</v>
      </c>
      <c r="D113" s="3">
        <v>0.32</v>
      </c>
      <c r="E113" s="2" t="s">
        <v>28</v>
      </c>
      <c r="F113" s="8">
        <f t="shared" si="29"/>
        <v>20747</v>
      </c>
      <c r="G113" s="12">
        <f t="shared" si="28"/>
        <v>6639</v>
      </c>
      <c r="H113" s="8">
        <f>자재조서!$D$8</f>
        <v>20747</v>
      </c>
      <c r="I113" s="12">
        <f>TRUNC(H113*D113,1)</f>
        <v>6639</v>
      </c>
      <c r="J113" s="8">
        <v>0</v>
      </c>
      <c r="K113" s="12"/>
      <c r="L113" s="8">
        <v>0</v>
      </c>
      <c r="M113" s="12"/>
      <c r="N113" s="23" t="s">
        <v>0</v>
      </c>
    </row>
    <row r="114" spans="1:14" ht="15" customHeight="1">
      <c r="A114" s="24"/>
      <c r="B114" s="25" t="s">
        <v>429</v>
      </c>
      <c r="C114" s="1" t="s">
        <v>273</v>
      </c>
      <c r="D114" s="3">
        <v>3.51</v>
      </c>
      <c r="E114" s="2" t="s">
        <v>6</v>
      </c>
      <c r="F114" s="8">
        <f t="shared" si="29"/>
        <v>2800</v>
      </c>
      <c r="G114" s="12">
        <f t="shared" si="28"/>
        <v>9828</v>
      </c>
      <c r="H114" s="8">
        <f>자재조서!$D$9</f>
        <v>2800</v>
      </c>
      <c r="I114" s="12">
        <f>TRUNC(H114*D114,1)</f>
        <v>9828</v>
      </c>
      <c r="J114" s="8">
        <v>0</v>
      </c>
      <c r="K114" s="12"/>
      <c r="L114" s="8">
        <v>0</v>
      </c>
      <c r="M114" s="12"/>
      <c r="N114" s="23" t="s">
        <v>0</v>
      </c>
    </row>
    <row r="115" spans="1:14" ht="15" customHeight="1">
      <c r="A115" s="24"/>
      <c r="B115" s="25" t="s">
        <v>430</v>
      </c>
      <c r="C115" s="1" t="s">
        <v>274</v>
      </c>
      <c r="D115" s="3">
        <v>2.97</v>
      </c>
      <c r="E115" s="2" t="s">
        <v>14</v>
      </c>
      <c r="F115" s="8">
        <f t="shared" si="29"/>
        <v>23200</v>
      </c>
      <c r="G115" s="12">
        <f t="shared" si="28"/>
        <v>68904</v>
      </c>
      <c r="H115" s="8">
        <f>자재조서!$D$10</f>
        <v>23200</v>
      </c>
      <c r="I115" s="12">
        <f>TRUNC(H115*D115,1)</f>
        <v>68904</v>
      </c>
      <c r="J115" s="8">
        <v>0</v>
      </c>
      <c r="K115" s="12"/>
      <c r="L115" s="8">
        <v>0</v>
      </c>
      <c r="M115" s="12"/>
      <c r="N115" s="23" t="s">
        <v>0</v>
      </c>
    </row>
    <row r="116" spans="1:14" ht="15" customHeight="1">
      <c r="A116" s="24"/>
      <c r="B116" s="25" t="s">
        <v>431</v>
      </c>
      <c r="C116" s="1" t="s">
        <v>275</v>
      </c>
      <c r="D116" s="3">
        <v>2.97</v>
      </c>
      <c r="E116" s="2" t="s">
        <v>14</v>
      </c>
      <c r="F116" s="8">
        <f t="shared" si="29"/>
        <v>22200</v>
      </c>
      <c r="G116" s="12">
        <f t="shared" si="28"/>
        <v>65934</v>
      </c>
      <c r="H116" s="8">
        <f>자재조서!$D$11</f>
        <v>22200</v>
      </c>
      <c r="I116" s="12">
        <f>TRUNC(H116*D116,1)</f>
        <v>65934</v>
      </c>
      <c r="J116" s="8">
        <v>0</v>
      </c>
      <c r="K116" s="12"/>
      <c r="L116" s="8">
        <v>0</v>
      </c>
      <c r="M116" s="12"/>
      <c r="N116" s="23" t="s">
        <v>0</v>
      </c>
    </row>
    <row r="117" spans="1:14" ht="15" customHeight="1">
      <c r="A117" s="24"/>
      <c r="B117" s="25" t="s">
        <v>432</v>
      </c>
      <c r="C117" s="1" t="s">
        <v>0</v>
      </c>
      <c r="D117" s="3">
        <v>0.38</v>
      </c>
      <c r="E117" s="2" t="s">
        <v>24</v>
      </c>
      <c r="F117" s="8">
        <f t="shared" si="29"/>
        <v>263017</v>
      </c>
      <c r="G117" s="12">
        <f t="shared" si="28"/>
        <v>99946.4</v>
      </c>
      <c r="H117" s="8">
        <v>0</v>
      </c>
      <c r="I117" s="12"/>
      <c r="J117" s="8">
        <f>노임!$D$9</f>
        <v>263017</v>
      </c>
      <c r="K117" s="12">
        <f>TRUNC(J117*D117,1)</f>
        <v>99946.4</v>
      </c>
      <c r="L117" s="8">
        <v>0</v>
      </c>
      <c r="M117" s="12"/>
      <c r="N117" s="23" t="s">
        <v>0</v>
      </c>
    </row>
    <row r="118" spans="1:14" ht="15" customHeight="1">
      <c r="A118" s="24"/>
      <c r="B118" s="25" t="s">
        <v>421</v>
      </c>
      <c r="C118" s="1" t="s">
        <v>0</v>
      </c>
      <c r="D118" s="3">
        <v>0.09</v>
      </c>
      <c r="E118" s="2" t="s">
        <v>24</v>
      </c>
      <c r="F118" s="8">
        <f t="shared" si="29"/>
        <v>172068</v>
      </c>
      <c r="G118" s="12">
        <f t="shared" si="28"/>
        <v>15486.1</v>
      </c>
      <c r="H118" s="8">
        <v>0</v>
      </c>
      <c r="I118" s="12"/>
      <c r="J118" s="8">
        <f>노임!$D$3</f>
        <v>172068</v>
      </c>
      <c r="K118" s="12">
        <f>TRUNC(J118*D118,1)</f>
        <v>15486.1</v>
      </c>
      <c r="L118" s="8">
        <v>0</v>
      </c>
      <c r="M118" s="12"/>
      <c r="N118" s="23" t="s">
        <v>0</v>
      </c>
    </row>
    <row r="119" spans="1:14" ht="15" customHeight="1">
      <c r="A119" s="27"/>
      <c r="B119" s="2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3"/>
    </row>
    <row r="120" spans="1:14" ht="15" customHeight="1">
      <c r="A120" s="63">
        <f>A107+1</f>
        <v>84</v>
      </c>
      <c r="B120" s="57" t="s">
        <v>433</v>
      </c>
      <c r="C120" s="58" t="s">
        <v>259</v>
      </c>
      <c r="D120" s="58">
        <v>1</v>
      </c>
      <c r="E120" s="59" t="s">
        <v>3</v>
      </c>
      <c r="F120" s="62"/>
      <c r="G120" s="61">
        <f t="shared" ref="G120:G131" si="30">I120+K120+M120</f>
        <v>400219</v>
      </c>
      <c r="H120" s="62"/>
      <c r="I120" s="61">
        <f>TRUNC(I121+I122+I123+I124+I125+I126+I127+I128+I129+I130+I131,0)</f>
        <v>182505</v>
      </c>
      <c r="J120" s="62"/>
      <c r="K120" s="61">
        <f>TRUNC(K121+K122+K123+K124+K125+K126+K127+K128+K129+K130+K131,0)</f>
        <v>217714</v>
      </c>
      <c r="L120" s="62"/>
      <c r="M120" s="61">
        <f>TRUNC(M121+M122+M123+M124+M125+M126+M127+M128+M129+M130+M131,0)</f>
        <v>0</v>
      </c>
      <c r="N120" s="74" t="str">
        <f>N107</f>
        <v>토목6-3-3</v>
      </c>
    </row>
    <row r="121" spans="1:14" ht="15" customHeight="1">
      <c r="A121" s="24"/>
      <c r="B121" s="25" t="s">
        <v>434</v>
      </c>
      <c r="C121" s="1" t="s">
        <v>0</v>
      </c>
      <c r="D121" s="3">
        <v>0.35</v>
      </c>
      <c r="E121" s="2" t="s">
        <v>28</v>
      </c>
      <c r="F121" s="8">
        <f t="shared" ref="F121:F131" si="31">H121+J121+L121</f>
        <v>5300</v>
      </c>
      <c r="G121" s="12">
        <f t="shared" si="30"/>
        <v>1855</v>
      </c>
      <c r="H121" s="8">
        <f>자재조서!$D$5</f>
        <v>5300</v>
      </c>
      <c r="I121" s="12">
        <f>TRUNC(H121*D121,1)</f>
        <v>1855</v>
      </c>
      <c r="J121" s="8">
        <v>0</v>
      </c>
      <c r="K121" s="12"/>
      <c r="L121" s="8">
        <v>0</v>
      </c>
      <c r="M121" s="12"/>
      <c r="N121" s="23" t="s">
        <v>0</v>
      </c>
    </row>
    <row r="122" spans="1:14" ht="15" customHeight="1">
      <c r="A122" s="24"/>
      <c r="B122" s="25" t="s">
        <v>435</v>
      </c>
      <c r="C122" s="1" t="s">
        <v>0</v>
      </c>
      <c r="D122" s="3">
        <v>1.75</v>
      </c>
      <c r="E122" s="2" t="s">
        <v>28</v>
      </c>
      <c r="F122" s="8">
        <f t="shared" si="31"/>
        <v>7500</v>
      </c>
      <c r="G122" s="12">
        <f t="shared" si="30"/>
        <v>13125</v>
      </c>
      <c r="H122" s="8">
        <f>자재조서!$D$6</f>
        <v>7500</v>
      </c>
      <c r="I122" s="12">
        <f>TRUNC(H122*D122,1)</f>
        <v>13125</v>
      </c>
      <c r="J122" s="8">
        <v>0</v>
      </c>
      <c r="K122" s="12"/>
      <c r="L122" s="8">
        <v>0</v>
      </c>
      <c r="M122" s="12"/>
      <c r="N122" s="23" t="s">
        <v>0</v>
      </c>
    </row>
    <row r="123" spans="1:14" ht="15" customHeight="1">
      <c r="A123" s="24"/>
      <c r="B123" s="25" t="s">
        <v>436</v>
      </c>
      <c r="C123" s="1" t="s">
        <v>43</v>
      </c>
      <c r="D123" s="3">
        <v>0.15</v>
      </c>
      <c r="E123" s="2" t="s">
        <v>42</v>
      </c>
      <c r="F123" s="8">
        <f t="shared" si="31"/>
        <v>3888</v>
      </c>
      <c r="G123" s="12">
        <f t="shared" si="30"/>
        <v>583.20000000000005</v>
      </c>
      <c r="H123" s="8">
        <f>자재조서!$D$7</f>
        <v>3888</v>
      </c>
      <c r="I123" s="12">
        <f>TRUNC(H123*D123,1)</f>
        <v>583.20000000000005</v>
      </c>
      <c r="J123" s="8">
        <v>0</v>
      </c>
      <c r="K123" s="12"/>
      <c r="L123" s="8">
        <v>0</v>
      </c>
      <c r="M123" s="12"/>
      <c r="N123" s="23" t="s">
        <v>0</v>
      </c>
    </row>
    <row r="124" spans="1:14" ht="15" customHeight="1">
      <c r="A124" s="24"/>
      <c r="B124" s="25" t="s">
        <v>432</v>
      </c>
      <c r="C124" s="1" t="s">
        <v>0</v>
      </c>
      <c r="D124" s="3">
        <v>0.31</v>
      </c>
      <c r="E124" s="2" t="s">
        <v>24</v>
      </c>
      <c r="F124" s="8">
        <f t="shared" si="31"/>
        <v>263017</v>
      </c>
      <c r="G124" s="12">
        <f t="shared" si="30"/>
        <v>81535.199999999997</v>
      </c>
      <c r="H124" s="8">
        <v>0</v>
      </c>
      <c r="I124" s="12"/>
      <c r="J124" s="8">
        <f>노임!$D$9</f>
        <v>263017</v>
      </c>
      <c r="K124" s="12">
        <f>TRUNC(J124*D124,1)</f>
        <v>81535.199999999997</v>
      </c>
      <c r="L124" s="8">
        <v>0</v>
      </c>
      <c r="M124" s="12"/>
      <c r="N124" s="23" t="s">
        <v>0</v>
      </c>
    </row>
    <row r="125" spans="1:14" ht="15" customHeight="1">
      <c r="A125" s="24"/>
      <c r="B125" s="25" t="s">
        <v>421</v>
      </c>
      <c r="C125" s="1" t="s">
        <v>0</v>
      </c>
      <c r="D125" s="3">
        <v>0.08</v>
      </c>
      <c r="E125" s="2" t="s">
        <v>24</v>
      </c>
      <c r="F125" s="8">
        <f t="shared" si="31"/>
        <v>172068</v>
      </c>
      <c r="G125" s="12">
        <f t="shared" si="30"/>
        <v>13765.4</v>
      </c>
      <c r="H125" s="8">
        <v>0</v>
      </c>
      <c r="I125" s="12"/>
      <c r="J125" s="8">
        <f>노임!$D$3</f>
        <v>172068</v>
      </c>
      <c r="K125" s="12">
        <f>TRUNC(J125*D125,1)</f>
        <v>13765.4</v>
      </c>
      <c r="L125" s="8">
        <v>0</v>
      </c>
      <c r="M125" s="12"/>
      <c r="N125" s="23" t="s">
        <v>0</v>
      </c>
    </row>
    <row r="126" spans="1:14" ht="15" customHeight="1">
      <c r="A126" s="24"/>
      <c r="B126" s="25" t="s">
        <v>428</v>
      </c>
      <c r="C126" s="1" t="s">
        <v>272</v>
      </c>
      <c r="D126" s="3">
        <v>0.37</v>
      </c>
      <c r="E126" s="2" t="s">
        <v>28</v>
      </c>
      <c r="F126" s="8">
        <f t="shared" si="31"/>
        <v>20747</v>
      </c>
      <c r="G126" s="12">
        <f t="shared" si="30"/>
        <v>7676.3</v>
      </c>
      <c r="H126" s="8">
        <f>자재조서!$D$8</f>
        <v>20747</v>
      </c>
      <c r="I126" s="12">
        <f>TRUNC(H126*D126,1)</f>
        <v>7676.3</v>
      </c>
      <c r="J126" s="8">
        <v>0</v>
      </c>
      <c r="K126" s="12"/>
      <c r="L126" s="8">
        <v>0</v>
      </c>
      <c r="M126" s="12"/>
      <c r="N126" s="23" t="s">
        <v>0</v>
      </c>
    </row>
    <row r="127" spans="1:14" ht="15" customHeight="1">
      <c r="A127" s="24"/>
      <c r="B127" s="25" t="s">
        <v>429</v>
      </c>
      <c r="C127" s="1" t="s">
        <v>273</v>
      </c>
      <c r="D127" s="3">
        <v>3.86</v>
      </c>
      <c r="E127" s="2" t="s">
        <v>6</v>
      </c>
      <c r="F127" s="8">
        <f t="shared" si="31"/>
        <v>2800</v>
      </c>
      <c r="G127" s="12">
        <f t="shared" si="30"/>
        <v>10808</v>
      </c>
      <c r="H127" s="8">
        <f>자재조서!$D$9</f>
        <v>2800</v>
      </c>
      <c r="I127" s="12">
        <f>TRUNC(H127*D127,1)</f>
        <v>10808</v>
      </c>
      <c r="J127" s="8">
        <v>0</v>
      </c>
      <c r="K127" s="12"/>
      <c r="L127" s="8">
        <v>0</v>
      </c>
      <c r="M127" s="12"/>
      <c r="N127" s="23" t="s">
        <v>0</v>
      </c>
    </row>
    <row r="128" spans="1:14" ht="15" customHeight="1">
      <c r="A128" s="24"/>
      <c r="B128" s="25" t="s">
        <v>430</v>
      </c>
      <c r="C128" s="1" t="s">
        <v>274</v>
      </c>
      <c r="D128" s="3">
        <v>3.27</v>
      </c>
      <c r="E128" s="2" t="s">
        <v>14</v>
      </c>
      <c r="F128" s="8">
        <f t="shared" si="31"/>
        <v>23200</v>
      </c>
      <c r="G128" s="12">
        <f t="shared" si="30"/>
        <v>75864</v>
      </c>
      <c r="H128" s="8">
        <f>자재조서!$D$10</f>
        <v>23200</v>
      </c>
      <c r="I128" s="12">
        <f>TRUNC(H128*D128,1)</f>
        <v>75864</v>
      </c>
      <c r="J128" s="8">
        <v>0</v>
      </c>
      <c r="K128" s="12"/>
      <c r="L128" s="8">
        <v>0</v>
      </c>
      <c r="M128" s="12"/>
      <c r="N128" s="23" t="s">
        <v>0</v>
      </c>
    </row>
    <row r="129" spans="1:14" ht="15" customHeight="1">
      <c r="A129" s="24"/>
      <c r="B129" s="25" t="s">
        <v>431</v>
      </c>
      <c r="C129" s="1" t="s">
        <v>275</v>
      </c>
      <c r="D129" s="3">
        <v>3.27</v>
      </c>
      <c r="E129" s="2" t="s">
        <v>14</v>
      </c>
      <c r="F129" s="8">
        <f t="shared" si="31"/>
        <v>22200</v>
      </c>
      <c r="G129" s="12">
        <f t="shared" si="30"/>
        <v>72594</v>
      </c>
      <c r="H129" s="8">
        <f>자재조서!$D$11</f>
        <v>22200</v>
      </c>
      <c r="I129" s="12">
        <f>TRUNC(H129*D129,1)</f>
        <v>72594</v>
      </c>
      <c r="J129" s="8">
        <v>0</v>
      </c>
      <c r="K129" s="12"/>
      <c r="L129" s="8">
        <v>0</v>
      </c>
      <c r="M129" s="12"/>
      <c r="N129" s="23" t="s">
        <v>0</v>
      </c>
    </row>
    <row r="130" spans="1:14" ht="15" customHeight="1">
      <c r="A130" s="24"/>
      <c r="B130" s="25" t="s">
        <v>432</v>
      </c>
      <c r="C130" s="1" t="s">
        <v>0</v>
      </c>
      <c r="D130" s="3">
        <v>0.4</v>
      </c>
      <c r="E130" s="2" t="s">
        <v>24</v>
      </c>
      <c r="F130" s="8">
        <f t="shared" si="31"/>
        <v>263017</v>
      </c>
      <c r="G130" s="12">
        <f t="shared" si="30"/>
        <v>105206.8</v>
      </c>
      <c r="H130" s="8">
        <v>0</v>
      </c>
      <c r="I130" s="12"/>
      <c r="J130" s="8">
        <f>노임!$D$9</f>
        <v>263017</v>
      </c>
      <c r="K130" s="12">
        <f>TRUNC(J130*D130,1)</f>
        <v>105206.8</v>
      </c>
      <c r="L130" s="8">
        <v>0</v>
      </c>
      <c r="M130" s="12"/>
      <c r="N130" s="23" t="s">
        <v>0</v>
      </c>
    </row>
    <row r="131" spans="1:14" ht="15" customHeight="1">
      <c r="A131" s="24"/>
      <c r="B131" s="25" t="s">
        <v>421</v>
      </c>
      <c r="C131" s="1" t="s">
        <v>0</v>
      </c>
      <c r="D131" s="3">
        <v>0.1</v>
      </c>
      <c r="E131" s="2" t="s">
        <v>24</v>
      </c>
      <c r="F131" s="8">
        <f t="shared" si="31"/>
        <v>172068</v>
      </c>
      <c r="G131" s="12">
        <f t="shared" si="30"/>
        <v>17206.8</v>
      </c>
      <c r="H131" s="8">
        <v>0</v>
      </c>
      <c r="I131" s="12"/>
      <c r="J131" s="8">
        <f>노임!$D$3</f>
        <v>172068</v>
      </c>
      <c r="K131" s="12">
        <f>TRUNC(J131*D131,1)</f>
        <v>17206.8</v>
      </c>
      <c r="L131" s="8">
        <v>0</v>
      </c>
      <c r="M131" s="12"/>
      <c r="N131" s="23" t="s">
        <v>0</v>
      </c>
    </row>
    <row r="132" spans="1:14" ht="15" customHeight="1">
      <c r="A132" s="27"/>
      <c r="B132" s="2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3"/>
    </row>
    <row r="133" spans="1:14" ht="15" customHeight="1">
      <c r="A133" s="63">
        <f>A120+1</f>
        <v>85</v>
      </c>
      <c r="B133" s="57" t="s">
        <v>433</v>
      </c>
      <c r="C133" s="58" t="s">
        <v>260</v>
      </c>
      <c r="D133" s="58">
        <v>1</v>
      </c>
      <c r="E133" s="59" t="s">
        <v>3</v>
      </c>
      <c r="F133" s="62"/>
      <c r="G133" s="61">
        <f t="shared" ref="G133:G144" si="32">I133+K133+M133</f>
        <v>443068</v>
      </c>
      <c r="H133" s="62"/>
      <c r="I133" s="61">
        <f>TRUNC(I134+I135+I136+I137+I138+I139+I140+I141+I142+I143+I144,0)</f>
        <v>220094</v>
      </c>
      <c r="J133" s="62"/>
      <c r="K133" s="61">
        <f>TRUNC(K134+K135+K136+K137+K138+K139+K140+K141+K142+K143+K144,0)</f>
        <v>222974</v>
      </c>
      <c r="L133" s="62"/>
      <c r="M133" s="61">
        <f>TRUNC(M134+M135+M136+M137+M138+M139+M140+M141+M142+M143+M144,0)</f>
        <v>0</v>
      </c>
      <c r="N133" s="74" t="str">
        <f>N120</f>
        <v>토목6-3-3</v>
      </c>
    </row>
    <row r="134" spans="1:14" ht="15" customHeight="1">
      <c r="A134" s="24"/>
      <c r="B134" s="25" t="s">
        <v>434</v>
      </c>
      <c r="C134" s="1" t="s">
        <v>0</v>
      </c>
      <c r="D134" s="3">
        <v>0.42</v>
      </c>
      <c r="E134" s="2" t="s">
        <v>28</v>
      </c>
      <c r="F134" s="8">
        <f t="shared" ref="F134:F144" si="33">H134+J134+L134</f>
        <v>5300</v>
      </c>
      <c r="G134" s="12">
        <f t="shared" si="32"/>
        <v>2226</v>
      </c>
      <c r="H134" s="8">
        <f>자재조서!$D$5</f>
        <v>5300</v>
      </c>
      <c r="I134" s="12">
        <f>TRUNC(H134*D134,1)</f>
        <v>2226</v>
      </c>
      <c r="J134" s="8">
        <v>0</v>
      </c>
      <c r="K134" s="12"/>
      <c r="L134" s="8">
        <v>0</v>
      </c>
      <c r="M134" s="12"/>
      <c r="N134" s="23" t="s">
        <v>0</v>
      </c>
    </row>
    <row r="135" spans="1:14" ht="15" customHeight="1">
      <c r="A135" s="24"/>
      <c r="B135" s="25" t="s">
        <v>435</v>
      </c>
      <c r="C135" s="1" t="s">
        <v>0</v>
      </c>
      <c r="D135" s="3">
        <v>2.13</v>
      </c>
      <c r="E135" s="2" t="s">
        <v>28</v>
      </c>
      <c r="F135" s="8">
        <f t="shared" si="33"/>
        <v>7500</v>
      </c>
      <c r="G135" s="12">
        <f t="shared" si="32"/>
        <v>15975</v>
      </c>
      <c r="H135" s="8">
        <f>자재조서!$D$6</f>
        <v>7500</v>
      </c>
      <c r="I135" s="12">
        <f>TRUNC(H135*D135,1)</f>
        <v>15975</v>
      </c>
      <c r="J135" s="8">
        <v>0</v>
      </c>
      <c r="K135" s="12"/>
      <c r="L135" s="8">
        <v>0</v>
      </c>
      <c r="M135" s="12"/>
      <c r="N135" s="23" t="s">
        <v>0</v>
      </c>
    </row>
    <row r="136" spans="1:14" ht="15" customHeight="1">
      <c r="A136" s="24"/>
      <c r="B136" s="25" t="s">
        <v>436</v>
      </c>
      <c r="C136" s="1" t="s">
        <v>43</v>
      </c>
      <c r="D136" s="3">
        <v>0.18</v>
      </c>
      <c r="E136" s="2" t="s">
        <v>42</v>
      </c>
      <c r="F136" s="8">
        <f t="shared" si="33"/>
        <v>3888</v>
      </c>
      <c r="G136" s="12">
        <f t="shared" si="32"/>
        <v>699.8</v>
      </c>
      <c r="H136" s="8">
        <f>자재조서!$D$7</f>
        <v>3888</v>
      </c>
      <c r="I136" s="12">
        <f>TRUNC(H136*D136,1)</f>
        <v>699.8</v>
      </c>
      <c r="J136" s="8">
        <v>0</v>
      </c>
      <c r="K136" s="12"/>
      <c r="L136" s="8">
        <v>0</v>
      </c>
      <c r="M136" s="12"/>
      <c r="N136" s="23" t="s">
        <v>0</v>
      </c>
    </row>
    <row r="137" spans="1:14" ht="15" customHeight="1">
      <c r="A137" s="24"/>
      <c r="B137" s="25" t="s">
        <v>432</v>
      </c>
      <c r="C137" s="1" t="s">
        <v>0</v>
      </c>
      <c r="D137" s="3">
        <v>0.32</v>
      </c>
      <c r="E137" s="2" t="s">
        <v>24</v>
      </c>
      <c r="F137" s="8">
        <f t="shared" si="33"/>
        <v>263017</v>
      </c>
      <c r="G137" s="12">
        <f t="shared" si="32"/>
        <v>84165.4</v>
      </c>
      <c r="H137" s="8">
        <v>0</v>
      </c>
      <c r="I137" s="12"/>
      <c r="J137" s="8">
        <f>노임!$D$9</f>
        <v>263017</v>
      </c>
      <c r="K137" s="12">
        <f>TRUNC(J137*D137,1)</f>
        <v>84165.4</v>
      </c>
      <c r="L137" s="8">
        <v>0</v>
      </c>
      <c r="M137" s="12"/>
      <c r="N137" s="23" t="s">
        <v>0</v>
      </c>
    </row>
    <row r="138" spans="1:14" ht="15" customHeight="1">
      <c r="A138" s="24"/>
      <c r="B138" s="25" t="s">
        <v>421</v>
      </c>
      <c r="C138" s="1" t="s">
        <v>0</v>
      </c>
      <c r="D138" s="3">
        <v>0.08</v>
      </c>
      <c r="E138" s="2" t="s">
        <v>24</v>
      </c>
      <c r="F138" s="8">
        <f t="shared" si="33"/>
        <v>172068</v>
      </c>
      <c r="G138" s="12">
        <f t="shared" si="32"/>
        <v>13765.4</v>
      </c>
      <c r="H138" s="8">
        <v>0</v>
      </c>
      <c r="I138" s="12"/>
      <c r="J138" s="8">
        <f>노임!$D$3</f>
        <v>172068</v>
      </c>
      <c r="K138" s="12">
        <f>TRUNC(J138*D138,1)</f>
        <v>13765.4</v>
      </c>
      <c r="L138" s="8">
        <v>0</v>
      </c>
      <c r="M138" s="12"/>
      <c r="N138" s="23" t="s">
        <v>0</v>
      </c>
    </row>
    <row r="139" spans="1:14" ht="15" customHeight="1">
      <c r="A139" s="24"/>
      <c r="B139" s="25" t="s">
        <v>428</v>
      </c>
      <c r="C139" s="1" t="s">
        <v>272</v>
      </c>
      <c r="D139" s="3">
        <v>0.42</v>
      </c>
      <c r="E139" s="2" t="s">
        <v>28</v>
      </c>
      <c r="F139" s="8">
        <f t="shared" si="33"/>
        <v>20747</v>
      </c>
      <c r="G139" s="12">
        <f t="shared" si="32"/>
        <v>8713.7000000000007</v>
      </c>
      <c r="H139" s="8">
        <f>자재조서!$D$8</f>
        <v>20747</v>
      </c>
      <c r="I139" s="12">
        <f>TRUNC(H139*D139,1)</f>
        <v>8713.7000000000007</v>
      </c>
      <c r="J139" s="8">
        <v>0</v>
      </c>
      <c r="K139" s="12"/>
      <c r="L139" s="8">
        <v>0</v>
      </c>
      <c r="M139" s="12"/>
      <c r="N139" s="23" t="s">
        <v>0</v>
      </c>
    </row>
    <row r="140" spans="1:14" ht="15" customHeight="1">
      <c r="A140" s="24"/>
      <c r="B140" s="25" t="s">
        <v>429</v>
      </c>
      <c r="C140" s="1" t="s">
        <v>273</v>
      </c>
      <c r="D140" s="3">
        <v>4.21</v>
      </c>
      <c r="E140" s="2" t="s">
        <v>6</v>
      </c>
      <c r="F140" s="8">
        <f t="shared" si="33"/>
        <v>2800</v>
      </c>
      <c r="G140" s="12">
        <f t="shared" si="32"/>
        <v>11788</v>
      </c>
      <c r="H140" s="8">
        <f>자재조서!$D$9</f>
        <v>2800</v>
      </c>
      <c r="I140" s="12">
        <f>TRUNC(H140*D140,1)</f>
        <v>11788</v>
      </c>
      <c r="J140" s="8">
        <v>0</v>
      </c>
      <c r="K140" s="12"/>
      <c r="L140" s="8">
        <v>0</v>
      </c>
      <c r="M140" s="12"/>
      <c r="N140" s="23" t="s">
        <v>0</v>
      </c>
    </row>
    <row r="141" spans="1:14" ht="15" customHeight="1">
      <c r="A141" s="24"/>
      <c r="B141" s="25" t="s">
        <v>430</v>
      </c>
      <c r="C141" s="1" t="s">
        <v>274</v>
      </c>
      <c r="D141" s="3">
        <v>3.98</v>
      </c>
      <c r="E141" s="2" t="s">
        <v>14</v>
      </c>
      <c r="F141" s="8">
        <f t="shared" si="33"/>
        <v>23200</v>
      </c>
      <c r="G141" s="12">
        <f t="shared" si="32"/>
        <v>92336</v>
      </c>
      <c r="H141" s="8">
        <f>자재조서!$D$10</f>
        <v>23200</v>
      </c>
      <c r="I141" s="12">
        <f>TRUNC(H141*D141,1)</f>
        <v>92336</v>
      </c>
      <c r="J141" s="8">
        <v>0</v>
      </c>
      <c r="K141" s="12"/>
      <c r="L141" s="8">
        <v>0</v>
      </c>
      <c r="M141" s="12"/>
      <c r="N141" s="23" t="s">
        <v>0</v>
      </c>
    </row>
    <row r="142" spans="1:14" ht="15" customHeight="1">
      <c r="A142" s="24"/>
      <c r="B142" s="25" t="s">
        <v>431</v>
      </c>
      <c r="C142" s="1" t="s">
        <v>275</v>
      </c>
      <c r="D142" s="3">
        <v>3.98</v>
      </c>
      <c r="E142" s="2" t="s">
        <v>14</v>
      </c>
      <c r="F142" s="8">
        <f t="shared" si="33"/>
        <v>22200</v>
      </c>
      <c r="G142" s="12">
        <f t="shared" si="32"/>
        <v>88356</v>
      </c>
      <c r="H142" s="8">
        <f>자재조서!$D$11</f>
        <v>22200</v>
      </c>
      <c r="I142" s="12">
        <f>TRUNC(H142*D142,1)</f>
        <v>88356</v>
      </c>
      <c r="J142" s="8">
        <v>0</v>
      </c>
      <c r="K142" s="12"/>
      <c r="L142" s="8">
        <v>0</v>
      </c>
      <c r="M142" s="12"/>
      <c r="N142" s="23" t="s">
        <v>0</v>
      </c>
    </row>
    <row r="143" spans="1:14" ht="15" customHeight="1">
      <c r="A143" s="24"/>
      <c r="B143" s="25" t="s">
        <v>432</v>
      </c>
      <c r="C143" s="1" t="s">
        <v>0</v>
      </c>
      <c r="D143" s="3">
        <v>0.41</v>
      </c>
      <c r="E143" s="2" t="s">
        <v>24</v>
      </c>
      <c r="F143" s="8">
        <f t="shared" si="33"/>
        <v>263017</v>
      </c>
      <c r="G143" s="12">
        <f t="shared" si="32"/>
        <v>107836.9</v>
      </c>
      <c r="H143" s="8">
        <v>0</v>
      </c>
      <c r="I143" s="12"/>
      <c r="J143" s="8">
        <f>노임!$D$9</f>
        <v>263017</v>
      </c>
      <c r="K143" s="12">
        <f>TRUNC(J143*D143,1)</f>
        <v>107836.9</v>
      </c>
      <c r="L143" s="8">
        <v>0</v>
      </c>
      <c r="M143" s="12"/>
      <c r="N143" s="23" t="s">
        <v>0</v>
      </c>
    </row>
    <row r="144" spans="1:14" ht="15" customHeight="1">
      <c r="A144" s="24"/>
      <c r="B144" s="25" t="s">
        <v>421</v>
      </c>
      <c r="C144" s="1" t="s">
        <v>0</v>
      </c>
      <c r="D144" s="3">
        <v>0.1</v>
      </c>
      <c r="E144" s="2" t="s">
        <v>24</v>
      </c>
      <c r="F144" s="8">
        <f t="shared" si="33"/>
        <v>172068</v>
      </c>
      <c r="G144" s="12">
        <f t="shared" si="32"/>
        <v>17206.8</v>
      </c>
      <c r="H144" s="8">
        <v>0</v>
      </c>
      <c r="I144" s="12"/>
      <c r="J144" s="8">
        <f>노임!$D$3</f>
        <v>172068</v>
      </c>
      <c r="K144" s="12">
        <f>TRUNC(J144*D144,1)</f>
        <v>17206.8</v>
      </c>
      <c r="L144" s="8">
        <v>0</v>
      </c>
      <c r="M144" s="12"/>
      <c r="N144" s="23" t="s">
        <v>0</v>
      </c>
    </row>
    <row r="145" spans="1:14" ht="15" customHeight="1">
      <c r="A145" s="27"/>
      <c r="B145" s="2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3"/>
    </row>
    <row r="146" spans="1:14" ht="15" customHeight="1">
      <c r="A146" s="63">
        <f>A133+1</f>
        <v>86</v>
      </c>
      <c r="B146" s="57" t="s">
        <v>433</v>
      </c>
      <c r="C146" s="58" t="s">
        <v>261</v>
      </c>
      <c r="D146" s="58">
        <v>1</v>
      </c>
      <c r="E146" s="59" t="s">
        <v>3</v>
      </c>
      <c r="F146" s="62"/>
      <c r="G146" s="61">
        <f t="shared" ref="G146:G157" si="34">I146+K146+M146</f>
        <v>479584</v>
      </c>
      <c r="H146" s="62"/>
      <c r="I146" s="61">
        <f>TRUNC(I147+I148+I149+I150+I151+I152+I153+I154+I155+I156+I157,0)</f>
        <v>246999</v>
      </c>
      <c r="J146" s="62"/>
      <c r="K146" s="61">
        <f>TRUNC(K147+K148+K149+K150+K151+K152+K153+K154+K155+K156+K157,0)</f>
        <v>232585</v>
      </c>
      <c r="L146" s="62"/>
      <c r="M146" s="61">
        <f>TRUNC(M147+M148+M149+M150+M151+M152+M153+M154+M155+M156+M157,0)</f>
        <v>0</v>
      </c>
      <c r="N146" s="74" t="str">
        <f>N133</f>
        <v>토목6-3-3</v>
      </c>
    </row>
    <row r="147" spans="1:14" ht="15" customHeight="1">
      <c r="A147" s="24"/>
      <c r="B147" s="25" t="s">
        <v>434</v>
      </c>
      <c r="C147" s="1" t="s">
        <v>0</v>
      </c>
      <c r="D147" s="3">
        <v>0.48</v>
      </c>
      <c r="E147" s="2" t="s">
        <v>28</v>
      </c>
      <c r="F147" s="8">
        <f t="shared" ref="F147:F157" si="35">H147+J147+L147</f>
        <v>5300</v>
      </c>
      <c r="G147" s="12">
        <f t="shared" si="34"/>
        <v>2544</v>
      </c>
      <c r="H147" s="8">
        <f>자재조서!$D$5</f>
        <v>5300</v>
      </c>
      <c r="I147" s="12">
        <f>TRUNC(H147*D147,1)</f>
        <v>2544</v>
      </c>
      <c r="J147" s="8">
        <v>0</v>
      </c>
      <c r="K147" s="12"/>
      <c r="L147" s="8">
        <v>0</v>
      </c>
      <c r="M147" s="12"/>
      <c r="N147" s="23" t="s">
        <v>0</v>
      </c>
    </row>
    <row r="148" spans="1:14" ht="15" customHeight="1">
      <c r="A148" s="24"/>
      <c r="B148" s="25" t="s">
        <v>435</v>
      </c>
      <c r="C148" s="1" t="s">
        <v>0</v>
      </c>
      <c r="D148" s="3">
        <v>2.39</v>
      </c>
      <c r="E148" s="2" t="s">
        <v>28</v>
      </c>
      <c r="F148" s="8">
        <f t="shared" si="35"/>
        <v>7500</v>
      </c>
      <c r="G148" s="12">
        <f t="shared" si="34"/>
        <v>17925</v>
      </c>
      <c r="H148" s="8">
        <f>자재조서!$D$6</f>
        <v>7500</v>
      </c>
      <c r="I148" s="12">
        <f>TRUNC(H148*D148,1)</f>
        <v>17925</v>
      </c>
      <c r="J148" s="8">
        <v>0</v>
      </c>
      <c r="K148" s="12"/>
      <c r="L148" s="8">
        <v>0</v>
      </c>
      <c r="M148" s="12"/>
      <c r="N148" s="23" t="s">
        <v>0</v>
      </c>
    </row>
    <row r="149" spans="1:14" ht="15" customHeight="1">
      <c r="A149" s="24"/>
      <c r="B149" s="25" t="s">
        <v>436</v>
      </c>
      <c r="C149" s="1" t="s">
        <v>43</v>
      </c>
      <c r="D149" s="3">
        <v>0.21</v>
      </c>
      <c r="E149" s="2" t="s">
        <v>42</v>
      </c>
      <c r="F149" s="8">
        <f t="shared" si="35"/>
        <v>3888</v>
      </c>
      <c r="G149" s="12">
        <f t="shared" si="34"/>
        <v>816.4</v>
      </c>
      <c r="H149" s="8">
        <f>자재조서!$D$7</f>
        <v>3888</v>
      </c>
      <c r="I149" s="12">
        <f>TRUNC(H149*D149,1)</f>
        <v>816.4</v>
      </c>
      <c r="J149" s="8">
        <v>0</v>
      </c>
      <c r="K149" s="12"/>
      <c r="L149" s="8">
        <v>0</v>
      </c>
      <c r="M149" s="12"/>
      <c r="N149" s="23" t="s">
        <v>0</v>
      </c>
    </row>
    <row r="150" spans="1:14" ht="15" customHeight="1">
      <c r="A150" s="24"/>
      <c r="B150" s="25" t="s">
        <v>432</v>
      </c>
      <c r="C150" s="1" t="s">
        <v>0</v>
      </c>
      <c r="D150" s="3">
        <v>0.33</v>
      </c>
      <c r="E150" s="2" t="s">
        <v>24</v>
      </c>
      <c r="F150" s="8">
        <f t="shared" si="35"/>
        <v>263017</v>
      </c>
      <c r="G150" s="12">
        <f t="shared" si="34"/>
        <v>86795.6</v>
      </c>
      <c r="H150" s="8">
        <v>0</v>
      </c>
      <c r="I150" s="12"/>
      <c r="J150" s="8">
        <f>노임!$D$9</f>
        <v>263017</v>
      </c>
      <c r="K150" s="12">
        <f>TRUNC(J150*D150,1)</f>
        <v>86795.6</v>
      </c>
      <c r="L150" s="8">
        <v>0</v>
      </c>
      <c r="M150" s="12"/>
      <c r="N150" s="23" t="s">
        <v>0</v>
      </c>
    </row>
    <row r="151" spans="1:14" ht="15" customHeight="1">
      <c r="A151" s="24"/>
      <c r="B151" s="25" t="s">
        <v>421</v>
      </c>
      <c r="C151" s="1" t="s">
        <v>0</v>
      </c>
      <c r="D151" s="3">
        <v>0.08</v>
      </c>
      <c r="E151" s="2" t="s">
        <v>24</v>
      </c>
      <c r="F151" s="8">
        <f t="shared" si="35"/>
        <v>172068</v>
      </c>
      <c r="G151" s="12">
        <f t="shared" si="34"/>
        <v>13765.4</v>
      </c>
      <c r="H151" s="8">
        <v>0</v>
      </c>
      <c r="I151" s="12"/>
      <c r="J151" s="8">
        <f>노임!$D$3</f>
        <v>172068</v>
      </c>
      <c r="K151" s="12">
        <f>TRUNC(J151*D151,1)</f>
        <v>13765.4</v>
      </c>
      <c r="L151" s="8">
        <v>0</v>
      </c>
      <c r="M151" s="12"/>
      <c r="N151" s="23" t="s">
        <v>0</v>
      </c>
    </row>
    <row r="152" spans="1:14" ht="15" customHeight="1">
      <c r="A152" s="24"/>
      <c r="B152" s="25" t="s">
        <v>428</v>
      </c>
      <c r="C152" s="1" t="s">
        <v>272</v>
      </c>
      <c r="D152" s="3">
        <v>0.48</v>
      </c>
      <c r="E152" s="2" t="s">
        <v>28</v>
      </c>
      <c r="F152" s="8">
        <f t="shared" si="35"/>
        <v>20747</v>
      </c>
      <c r="G152" s="12">
        <f t="shared" si="34"/>
        <v>9958.5</v>
      </c>
      <c r="H152" s="8">
        <f>자재조서!$D$8</f>
        <v>20747</v>
      </c>
      <c r="I152" s="12">
        <f>TRUNC(H152*D152,1)</f>
        <v>9958.5</v>
      </c>
      <c r="J152" s="8">
        <v>0</v>
      </c>
      <c r="K152" s="12"/>
      <c r="L152" s="8">
        <v>0</v>
      </c>
      <c r="M152" s="12"/>
      <c r="N152" s="23" t="s">
        <v>0</v>
      </c>
    </row>
    <row r="153" spans="1:14" ht="15" customHeight="1">
      <c r="A153" s="24"/>
      <c r="B153" s="25" t="s">
        <v>429</v>
      </c>
      <c r="C153" s="1" t="s">
        <v>273</v>
      </c>
      <c r="D153" s="3">
        <v>4.74</v>
      </c>
      <c r="E153" s="2" t="s">
        <v>6</v>
      </c>
      <c r="F153" s="8">
        <f t="shared" si="35"/>
        <v>2800</v>
      </c>
      <c r="G153" s="12">
        <f t="shared" si="34"/>
        <v>13272</v>
      </c>
      <c r="H153" s="8">
        <f>자재조서!$D$9</f>
        <v>2800</v>
      </c>
      <c r="I153" s="12">
        <f>TRUNC(H153*D153,1)</f>
        <v>13272</v>
      </c>
      <c r="J153" s="8">
        <v>0</v>
      </c>
      <c r="K153" s="12"/>
      <c r="L153" s="8">
        <v>0</v>
      </c>
      <c r="M153" s="12"/>
      <c r="N153" s="23" t="s">
        <v>0</v>
      </c>
    </row>
    <row r="154" spans="1:14" ht="15" customHeight="1">
      <c r="A154" s="24"/>
      <c r="B154" s="25" t="s">
        <v>430</v>
      </c>
      <c r="C154" s="1" t="s">
        <v>274</v>
      </c>
      <c r="D154" s="3">
        <v>4.46</v>
      </c>
      <c r="E154" s="2" t="s">
        <v>14</v>
      </c>
      <c r="F154" s="8">
        <f t="shared" si="35"/>
        <v>23200</v>
      </c>
      <c r="G154" s="12">
        <f t="shared" si="34"/>
        <v>103472</v>
      </c>
      <c r="H154" s="8">
        <f>자재조서!$D$10</f>
        <v>23200</v>
      </c>
      <c r="I154" s="12">
        <f>TRUNC(H154*D154,1)</f>
        <v>103472</v>
      </c>
      <c r="J154" s="8">
        <v>0</v>
      </c>
      <c r="K154" s="12"/>
      <c r="L154" s="8">
        <v>0</v>
      </c>
      <c r="M154" s="12"/>
      <c r="N154" s="23" t="s">
        <v>0</v>
      </c>
    </row>
    <row r="155" spans="1:14" ht="15" customHeight="1">
      <c r="A155" s="24"/>
      <c r="B155" s="25" t="s">
        <v>431</v>
      </c>
      <c r="C155" s="1" t="s">
        <v>275</v>
      </c>
      <c r="D155" s="3">
        <v>4.46</v>
      </c>
      <c r="E155" s="2" t="s">
        <v>14</v>
      </c>
      <c r="F155" s="8">
        <f t="shared" si="35"/>
        <v>22200</v>
      </c>
      <c r="G155" s="12">
        <f t="shared" si="34"/>
        <v>99012</v>
      </c>
      <c r="H155" s="8">
        <f>자재조서!$D$11</f>
        <v>22200</v>
      </c>
      <c r="I155" s="12">
        <f>TRUNC(H155*D155,1)</f>
        <v>99012</v>
      </c>
      <c r="J155" s="8">
        <v>0</v>
      </c>
      <c r="K155" s="12"/>
      <c r="L155" s="8">
        <v>0</v>
      </c>
      <c r="M155" s="12"/>
      <c r="N155" s="23" t="s">
        <v>0</v>
      </c>
    </row>
    <row r="156" spans="1:14" ht="15" customHeight="1">
      <c r="A156" s="24"/>
      <c r="B156" s="25" t="s">
        <v>432</v>
      </c>
      <c r="C156" s="1" t="s">
        <v>0</v>
      </c>
      <c r="D156" s="3">
        <v>0.43</v>
      </c>
      <c r="E156" s="2" t="s">
        <v>24</v>
      </c>
      <c r="F156" s="8">
        <f t="shared" si="35"/>
        <v>263017</v>
      </c>
      <c r="G156" s="12">
        <f t="shared" si="34"/>
        <v>113097.3</v>
      </c>
      <c r="H156" s="8">
        <v>0</v>
      </c>
      <c r="I156" s="12"/>
      <c r="J156" s="8">
        <f>노임!$D$9</f>
        <v>263017</v>
      </c>
      <c r="K156" s="12">
        <f>TRUNC(J156*D156,1)</f>
        <v>113097.3</v>
      </c>
      <c r="L156" s="8">
        <v>0</v>
      </c>
      <c r="M156" s="12"/>
      <c r="N156" s="23" t="s">
        <v>0</v>
      </c>
    </row>
    <row r="157" spans="1:14" ht="15" customHeight="1">
      <c r="A157" s="24"/>
      <c r="B157" s="25" t="s">
        <v>421</v>
      </c>
      <c r="C157" s="1" t="s">
        <v>0</v>
      </c>
      <c r="D157" s="3">
        <v>0.11</v>
      </c>
      <c r="E157" s="2" t="s">
        <v>24</v>
      </c>
      <c r="F157" s="8">
        <f t="shared" si="35"/>
        <v>172068</v>
      </c>
      <c r="G157" s="12">
        <f t="shared" si="34"/>
        <v>18927.400000000001</v>
      </c>
      <c r="H157" s="8">
        <v>0</v>
      </c>
      <c r="I157" s="12"/>
      <c r="J157" s="8">
        <f>노임!$D$3</f>
        <v>172068</v>
      </c>
      <c r="K157" s="12">
        <f>TRUNC(J157*D157,1)</f>
        <v>18927.400000000001</v>
      </c>
      <c r="L157" s="8">
        <v>0</v>
      </c>
      <c r="M157" s="12"/>
      <c r="N157" s="23" t="s">
        <v>0</v>
      </c>
    </row>
    <row r="158" spans="1:14" ht="15" customHeight="1">
      <c r="A158" s="27"/>
      <c r="B158" s="2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3"/>
    </row>
    <row r="159" spans="1:14" ht="15" customHeight="1">
      <c r="A159" s="63">
        <f>A146+1</f>
        <v>87</v>
      </c>
      <c r="B159" s="57" t="s">
        <v>433</v>
      </c>
      <c r="C159" s="58" t="s">
        <v>262</v>
      </c>
      <c r="D159" s="58">
        <v>1</v>
      </c>
      <c r="E159" s="59" t="s">
        <v>3</v>
      </c>
      <c r="F159" s="62"/>
      <c r="G159" s="61">
        <f t="shared" ref="G159:G170" si="36">I159+K159+M159</f>
        <v>519842</v>
      </c>
      <c r="H159" s="62"/>
      <c r="I159" s="61">
        <f>TRUNC(I160+I161+I162+I163+I164+I165+I166+I167+I168+I169+I170,0)</f>
        <v>275015</v>
      </c>
      <c r="J159" s="62"/>
      <c r="K159" s="61">
        <f>TRUNC(K160+K161+K162+K163+K164+K165+K166+K167+K168+K169+K170,0)</f>
        <v>244827</v>
      </c>
      <c r="L159" s="62"/>
      <c r="M159" s="61">
        <f>TRUNC(M160+M161+M162+M163+M164+M165+M166+M167+M168+M169+M170,0)</f>
        <v>0</v>
      </c>
      <c r="N159" s="74" t="str">
        <f>N146</f>
        <v>토목6-3-3</v>
      </c>
    </row>
    <row r="160" spans="1:14" ht="15" customHeight="1">
      <c r="A160" s="24"/>
      <c r="B160" s="25" t="s">
        <v>434</v>
      </c>
      <c r="C160" s="1" t="s">
        <v>0</v>
      </c>
      <c r="D160" s="3">
        <v>0.53</v>
      </c>
      <c r="E160" s="2" t="s">
        <v>28</v>
      </c>
      <c r="F160" s="8">
        <f t="shared" ref="F160:F170" si="37">H160+J160+L160</f>
        <v>5300</v>
      </c>
      <c r="G160" s="12">
        <f t="shared" si="36"/>
        <v>2809</v>
      </c>
      <c r="H160" s="8">
        <f>자재조서!$D$5</f>
        <v>5300</v>
      </c>
      <c r="I160" s="12">
        <f>TRUNC(H160*D160,1)</f>
        <v>2809</v>
      </c>
      <c r="J160" s="8">
        <v>0</v>
      </c>
      <c r="K160" s="12"/>
      <c r="L160" s="8">
        <v>0</v>
      </c>
      <c r="M160" s="12"/>
      <c r="N160" s="23" t="s">
        <v>0</v>
      </c>
    </row>
    <row r="161" spans="1:14" ht="15" customHeight="1">
      <c r="A161" s="24"/>
      <c r="B161" s="25" t="s">
        <v>435</v>
      </c>
      <c r="C161" s="1" t="s">
        <v>0</v>
      </c>
      <c r="D161" s="3">
        <v>2.66</v>
      </c>
      <c r="E161" s="2" t="s">
        <v>28</v>
      </c>
      <c r="F161" s="8">
        <f t="shared" si="37"/>
        <v>7500</v>
      </c>
      <c r="G161" s="12">
        <f t="shared" si="36"/>
        <v>19950</v>
      </c>
      <c r="H161" s="8">
        <f>자재조서!$D$6</f>
        <v>7500</v>
      </c>
      <c r="I161" s="12">
        <f>TRUNC(H161*D161,1)</f>
        <v>19950</v>
      </c>
      <c r="J161" s="8">
        <v>0</v>
      </c>
      <c r="K161" s="12"/>
      <c r="L161" s="8">
        <v>0</v>
      </c>
      <c r="M161" s="12"/>
      <c r="N161" s="23" t="s">
        <v>0</v>
      </c>
    </row>
    <row r="162" spans="1:14" ht="15" customHeight="1">
      <c r="A162" s="24"/>
      <c r="B162" s="25" t="s">
        <v>436</v>
      </c>
      <c r="C162" s="1" t="s">
        <v>43</v>
      </c>
      <c r="D162" s="3">
        <v>0.23</v>
      </c>
      <c r="E162" s="2" t="s">
        <v>42</v>
      </c>
      <c r="F162" s="8">
        <f t="shared" si="37"/>
        <v>3888</v>
      </c>
      <c r="G162" s="12">
        <f t="shared" si="36"/>
        <v>894.2</v>
      </c>
      <c r="H162" s="8">
        <f>자재조서!$D$7</f>
        <v>3888</v>
      </c>
      <c r="I162" s="12">
        <f>TRUNC(H162*D162,1)</f>
        <v>894.2</v>
      </c>
      <c r="J162" s="8">
        <v>0</v>
      </c>
      <c r="K162" s="12"/>
      <c r="L162" s="8">
        <v>0</v>
      </c>
      <c r="M162" s="12"/>
      <c r="N162" s="23" t="s">
        <v>0</v>
      </c>
    </row>
    <row r="163" spans="1:14" ht="15" customHeight="1">
      <c r="A163" s="24"/>
      <c r="B163" s="25" t="s">
        <v>432</v>
      </c>
      <c r="C163" s="1" t="s">
        <v>0</v>
      </c>
      <c r="D163" s="3">
        <v>0.35</v>
      </c>
      <c r="E163" s="2" t="s">
        <v>24</v>
      </c>
      <c r="F163" s="8">
        <f t="shared" si="37"/>
        <v>263017</v>
      </c>
      <c r="G163" s="12">
        <f t="shared" si="36"/>
        <v>92055.9</v>
      </c>
      <c r="H163" s="8">
        <v>0</v>
      </c>
      <c r="I163" s="12"/>
      <c r="J163" s="8">
        <f>노임!$D$9</f>
        <v>263017</v>
      </c>
      <c r="K163" s="12">
        <f>TRUNC(J163*D163,1)</f>
        <v>92055.9</v>
      </c>
      <c r="L163" s="8">
        <v>0</v>
      </c>
      <c r="M163" s="12"/>
      <c r="N163" s="23" t="s">
        <v>0</v>
      </c>
    </row>
    <row r="164" spans="1:14" ht="15" customHeight="1">
      <c r="A164" s="24"/>
      <c r="B164" s="25" t="s">
        <v>421</v>
      </c>
      <c r="C164" s="1" t="s">
        <v>0</v>
      </c>
      <c r="D164" s="3">
        <v>0.09</v>
      </c>
      <c r="E164" s="2" t="s">
        <v>24</v>
      </c>
      <c r="F164" s="8">
        <f t="shared" si="37"/>
        <v>172068</v>
      </c>
      <c r="G164" s="12">
        <f t="shared" si="36"/>
        <v>15486.1</v>
      </c>
      <c r="H164" s="8">
        <v>0</v>
      </c>
      <c r="I164" s="12"/>
      <c r="J164" s="8">
        <f>노임!$D$3</f>
        <v>172068</v>
      </c>
      <c r="K164" s="12">
        <f>TRUNC(J164*D164,1)</f>
        <v>15486.1</v>
      </c>
      <c r="L164" s="8">
        <v>0</v>
      </c>
      <c r="M164" s="12"/>
      <c r="N164" s="23" t="s">
        <v>0</v>
      </c>
    </row>
    <row r="165" spans="1:14" ht="15" customHeight="1">
      <c r="A165" s="24"/>
      <c r="B165" s="25" t="s">
        <v>428</v>
      </c>
      <c r="C165" s="1" t="s">
        <v>272</v>
      </c>
      <c r="D165" s="3">
        <v>0.53</v>
      </c>
      <c r="E165" s="2" t="s">
        <v>28</v>
      </c>
      <c r="F165" s="8">
        <f t="shared" si="37"/>
        <v>20747</v>
      </c>
      <c r="G165" s="12">
        <f t="shared" si="36"/>
        <v>10995.9</v>
      </c>
      <c r="H165" s="8">
        <f>자재조서!$D$8</f>
        <v>20747</v>
      </c>
      <c r="I165" s="12">
        <f>TRUNC(H165*D165,1)</f>
        <v>10995.9</v>
      </c>
      <c r="J165" s="8">
        <v>0</v>
      </c>
      <c r="K165" s="12"/>
      <c r="L165" s="8">
        <v>0</v>
      </c>
      <c r="M165" s="12"/>
      <c r="N165" s="23" t="s">
        <v>0</v>
      </c>
    </row>
    <row r="166" spans="1:14" ht="15" customHeight="1">
      <c r="A166" s="24"/>
      <c r="B166" s="25" t="s">
        <v>429</v>
      </c>
      <c r="C166" s="1" t="s">
        <v>273</v>
      </c>
      <c r="D166" s="3">
        <v>5.26</v>
      </c>
      <c r="E166" s="2" t="s">
        <v>6</v>
      </c>
      <c r="F166" s="8">
        <f t="shared" si="37"/>
        <v>2800</v>
      </c>
      <c r="G166" s="12">
        <f t="shared" si="36"/>
        <v>14728</v>
      </c>
      <c r="H166" s="8">
        <f>자재조서!$D$9</f>
        <v>2800</v>
      </c>
      <c r="I166" s="12">
        <f>TRUNC(H166*D166,1)</f>
        <v>14728</v>
      </c>
      <c r="J166" s="8">
        <v>0</v>
      </c>
      <c r="K166" s="12"/>
      <c r="L166" s="8">
        <v>0</v>
      </c>
      <c r="M166" s="12"/>
      <c r="N166" s="23" t="s">
        <v>0</v>
      </c>
    </row>
    <row r="167" spans="1:14" ht="15" customHeight="1">
      <c r="A167" s="24"/>
      <c r="B167" s="25" t="s">
        <v>430</v>
      </c>
      <c r="C167" s="1" t="s">
        <v>274</v>
      </c>
      <c r="D167" s="3">
        <v>4.97</v>
      </c>
      <c r="E167" s="2" t="s">
        <v>14</v>
      </c>
      <c r="F167" s="8">
        <f t="shared" si="37"/>
        <v>23200</v>
      </c>
      <c r="G167" s="12">
        <f t="shared" si="36"/>
        <v>115304</v>
      </c>
      <c r="H167" s="8">
        <f>자재조서!$D$10</f>
        <v>23200</v>
      </c>
      <c r="I167" s="12">
        <f>TRUNC(H167*D167,1)</f>
        <v>115304</v>
      </c>
      <c r="J167" s="8">
        <v>0</v>
      </c>
      <c r="K167" s="12"/>
      <c r="L167" s="8">
        <v>0</v>
      </c>
      <c r="M167" s="12"/>
      <c r="N167" s="23" t="s">
        <v>0</v>
      </c>
    </row>
    <row r="168" spans="1:14" ht="15" customHeight="1">
      <c r="A168" s="24"/>
      <c r="B168" s="25" t="s">
        <v>431</v>
      </c>
      <c r="C168" s="1" t="s">
        <v>275</v>
      </c>
      <c r="D168" s="3">
        <v>4.97</v>
      </c>
      <c r="E168" s="2" t="s">
        <v>14</v>
      </c>
      <c r="F168" s="8">
        <f t="shared" si="37"/>
        <v>22200</v>
      </c>
      <c r="G168" s="12">
        <f t="shared" si="36"/>
        <v>110334</v>
      </c>
      <c r="H168" s="8">
        <f>자재조서!$D$11</f>
        <v>22200</v>
      </c>
      <c r="I168" s="12">
        <f>TRUNC(H168*D168,1)</f>
        <v>110334</v>
      </c>
      <c r="J168" s="8">
        <v>0</v>
      </c>
      <c r="K168" s="12"/>
      <c r="L168" s="8">
        <v>0</v>
      </c>
      <c r="M168" s="12"/>
      <c r="N168" s="23" t="s">
        <v>0</v>
      </c>
    </row>
    <row r="169" spans="1:14" ht="15" customHeight="1">
      <c r="A169" s="24"/>
      <c r="B169" s="25" t="s">
        <v>432</v>
      </c>
      <c r="C169" s="1" t="s">
        <v>0</v>
      </c>
      <c r="D169" s="3">
        <v>0.45</v>
      </c>
      <c r="E169" s="2" t="s">
        <v>24</v>
      </c>
      <c r="F169" s="8">
        <f t="shared" si="37"/>
        <v>263017</v>
      </c>
      <c r="G169" s="12">
        <f t="shared" si="36"/>
        <v>118357.6</v>
      </c>
      <c r="H169" s="8">
        <v>0</v>
      </c>
      <c r="I169" s="12"/>
      <c r="J169" s="8">
        <f>노임!$D$9</f>
        <v>263017</v>
      </c>
      <c r="K169" s="12">
        <f>TRUNC(J169*D169,1)</f>
        <v>118357.6</v>
      </c>
      <c r="L169" s="8">
        <v>0</v>
      </c>
      <c r="M169" s="12"/>
      <c r="N169" s="23" t="s">
        <v>0</v>
      </c>
    </row>
    <row r="170" spans="1:14" ht="15" customHeight="1">
      <c r="A170" s="24"/>
      <c r="B170" s="25" t="s">
        <v>421</v>
      </c>
      <c r="C170" s="1" t="s">
        <v>0</v>
      </c>
      <c r="D170" s="3">
        <v>0.11</v>
      </c>
      <c r="E170" s="2" t="s">
        <v>24</v>
      </c>
      <c r="F170" s="8">
        <f t="shared" si="37"/>
        <v>172068</v>
      </c>
      <c r="G170" s="12">
        <f t="shared" si="36"/>
        <v>18927.400000000001</v>
      </c>
      <c r="H170" s="8">
        <v>0</v>
      </c>
      <c r="I170" s="12"/>
      <c r="J170" s="8">
        <f>노임!$D$3</f>
        <v>172068</v>
      </c>
      <c r="K170" s="12">
        <f>TRUNC(J170*D170,1)</f>
        <v>18927.400000000001</v>
      </c>
      <c r="L170" s="8">
        <v>0</v>
      </c>
      <c r="M170" s="12"/>
      <c r="N170" s="23" t="s">
        <v>0</v>
      </c>
    </row>
    <row r="171" spans="1:14" ht="15" customHeight="1">
      <c r="A171" s="27"/>
      <c r="B171" s="2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3"/>
    </row>
    <row r="172" spans="1:14" ht="15" customHeight="1">
      <c r="A172" s="63">
        <f>A159+1</f>
        <v>88</v>
      </c>
      <c r="B172" s="57" t="s">
        <v>433</v>
      </c>
      <c r="C172" s="58" t="s">
        <v>263</v>
      </c>
      <c r="D172" s="58">
        <v>1</v>
      </c>
      <c r="E172" s="59" t="s">
        <v>3</v>
      </c>
      <c r="F172" s="62"/>
      <c r="G172" s="61">
        <f t="shared" ref="G172:G183" si="38">I172+K172+M172</f>
        <v>554068</v>
      </c>
      <c r="H172" s="62"/>
      <c r="I172" s="61">
        <f>TRUNC(I173+I174+I175+I176+I177+I178+I179+I180+I181+I182+I183,0)</f>
        <v>303981</v>
      </c>
      <c r="J172" s="62"/>
      <c r="K172" s="61">
        <f>TRUNC(K173+K174+K175+K176+K177+K178+K179+K180+K181+K182+K183,0)</f>
        <v>250087</v>
      </c>
      <c r="L172" s="62"/>
      <c r="M172" s="61">
        <f>TRUNC(M173+M174+M175+M176+M177+M178+M179+M180+M181+M182+M183,0)</f>
        <v>0</v>
      </c>
      <c r="N172" s="74" t="str">
        <f>N159</f>
        <v>토목6-3-3</v>
      </c>
    </row>
    <row r="173" spans="1:14" ht="15" customHeight="1">
      <c r="A173" s="24"/>
      <c r="B173" s="25" t="s">
        <v>434</v>
      </c>
      <c r="C173" s="1" t="s">
        <v>0</v>
      </c>
      <c r="D173" s="3">
        <v>0.57999999999999996</v>
      </c>
      <c r="E173" s="2" t="s">
        <v>28</v>
      </c>
      <c r="F173" s="8">
        <f t="shared" ref="F173:F183" si="39">H173+J173+L173</f>
        <v>5300</v>
      </c>
      <c r="G173" s="12">
        <f t="shared" si="38"/>
        <v>3074</v>
      </c>
      <c r="H173" s="8">
        <f>자재조서!$D$5</f>
        <v>5300</v>
      </c>
      <c r="I173" s="12">
        <f>TRUNC(H173*D173,1)</f>
        <v>3074</v>
      </c>
      <c r="J173" s="8">
        <v>0</v>
      </c>
      <c r="K173" s="12"/>
      <c r="L173" s="8">
        <v>0</v>
      </c>
      <c r="M173" s="12"/>
      <c r="N173" s="23" t="s">
        <v>0</v>
      </c>
    </row>
    <row r="174" spans="1:14" ht="15" customHeight="1">
      <c r="A174" s="24"/>
      <c r="B174" s="25" t="s">
        <v>435</v>
      </c>
      <c r="C174" s="1" t="s">
        <v>0</v>
      </c>
      <c r="D174" s="3">
        <v>2.92</v>
      </c>
      <c r="E174" s="2" t="s">
        <v>28</v>
      </c>
      <c r="F174" s="8">
        <f t="shared" si="39"/>
        <v>7500</v>
      </c>
      <c r="G174" s="12">
        <f t="shared" si="38"/>
        <v>21900</v>
      </c>
      <c r="H174" s="8">
        <f>자재조서!$D$6</f>
        <v>7500</v>
      </c>
      <c r="I174" s="12">
        <f>TRUNC(H174*D174,1)</f>
        <v>21900</v>
      </c>
      <c r="J174" s="8">
        <v>0</v>
      </c>
      <c r="K174" s="12"/>
      <c r="L174" s="8">
        <v>0</v>
      </c>
      <c r="M174" s="12"/>
      <c r="N174" s="23" t="s">
        <v>0</v>
      </c>
    </row>
    <row r="175" spans="1:14" ht="15" customHeight="1">
      <c r="A175" s="24"/>
      <c r="B175" s="25" t="s">
        <v>436</v>
      </c>
      <c r="C175" s="1" t="s">
        <v>43</v>
      </c>
      <c r="D175" s="3">
        <v>0.25</v>
      </c>
      <c r="E175" s="2" t="s">
        <v>42</v>
      </c>
      <c r="F175" s="8">
        <f t="shared" si="39"/>
        <v>3888</v>
      </c>
      <c r="G175" s="12">
        <f t="shared" si="38"/>
        <v>972</v>
      </c>
      <c r="H175" s="8">
        <f>자재조서!$D$7</f>
        <v>3888</v>
      </c>
      <c r="I175" s="12">
        <f>TRUNC(H175*D175,1)</f>
        <v>972</v>
      </c>
      <c r="J175" s="8">
        <v>0</v>
      </c>
      <c r="K175" s="12"/>
      <c r="L175" s="8">
        <v>0</v>
      </c>
      <c r="M175" s="12"/>
      <c r="N175" s="23" t="s">
        <v>0</v>
      </c>
    </row>
    <row r="176" spans="1:14" ht="15" customHeight="1">
      <c r="A176" s="24"/>
      <c r="B176" s="25" t="s">
        <v>432</v>
      </c>
      <c r="C176" s="1" t="s">
        <v>0</v>
      </c>
      <c r="D176" s="3">
        <v>0.36</v>
      </c>
      <c r="E176" s="2" t="s">
        <v>24</v>
      </c>
      <c r="F176" s="8">
        <f t="shared" si="39"/>
        <v>263017</v>
      </c>
      <c r="G176" s="12">
        <f t="shared" si="38"/>
        <v>94686.1</v>
      </c>
      <c r="H176" s="8">
        <v>0</v>
      </c>
      <c r="I176" s="12"/>
      <c r="J176" s="8">
        <f>노임!$D$9</f>
        <v>263017</v>
      </c>
      <c r="K176" s="12">
        <f>TRUNC(J176*D176,1)</f>
        <v>94686.1</v>
      </c>
      <c r="L176" s="8">
        <v>0</v>
      </c>
      <c r="M176" s="12"/>
      <c r="N176" s="23" t="s">
        <v>0</v>
      </c>
    </row>
    <row r="177" spans="1:14" ht="15" customHeight="1">
      <c r="A177" s="24"/>
      <c r="B177" s="25" t="s">
        <v>421</v>
      </c>
      <c r="C177" s="1" t="s">
        <v>0</v>
      </c>
      <c r="D177" s="3">
        <v>0.09</v>
      </c>
      <c r="E177" s="2" t="s">
        <v>24</v>
      </c>
      <c r="F177" s="8">
        <f t="shared" si="39"/>
        <v>172068</v>
      </c>
      <c r="G177" s="12">
        <f t="shared" si="38"/>
        <v>15486.1</v>
      </c>
      <c r="H177" s="8">
        <v>0</v>
      </c>
      <c r="I177" s="12"/>
      <c r="J177" s="8">
        <f>노임!$D$3</f>
        <v>172068</v>
      </c>
      <c r="K177" s="12">
        <f>TRUNC(J177*D177,1)</f>
        <v>15486.1</v>
      </c>
      <c r="L177" s="8">
        <v>0</v>
      </c>
      <c r="M177" s="12"/>
      <c r="N177" s="23" t="s">
        <v>0</v>
      </c>
    </row>
    <row r="178" spans="1:14" ht="15" customHeight="1">
      <c r="A178" s="24"/>
      <c r="B178" s="25" t="s">
        <v>428</v>
      </c>
      <c r="C178" s="1" t="s">
        <v>272</v>
      </c>
      <c r="D178" s="3">
        <v>0.65</v>
      </c>
      <c r="E178" s="2" t="s">
        <v>28</v>
      </c>
      <c r="F178" s="8">
        <f t="shared" si="39"/>
        <v>20747</v>
      </c>
      <c r="G178" s="12">
        <f t="shared" si="38"/>
        <v>13485.5</v>
      </c>
      <c r="H178" s="8">
        <f>자재조서!$D$8</f>
        <v>20747</v>
      </c>
      <c r="I178" s="12">
        <f>TRUNC(H178*D178,1)</f>
        <v>13485.5</v>
      </c>
      <c r="J178" s="8">
        <v>0</v>
      </c>
      <c r="K178" s="12"/>
      <c r="L178" s="8">
        <v>0</v>
      </c>
      <c r="M178" s="12"/>
      <c r="N178" s="23" t="s">
        <v>0</v>
      </c>
    </row>
    <row r="179" spans="1:14" ht="15" customHeight="1">
      <c r="A179" s="24"/>
      <c r="B179" s="25" t="s">
        <v>429</v>
      </c>
      <c r="C179" s="1" t="s">
        <v>273</v>
      </c>
      <c r="D179" s="3">
        <v>5.79</v>
      </c>
      <c r="E179" s="2" t="s">
        <v>6</v>
      </c>
      <c r="F179" s="8">
        <f t="shared" si="39"/>
        <v>2800</v>
      </c>
      <c r="G179" s="12">
        <f t="shared" si="38"/>
        <v>16212</v>
      </c>
      <c r="H179" s="8">
        <f>자재조서!$D$9</f>
        <v>2800</v>
      </c>
      <c r="I179" s="12">
        <f>TRUNC(H179*D179,1)</f>
        <v>16212</v>
      </c>
      <c r="J179" s="8">
        <v>0</v>
      </c>
      <c r="K179" s="12"/>
      <c r="L179" s="8">
        <v>0</v>
      </c>
      <c r="M179" s="12"/>
      <c r="N179" s="23" t="s">
        <v>0</v>
      </c>
    </row>
    <row r="180" spans="1:14" ht="15" customHeight="1">
      <c r="A180" s="24"/>
      <c r="B180" s="25" t="s">
        <v>430</v>
      </c>
      <c r="C180" s="1" t="s">
        <v>274</v>
      </c>
      <c r="D180" s="3">
        <v>5.47</v>
      </c>
      <c r="E180" s="2" t="s">
        <v>14</v>
      </c>
      <c r="F180" s="8">
        <f t="shared" si="39"/>
        <v>23200</v>
      </c>
      <c r="G180" s="12">
        <f t="shared" si="38"/>
        <v>126904</v>
      </c>
      <c r="H180" s="8">
        <f>자재조서!$D$10</f>
        <v>23200</v>
      </c>
      <c r="I180" s="12">
        <f>TRUNC(H180*D180,1)</f>
        <v>126904</v>
      </c>
      <c r="J180" s="8">
        <v>0</v>
      </c>
      <c r="K180" s="12"/>
      <c r="L180" s="8">
        <v>0</v>
      </c>
      <c r="M180" s="12"/>
      <c r="N180" s="23" t="s">
        <v>0</v>
      </c>
    </row>
    <row r="181" spans="1:14" ht="15" customHeight="1">
      <c r="A181" s="24"/>
      <c r="B181" s="25" t="s">
        <v>431</v>
      </c>
      <c r="C181" s="1" t="s">
        <v>275</v>
      </c>
      <c r="D181" s="3">
        <v>5.47</v>
      </c>
      <c r="E181" s="2" t="s">
        <v>14</v>
      </c>
      <c r="F181" s="8">
        <f t="shared" si="39"/>
        <v>22200</v>
      </c>
      <c r="G181" s="12">
        <f t="shared" si="38"/>
        <v>121434</v>
      </c>
      <c r="H181" s="8">
        <f>자재조서!$D$11</f>
        <v>22200</v>
      </c>
      <c r="I181" s="12">
        <f>TRUNC(H181*D181,1)</f>
        <v>121434</v>
      </c>
      <c r="J181" s="8">
        <v>0</v>
      </c>
      <c r="K181" s="12"/>
      <c r="L181" s="8">
        <v>0</v>
      </c>
      <c r="M181" s="12"/>
      <c r="N181" s="23" t="s">
        <v>0</v>
      </c>
    </row>
    <row r="182" spans="1:14" ht="15" customHeight="1">
      <c r="A182" s="24"/>
      <c r="B182" s="25" t="s">
        <v>432</v>
      </c>
      <c r="C182" s="1" t="s">
        <v>0</v>
      </c>
      <c r="D182" s="3">
        <v>0.46</v>
      </c>
      <c r="E182" s="2" t="s">
        <v>24</v>
      </c>
      <c r="F182" s="8">
        <f t="shared" si="39"/>
        <v>263017</v>
      </c>
      <c r="G182" s="12">
        <f t="shared" si="38"/>
        <v>120987.8</v>
      </c>
      <c r="H182" s="8">
        <v>0</v>
      </c>
      <c r="I182" s="12"/>
      <c r="J182" s="8">
        <f>노임!$D$9</f>
        <v>263017</v>
      </c>
      <c r="K182" s="12">
        <f>TRUNC(J182*D182,1)</f>
        <v>120987.8</v>
      </c>
      <c r="L182" s="8">
        <v>0</v>
      </c>
      <c r="M182" s="12"/>
      <c r="N182" s="23" t="s">
        <v>0</v>
      </c>
    </row>
    <row r="183" spans="1:14" ht="15" customHeight="1">
      <c r="A183" s="24"/>
      <c r="B183" s="25" t="s">
        <v>421</v>
      </c>
      <c r="C183" s="1" t="s">
        <v>0</v>
      </c>
      <c r="D183" s="3">
        <v>0.11</v>
      </c>
      <c r="E183" s="2" t="s">
        <v>24</v>
      </c>
      <c r="F183" s="8">
        <f t="shared" si="39"/>
        <v>172068</v>
      </c>
      <c r="G183" s="12">
        <f t="shared" si="38"/>
        <v>18927.400000000001</v>
      </c>
      <c r="H183" s="8">
        <v>0</v>
      </c>
      <c r="I183" s="12"/>
      <c r="J183" s="8">
        <f>노임!$D$3</f>
        <v>172068</v>
      </c>
      <c r="K183" s="12">
        <f>TRUNC(J183*D183,1)</f>
        <v>18927.400000000001</v>
      </c>
      <c r="L183" s="8">
        <v>0</v>
      </c>
      <c r="M183" s="12"/>
      <c r="N183" s="23" t="s">
        <v>0</v>
      </c>
    </row>
    <row r="184" spans="1:14" ht="15" customHeight="1">
      <c r="A184" s="27"/>
      <c r="B184" s="2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3"/>
    </row>
    <row r="185" spans="1:14" ht="15" customHeight="1">
      <c r="A185" s="63">
        <f>A172+1</f>
        <v>89</v>
      </c>
      <c r="B185" s="57" t="s">
        <v>433</v>
      </c>
      <c r="C185" s="58" t="s">
        <v>264</v>
      </c>
      <c r="D185" s="58">
        <v>1</v>
      </c>
      <c r="E185" s="59" t="s">
        <v>3</v>
      </c>
      <c r="F185" s="62"/>
      <c r="G185" s="61">
        <f t="shared" ref="G185:G196" si="40">I185+K185+M185</f>
        <v>654942</v>
      </c>
      <c r="H185" s="62"/>
      <c r="I185" s="61">
        <f>TRUNC(I186+I187+I188+I189+I190+I191+I192+I193+I194+I195+I196,0)</f>
        <v>395244</v>
      </c>
      <c r="J185" s="62"/>
      <c r="K185" s="61">
        <f>TRUNC(K186+K187+K188+K189+K190+K191+K192+K193+K194+K195+K196,0)</f>
        <v>259698</v>
      </c>
      <c r="L185" s="62"/>
      <c r="M185" s="61">
        <f>TRUNC(M186+M187+M188+M189+M190+M191+M192+M193+M194+M195+M196,0)</f>
        <v>0</v>
      </c>
      <c r="N185" s="74" t="str">
        <f>N172</f>
        <v>토목6-3-3</v>
      </c>
    </row>
    <row r="186" spans="1:14" ht="15" customHeight="1">
      <c r="A186" s="24"/>
      <c r="B186" s="25" t="s">
        <v>434</v>
      </c>
      <c r="C186" s="1" t="s">
        <v>0</v>
      </c>
      <c r="D186" s="3">
        <v>0.77</v>
      </c>
      <c r="E186" s="2" t="s">
        <v>28</v>
      </c>
      <c r="F186" s="8">
        <f t="shared" ref="F186:F196" si="41">H186+J186+L186</f>
        <v>5300</v>
      </c>
      <c r="G186" s="12">
        <f t="shared" si="40"/>
        <v>4081</v>
      </c>
      <c r="H186" s="8">
        <f>자재조서!$D$5</f>
        <v>5300</v>
      </c>
      <c r="I186" s="12">
        <f>TRUNC(H186*D186,1)</f>
        <v>4081</v>
      </c>
      <c r="J186" s="8">
        <v>0</v>
      </c>
      <c r="K186" s="12"/>
      <c r="L186" s="8">
        <v>0</v>
      </c>
      <c r="M186" s="12"/>
      <c r="N186" s="23" t="s">
        <v>0</v>
      </c>
    </row>
    <row r="187" spans="1:14" ht="15" customHeight="1">
      <c r="A187" s="24"/>
      <c r="B187" s="25" t="s">
        <v>435</v>
      </c>
      <c r="C187" s="1" t="s">
        <v>0</v>
      </c>
      <c r="D187" s="3">
        <v>3.85</v>
      </c>
      <c r="E187" s="2" t="s">
        <v>28</v>
      </c>
      <c r="F187" s="8">
        <f t="shared" si="41"/>
        <v>7500</v>
      </c>
      <c r="G187" s="12">
        <f t="shared" si="40"/>
        <v>28875</v>
      </c>
      <c r="H187" s="8">
        <f>자재조서!$D$6</f>
        <v>7500</v>
      </c>
      <c r="I187" s="12">
        <f>TRUNC(H187*D187,1)</f>
        <v>28875</v>
      </c>
      <c r="J187" s="8">
        <v>0</v>
      </c>
      <c r="K187" s="12"/>
      <c r="L187" s="8">
        <v>0</v>
      </c>
      <c r="M187" s="12"/>
      <c r="N187" s="23" t="s">
        <v>0</v>
      </c>
    </row>
    <row r="188" spans="1:14" ht="15" customHeight="1">
      <c r="A188" s="24"/>
      <c r="B188" s="25" t="s">
        <v>436</v>
      </c>
      <c r="C188" s="1" t="s">
        <v>43</v>
      </c>
      <c r="D188" s="3">
        <v>0.33</v>
      </c>
      <c r="E188" s="2" t="s">
        <v>42</v>
      </c>
      <c r="F188" s="8">
        <f t="shared" si="41"/>
        <v>3888</v>
      </c>
      <c r="G188" s="12">
        <f t="shared" si="40"/>
        <v>1283</v>
      </c>
      <c r="H188" s="8">
        <f>자재조서!$D$7</f>
        <v>3888</v>
      </c>
      <c r="I188" s="12">
        <f>TRUNC(H188*D188,1)</f>
        <v>1283</v>
      </c>
      <c r="J188" s="8">
        <v>0</v>
      </c>
      <c r="K188" s="12"/>
      <c r="L188" s="8">
        <v>0</v>
      </c>
      <c r="M188" s="12"/>
      <c r="N188" s="23" t="s">
        <v>0</v>
      </c>
    </row>
    <row r="189" spans="1:14" ht="15" customHeight="1">
      <c r="A189" s="24"/>
      <c r="B189" s="25" t="s">
        <v>432</v>
      </c>
      <c r="C189" s="1" t="s">
        <v>0</v>
      </c>
      <c r="D189" s="3">
        <v>0.37</v>
      </c>
      <c r="E189" s="2" t="s">
        <v>24</v>
      </c>
      <c r="F189" s="8">
        <f t="shared" si="41"/>
        <v>263017</v>
      </c>
      <c r="G189" s="12">
        <f t="shared" si="40"/>
        <v>97316.2</v>
      </c>
      <c r="H189" s="8">
        <v>0</v>
      </c>
      <c r="I189" s="12"/>
      <c r="J189" s="8">
        <f>노임!$D$9</f>
        <v>263017</v>
      </c>
      <c r="K189" s="12">
        <f>TRUNC(J189*D189,1)</f>
        <v>97316.2</v>
      </c>
      <c r="L189" s="8">
        <v>0</v>
      </c>
      <c r="M189" s="12"/>
      <c r="N189" s="23" t="s">
        <v>0</v>
      </c>
    </row>
    <row r="190" spans="1:14" ht="15" customHeight="1">
      <c r="A190" s="24"/>
      <c r="B190" s="25" t="s">
        <v>421</v>
      </c>
      <c r="C190" s="1" t="s">
        <v>0</v>
      </c>
      <c r="D190" s="3">
        <v>0.09</v>
      </c>
      <c r="E190" s="2" t="s">
        <v>24</v>
      </c>
      <c r="F190" s="8">
        <f t="shared" si="41"/>
        <v>172068</v>
      </c>
      <c r="G190" s="12">
        <f t="shared" si="40"/>
        <v>15486.1</v>
      </c>
      <c r="H190" s="8">
        <v>0</v>
      </c>
      <c r="I190" s="12"/>
      <c r="J190" s="8">
        <f>노임!$D$3</f>
        <v>172068</v>
      </c>
      <c r="K190" s="12">
        <f>TRUNC(J190*D190,1)</f>
        <v>15486.1</v>
      </c>
      <c r="L190" s="8">
        <v>0</v>
      </c>
      <c r="M190" s="12"/>
      <c r="N190" s="23" t="s">
        <v>0</v>
      </c>
    </row>
    <row r="191" spans="1:14" ht="15" customHeight="1">
      <c r="A191" s="24"/>
      <c r="B191" s="25" t="s">
        <v>428</v>
      </c>
      <c r="C191" s="1" t="s">
        <v>272</v>
      </c>
      <c r="D191" s="3">
        <v>0.77</v>
      </c>
      <c r="E191" s="2" t="s">
        <v>28</v>
      </c>
      <c r="F191" s="8">
        <f t="shared" si="41"/>
        <v>20747</v>
      </c>
      <c r="G191" s="12">
        <f t="shared" si="40"/>
        <v>15975.1</v>
      </c>
      <c r="H191" s="8">
        <f>자재조서!$D$8</f>
        <v>20747</v>
      </c>
      <c r="I191" s="12">
        <f>TRUNC(H191*D191,1)</f>
        <v>15975.1</v>
      </c>
      <c r="J191" s="8">
        <v>0</v>
      </c>
      <c r="K191" s="12"/>
      <c r="L191" s="8">
        <v>0</v>
      </c>
      <c r="M191" s="12"/>
      <c r="N191" s="23" t="s">
        <v>0</v>
      </c>
    </row>
    <row r="192" spans="1:14" ht="15" customHeight="1">
      <c r="A192" s="24"/>
      <c r="B192" s="25" t="s">
        <v>429</v>
      </c>
      <c r="C192" s="1" t="s">
        <v>273</v>
      </c>
      <c r="D192" s="3">
        <v>6.32</v>
      </c>
      <c r="E192" s="2" t="s">
        <v>6</v>
      </c>
      <c r="F192" s="8">
        <f t="shared" si="41"/>
        <v>2800</v>
      </c>
      <c r="G192" s="12">
        <f t="shared" si="40"/>
        <v>17696</v>
      </c>
      <c r="H192" s="8">
        <f>자재조서!$D$9</f>
        <v>2800</v>
      </c>
      <c r="I192" s="12">
        <f>TRUNC(H192*D192,1)</f>
        <v>17696</v>
      </c>
      <c r="J192" s="8">
        <v>0</v>
      </c>
      <c r="K192" s="12"/>
      <c r="L192" s="8">
        <v>0</v>
      </c>
      <c r="M192" s="12"/>
      <c r="N192" s="23" t="s">
        <v>0</v>
      </c>
    </row>
    <row r="193" spans="1:14" ht="15" customHeight="1">
      <c r="A193" s="24"/>
      <c r="B193" s="25" t="s">
        <v>430</v>
      </c>
      <c r="C193" s="1" t="s">
        <v>274</v>
      </c>
      <c r="D193" s="3">
        <v>7.21</v>
      </c>
      <c r="E193" s="2" t="s">
        <v>14</v>
      </c>
      <c r="F193" s="8">
        <f t="shared" si="41"/>
        <v>23200</v>
      </c>
      <c r="G193" s="12">
        <f t="shared" si="40"/>
        <v>167272</v>
      </c>
      <c r="H193" s="8">
        <f>자재조서!$D$10</f>
        <v>23200</v>
      </c>
      <c r="I193" s="12">
        <f>TRUNC(H193*D193,1)</f>
        <v>167272</v>
      </c>
      <c r="J193" s="8">
        <v>0</v>
      </c>
      <c r="K193" s="12"/>
      <c r="L193" s="8">
        <v>0</v>
      </c>
      <c r="M193" s="12"/>
      <c r="N193" s="23" t="s">
        <v>0</v>
      </c>
    </row>
    <row r="194" spans="1:14" ht="15" customHeight="1">
      <c r="A194" s="24"/>
      <c r="B194" s="25" t="s">
        <v>431</v>
      </c>
      <c r="C194" s="1" t="s">
        <v>275</v>
      </c>
      <c r="D194" s="3">
        <v>7.21</v>
      </c>
      <c r="E194" s="2" t="s">
        <v>14</v>
      </c>
      <c r="F194" s="8">
        <f t="shared" si="41"/>
        <v>22200</v>
      </c>
      <c r="G194" s="12">
        <f t="shared" si="40"/>
        <v>160062</v>
      </c>
      <c r="H194" s="8">
        <f>자재조서!$D$11</f>
        <v>22200</v>
      </c>
      <c r="I194" s="12">
        <f>TRUNC(H194*D194,1)</f>
        <v>160062</v>
      </c>
      <c r="J194" s="8">
        <v>0</v>
      </c>
      <c r="K194" s="12"/>
      <c r="L194" s="8">
        <v>0</v>
      </c>
      <c r="M194" s="12"/>
      <c r="N194" s="23" t="s">
        <v>0</v>
      </c>
    </row>
    <row r="195" spans="1:14" ht="15" customHeight="1">
      <c r="A195" s="24"/>
      <c r="B195" s="25" t="s">
        <v>432</v>
      </c>
      <c r="C195" s="1" t="s">
        <v>0</v>
      </c>
      <c r="D195" s="3">
        <v>0.48</v>
      </c>
      <c r="E195" s="2" t="s">
        <v>24</v>
      </c>
      <c r="F195" s="8">
        <f t="shared" si="41"/>
        <v>263017</v>
      </c>
      <c r="G195" s="12">
        <f t="shared" si="40"/>
        <v>126248.1</v>
      </c>
      <c r="H195" s="8">
        <v>0</v>
      </c>
      <c r="I195" s="12"/>
      <c r="J195" s="8">
        <f>노임!$D$9</f>
        <v>263017</v>
      </c>
      <c r="K195" s="12">
        <f>TRUNC(J195*D195,1)</f>
        <v>126248.1</v>
      </c>
      <c r="L195" s="8">
        <v>0</v>
      </c>
      <c r="M195" s="12"/>
      <c r="N195" s="23" t="s">
        <v>0</v>
      </c>
    </row>
    <row r="196" spans="1:14" ht="15" customHeight="1">
      <c r="A196" s="24"/>
      <c r="B196" s="25" t="s">
        <v>421</v>
      </c>
      <c r="C196" s="1" t="s">
        <v>0</v>
      </c>
      <c r="D196" s="3">
        <v>0.12</v>
      </c>
      <c r="E196" s="2" t="s">
        <v>24</v>
      </c>
      <c r="F196" s="8">
        <f t="shared" si="41"/>
        <v>172068</v>
      </c>
      <c r="G196" s="12">
        <f t="shared" si="40"/>
        <v>20648.099999999999</v>
      </c>
      <c r="H196" s="8">
        <v>0</v>
      </c>
      <c r="I196" s="12"/>
      <c r="J196" s="8">
        <f>노임!$D$3</f>
        <v>172068</v>
      </c>
      <c r="K196" s="12">
        <f>TRUNC(J196*D196,1)</f>
        <v>20648.099999999999</v>
      </c>
      <c r="L196" s="8">
        <v>0</v>
      </c>
      <c r="M196" s="12"/>
      <c r="N196" s="23" t="s">
        <v>0</v>
      </c>
    </row>
    <row r="197" spans="1:14" ht="15" customHeight="1">
      <c r="A197" s="27"/>
      <c r="B197" s="2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3"/>
    </row>
    <row r="198" spans="1:14" ht="15" customHeight="1">
      <c r="A198" s="63">
        <f>A185+1</f>
        <v>90</v>
      </c>
      <c r="B198" s="57" t="s">
        <v>433</v>
      </c>
      <c r="C198" s="58" t="s">
        <v>265</v>
      </c>
      <c r="D198" s="58">
        <v>1</v>
      </c>
      <c r="E198" s="59" t="s">
        <v>3</v>
      </c>
      <c r="F198" s="62"/>
      <c r="G198" s="61">
        <f t="shared" ref="G198:G209" si="42">I198+K198+M198</f>
        <v>706123</v>
      </c>
      <c r="H198" s="62"/>
      <c r="I198" s="61">
        <f>TRUNC(I199+I200+I201+I202+I203+I204+I205+I206+I207+I208+I209,0)</f>
        <v>438534</v>
      </c>
      <c r="J198" s="62"/>
      <c r="K198" s="61">
        <f>TRUNC(K199+K200+K201+K202+K203+K204+K205+K206+K207+K208+K209,0)</f>
        <v>267589</v>
      </c>
      <c r="L198" s="62"/>
      <c r="M198" s="61">
        <f>TRUNC(M199+M200+M201+M202+M203+M204+M205+M206+M207+M208+M209,0)</f>
        <v>0</v>
      </c>
      <c r="N198" s="74" t="str">
        <f>N185</f>
        <v>토목6-3-3</v>
      </c>
    </row>
    <row r="199" spans="1:14" ht="15" customHeight="1">
      <c r="A199" s="24"/>
      <c r="B199" s="25" t="s">
        <v>434</v>
      </c>
      <c r="C199" s="1" t="s">
        <v>0</v>
      </c>
      <c r="D199" s="3">
        <v>0.85</v>
      </c>
      <c r="E199" s="2" t="s">
        <v>28</v>
      </c>
      <c r="F199" s="8">
        <f t="shared" ref="F199:F209" si="43">H199+J199+L199</f>
        <v>5300</v>
      </c>
      <c r="G199" s="12">
        <f t="shared" si="42"/>
        <v>4505</v>
      </c>
      <c r="H199" s="8">
        <f>자재조서!$D$5</f>
        <v>5300</v>
      </c>
      <c r="I199" s="12">
        <f>TRUNC(H199*D199,1)</f>
        <v>4505</v>
      </c>
      <c r="J199" s="8">
        <v>0</v>
      </c>
      <c r="K199" s="12"/>
      <c r="L199" s="8">
        <v>0</v>
      </c>
      <c r="M199" s="12"/>
      <c r="N199" s="23" t="s">
        <v>0</v>
      </c>
    </row>
    <row r="200" spans="1:14" ht="15" customHeight="1">
      <c r="A200" s="24"/>
      <c r="B200" s="25" t="s">
        <v>435</v>
      </c>
      <c r="C200" s="1" t="s">
        <v>0</v>
      </c>
      <c r="D200" s="3">
        <v>4.28</v>
      </c>
      <c r="E200" s="2" t="s">
        <v>28</v>
      </c>
      <c r="F200" s="8">
        <f t="shared" si="43"/>
        <v>7500</v>
      </c>
      <c r="G200" s="12">
        <f t="shared" si="42"/>
        <v>32100</v>
      </c>
      <c r="H200" s="8">
        <f>자재조서!$D$6</f>
        <v>7500</v>
      </c>
      <c r="I200" s="12">
        <f>TRUNC(H200*D200,1)</f>
        <v>32100</v>
      </c>
      <c r="J200" s="8">
        <v>0</v>
      </c>
      <c r="K200" s="12"/>
      <c r="L200" s="8">
        <v>0</v>
      </c>
      <c r="M200" s="12"/>
      <c r="N200" s="23" t="s">
        <v>0</v>
      </c>
    </row>
    <row r="201" spans="1:14" ht="15" customHeight="1">
      <c r="A201" s="24"/>
      <c r="B201" s="25" t="s">
        <v>436</v>
      </c>
      <c r="C201" s="1" t="s">
        <v>43</v>
      </c>
      <c r="D201" s="3">
        <v>0.37</v>
      </c>
      <c r="E201" s="2" t="s">
        <v>42</v>
      </c>
      <c r="F201" s="8">
        <f t="shared" si="43"/>
        <v>3888</v>
      </c>
      <c r="G201" s="12">
        <f t="shared" si="42"/>
        <v>1438.5</v>
      </c>
      <c r="H201" s="8">
        <f>자재조서!$D$7</f>
        <v>3888</v>
      </c>
      <c r="I201" s="12">
        <f>TRUNC(H201*D201,1)</f>
        <v>1438.5</v>
      </c>
      <c r="J201" s="8">
        <v>0</v>
      </c>
      <c r="K201" s="12"/>
      <c r="L201" s="8">
        <v>0</v>
      </c>
      <c r="M201" s="12"/>
      <c r="N201" s="23" t="s">
        <v>0</v>
      </c>
    </row>
    <row r="202" spans="1:14" ht="15" customHeight="1">
      <c r="A202" s="24"/>
      <c r="B202" s="25" t="s">
        <v>432</v>
      </c>
      <c r="C202" s="1" t="s">
        <v>0</v>
      </c>
      <c r="D202" s="3">
        <v>0.39</v>
      </c>
      <c r="E202" s="2" t="s">
        <v>24</v>
      </c>
      <c r="F202" s="8">
        <f t="shared" si="43"/>
        <v>263017</v>
      </c>
      <c r="G202" s="12">
        <f t="shared" si="42"/>
        <v>102576.6</v>
      </c>
      <c r="H202" s="8">
        <v>0</v>
      </c>
      <c r="I202" s="12"/>
      <c r="J202" s="8">
        <f>노임!$D$9</f>
        <v>263017</v>
      </c>
      <c r="K202" s="12">
        <f>TRUNC(J202*D202,1)</f>
        <v>102576.6</v>
      </c>
      <c r="L202" s="8">
        <v>0</v>
      </c>
      <c r="M202" s="12"/>
      <c r="N202" s="23" t="s">
        <v>0</v>
      </c>
    </row>
    <row r="203" spans="1:14" ht="15" customHeight="1">
      <c r="A203" s="24"/>
      <c r="B203" s="25" t="s">
        <v>421</v>
      </c>
      <c r="C203" s="1" t="s">
        <v>0</v>
      </c>
      <c r="D203" s="3">
        <v>0.09</v>
      </c>
      <c r="E203" s="2" t="s">
        <v>24</v>
      </c>
      <c r="F203" s="8">
        <f t="shared" si="43"/>
        <v>172068</v>
      </c>
      <c r="G203" s="12">
        <f t="shared" si="42"/>
        <v>15486.1</v>
      </c>
      <c r="H203" s="8">
        <v>0</v>
      </c>
      <c r="I203" s="12"/>
      <c r="J203" s="8">
        <f>노임!$D$3</f>
        <v>172068</v>
      </c>
      <c r="K203" s="12">
        <f>TRUNC(J203*D203,1)</f>
        <v>15486.1</v>
      </c>
      <c r="L203" s="8">
        <v>0</v>
      </c>
      <c r="M203" s="12"/>
      <c r="N203" s="23" t="s">
        <v>0</v>
      </c>
    </row>
    <row r="204" spans="1:14" ht="15" customHeight="1">
      <c r="A204" s="24"/>
      <c r="B204" s="25" t="s">
        <v>428</v>
      </c>
      <c r="C204" s="1" t="s">
        <v>272</v>
      </c>
      <c r="D204" s="3">
        <v>0.85</v>
      </c>
      <c r="E204" s="2" t="s">
        <v>28</v>
      </c>
      <c r="F204" s="8">
        <f t="shared" si="43"/>
        <v>20747</v>
      </c>
      <c r="G204" s="12">
        <f t="shared" si="42"/>
        <v>17634.900000000001</v>
      </c>
      <c r="H204" s="8">
        <f>자재조서!$D$8</f>
        <v>20747</v>
      </c>
      <c r="I204" s="12">
        <f>TRUNC(H204*D204,1)</f>
        <v>17634.900000000001</v>
      </c>
      <c r="J204" s="8">
        <v>0</v>
      </c>
      <c r="K204" s="12"/>
      <c r="L204" s="8">
        <v>0</v>
      </c>
      <c r="M204" s="12"/>
      <c r="N204" s="23" t="s">
        <v>0</v>
      </c>
    </row>
    <row r="205" spans="1:14" ht="15" customHeight="1">
      <c r="A205" s="24"/>
      <c r="B205" s="25" t="s">
        <v>429</v>
      </c>
      <c r="C205" s="1" t="s">
        <v>273</v>
      </c>
      <c r="D205" s="3">
        <v>7.02</v>
      </c>
      <c r="E205" s="2" t="s">
        <v>6</v>
      </c>
      <c r="F205" s="8">
        <f t="shared" si="43"/>
        <v>2800</v>
      </c>
      <c r="G205" s="12">
        <f t="shared" si="42"/>
        <v>19656</v>
      </c>
      <c r="H205" s="8">
        <f>자재조서!$D$9</f>
        <v>2800</v>
      </c>
      <c r="I205" s="12">
        <f>TRUNC(H205*D205,1)</f>
        <v>19656</v>
      </c>
      <c r="J205" s="8">
        <v>0</v>
      </c>
      <c r="K205" s="12"/>
      <c r="L205" s="8">
        <v>0</v>
      </c>
      <c r="M205" s="12"/>
      <c r="N205" s="23" t="s">
        <v>0</v>
      </c>
    </row>
    <row r="206" spans="1:14" ht="15" customHeight="1">
      <c r="A206" s="24"/>
      <c r="B206" s="25" t="s">
        <v>430</v>
      </c>
      <c r="C206" s="1" t="s">
        <v>274</v>
      </c>
      <c r="D206" s="3">
        <v>8</v>
      </c>
      <c r="E206" s="2" t="s">
        <v>14</v>
      </c>
      <c r="F206" s="8">
        <f t="shared" si="43"/>
        <v>23200</v>
      </c>
      <c r="G206" s="12">
        <f t="shared" si="42"/>
        <v>185600</v>
      </c>
      <c r="H206" s="8">
        <f>자재조서!$D$10</f>
        <v>23200</v>
      </c>
      <c r="I206" s="12">
        <f>TRUNC(H206*D206,1)</f>
        <v>185600</v>
      </c>
      <c r="J206" s="8">
        <v>0</v>
      </c>
      <c r="K206" s="12"/>
      <c r="L206" s="8">
        <v>0</v>
      </c>
      <c r="M206" s="12"/>
      <c r="N206" s="23" t="s">
        <v>0</v>
      </c>
    </row>
    <row r="207" spans="1:14" ht="15" customHeight="1">
      <c r="A207" s="24"/>
      <c r="B207" s="25" t="s">
        <v>431</v>
      </c>
      <c r="C207" s="1" t="s">
        <v>275</v>
      </c>
      <c r="D207" s="3">
        <v>8</v>
      </c>
      <c r="E207" s="2" t="s">
        <v>14</v>
      </c>
      <c r="F207" s="8">
        <f t="shared" si="43"/>
        <v>22200</v>
      </c>
      <c r="G207" s="12">
        <f t="shared" si="42"/>
        <v>177600</v>
      </c>
      <c r="H207" s="8">
        <f>자재조서!$D$11</f>
        <v>22200</v>
      </c>
      <c r="I207" s="12">
        <f>TRUNC(H207*D207,1)</f>
        <v>177600</v>
      </c>
      <c r="J207" s="8">
        <v>0</v>
      </c>
      <c r="K207" s="12"/>
      <c r="L207" s="8">
        <v>0</v>
      </c>
      <c r="M207" s="12"/>
      <c r="N207" s="23" t="s">
        <v>0</v>
      </c>
    </row>
    <row r="208" spans="1:14" ht="15" customHeight="1">
      <c r="A208" s="24"/>
      <c r="B208" s="25" t="s">
        <v>432</v>
      </c>
      <c r="C208" s="1" t="s">
        <v>0</v>
      </c>
      <c r="D208" s="3">
        <v>0.49</v>
      </c>
      <c r="E208" s="2" t="s">
        <v>24</v>
      </c>
      <c r="F208" s="8">
        <f t="shared" si="43"/>
        <v>263017</v>
      </c>
      <c r="G208" s="12">
        <f t="shared" si="42"/>
        <v>128878.3</v>
      </c>
      <c r="H208" s="8">
        <v>0</v>
      </c>
      <c r="I208" s="12"/>
      <c r="J208" s="8">
        <f>노임!$D$9</f>
        <v>263017</v>
      </c>
      <c r="K208" s="12">
        <f>TRUNC(J208*D208,1)</f>
        <v>128878.3</v>
      </c>
      <c r="L208" s="8">
        <v>0</v>
      </c>
      <c r="M208" s="12"/>
      <c r="N208" s="23" t="s">
        <v>0</v>
      </c>
    </row>
    <row r="209" spans="1:14" ht="15" customHeight="1">
      <c r="A209" s="24"/>
      <c r="B209" s="25" t="s">
        <v>421</v>
      </c>
      <c r="C209" s="1" t="s">
        <v>0</v>
      </c>
      <c r="D209" s="3">
        <v>0.12</v>
      </c>
      <c r="E209" s="2" t="s">
        <v>24</v>
      </c>
      <c r="F209" s="8">
        <f t="shared" si="43"/>
        <v>172068</v>
      </c>
      <c r="G209" s="12">
        <f t="shared" si="42"/>
        <v>20648.099999999999</v>
      </c>
      <c r="H209" s="8">
        <v>0</v>
      </c>
      <c r="I209" s="12"/>
      <c r="J209" s="8">
        <f>노임!$D$3</f>
        <v>172068</v>
      </c>
      <c r="K209" s="12">
        <f>TRUNC(J209*D209,1)</f>
        <v>20648.099999999999</v>
      </c>
      <c r="L209" s="8">
        <v>0</v>
      </c>
      <c r="M209" s="12"/>
      <c r="N209" s="23" t="s">
        <v>0</v>
      </c>
    </row>
    <row r="210" spans="1:14" ht="15" customHeight="1">
      <c r="A210" s="27"/>
      <c r="B210" s="2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3"/>
    </row>
    <row r="211" spans="1:14" ht="15" customHeight="1">
      <c r="A211" s="63">
        <f>A198+1</f>
        <v>91</v>
      </c>
      <c r="B211" s="57" t="s">
        <v>433</v>
      </c>
      <c r="C211" s="58" t="s">
        <v>266</v>
      </c>
      <c r="D211" s="58">
        <v>1</v>
      </c>
      <c r="E211" s="59" t="s">
        <v>3</v>
      </c>
      <c r="F211" s="62"/>
      <c r="G211" s="61">
        <f t="shared" ref="G211:G222" si="44">I211+K211+M211</f>
        <v>767628</v>
      </c>
      <c r="H211" s="62"/>
      <c r="I211" s="61">
        <f>TRUNC(I212+I213+I214+I215+I216+I217+I218+I219+I220+I221+I222,0)</f>
        <v>483447</v>
      </c>
      <c r="J211" s="62"/>
      <c r="K211" s="61">
        <f>TRUNC(K212+K213+K214+K215+K216+K217+K218+K219+K220+K221+K222,0)</f>
        <v>284181</v>
      </c>
      <c r="L211" s="62"/>
      <c r="M211" s="61">
        <f>TRUNC(M212+M213+M214+M215+M216+M217+M218+M219+M220+M221+M222,0)</f>
        <v>0</v>
      </c>
      <c r="N211" s="74" t="str">
        <f>N198</f>
        <v>토목6-3-3</v>
      </c>
    </row>
    <row r="212" spans="1:14" ht="15" customHeight="1">
      <c r="A212" s="24"/>
      <c r="B212" s="25" t="s">
        <v>434</v>
      </c>
      <c r="C212" s="1" t="s">
        <v>0</v>
      </c>
      <c r="D212" s="3">
        <v>0.94</v>
      </c>
      <c r="E212" s="2" t="s">
        <v>28</v>
      </c>
      <c r="F212" s="8">
        <f t="shared" ref="F212:F222" si="45">H212+J212+L212</f>
        <v>5300</v>
      </c>
      <c r="G212" s="12">
        <f t="shared" si="44"/>
        <v>4982</v>
      </c>
      <c r="H212" s="8">
        <f>자재조서!$D$5</f>
        <v>5300</v>
      </c>
      <c r="I212" s="12">
        <f>TRUNC(H212*D212,1)</f>
        <v>4982</v>
      </c>
      <c r="J212" s="8">
        <v>0</v>
      </c>
      <c r="K212" s="12"/>
      <c r="L212" s="8">
        <v>0</v>
      </c>
      <c r="M212" s="12"/>
      <c r="N212" s="23" t="s">
        <v>0</v>
      </c>
    </row>
    <row r="213" spans="1:14" ht="15" customHeight="1">
      <c r="A213" s="24"/>
      <c r="B213" s="25" t="s">
        <v>435</v>
      </c>
      <c r="C213" s="1" t="s">
        <v>0</v>
      </c>
      <c r="D213" s="3">
        <v>4.71</v>
      </c>
      <c r="E213" s="2" t="s">
        <v>28</v>
      </c>
      <c r="F213" s="8">
        <f t="shared" si="45"/>
        <v>7500</v>
      </c>
      <c r="G213" s="12">
        <f t="shared" si="44"/>
        <v>35325</v>
      </c>
      <c r="H213" s="8">
        <f>자재조서!$D$6</f>
        <v>7500</v>
      </c>
      <c r="I213" s="12">
        <f>TRUNC(H213*D213,1)</f>
        <v>35325</v>
      </c>
      <c r="J213" s="8">
        <v>0</v>
      </c>
      <c r="K213" s="12"/>
      <c r="L213" s="8">
        <v>0</v>
      </c>
      <c r="M213" s="12"/>
      <c r="N213" s="23" t="s">
        <v>0</v>
      </c>
    </row>
    <row r="214" spans="1:14" ht="15" customHeight="1">
      <c r="A214" s="24"/>
      <c r="B214" s="25" t="s">
        <v>436</v>
      </c>
      <c r="C214" s="1" t="s">
        <v>43</v>
      </c>
      <c r="D214" s="3">
        <v>0.41</v>
      </c>
      <c r="E214" s="2" t="s">
        <v>42</v>
      </c>
      <c r="F214" s="8">
        <f t="shared" si="45"/>
        <v>3888</v>
      </c>
      <c r="G214" s="12">
        <f t="shared" si="44"/>
        <v>1594</v>
      </c>
      <c r="H214" s="8">
        <f>자재조서!$D$7</f>
        <v>3888</v>
      </c>
      <c r="I214" s="12">
        <f>TRUNC(H214*D214,1)</f>
        <v>1594</v>
      </c>
      <c r="J214" s="8">
        <v>0</v>
      </c>
      <c r="K214" s="12"/>
      <c r="L214" s="8">
        <v>0</v>
      </c>
      <c r="M214" s="12"/>
      <c r="N214" s="23" t="s">
        <v>0</v>
      </c>
    </row>
    <row r="215" spans="1:14" ht="15" customHeight="1">
      <c r="A215" s="24"/>
      <c r="B215" s="25" t="s">
        <v>432</v>
      </c>
      <c r="C215" s="1" t="s">
        <v>0</v>
      </c>
      <c r="D215" s="3">
        <v>0.4</v>
      </c>
      <c r="E215" s="2" t="s">
        <v>24</v>
      </c>
      <c r="F215" s="8">
        <f t="shared" si="45"/>
        <v>263017</v>
      </c>
      <c r="G215" s="12">
        <f t="shared" si="44"/>
        <v>105206.8</v>
      </c>
      <c r="H215" s="8">
        <v>0</v>
      </c>
      <c r="I215" s="12"/>
      <c r="J215" s="8">
        <f>노임!$D$9</f>
        <v>263017</v>
      </c>
      <c r="K215" s="12">
        <f>TRUNC(J215*D215,1)</f>
        <v>105206.8</v>
      </c>
      <c r="L215" s="8">
        <v>0</v>
      </c>
      <c r="M215" s="12"/>
      <c r="N215" s="23" t="s">
        <v>0</v>
      </c>
    </row>
    <row r="216" spans="1:14" ht="15" customHeight="1">
      <c r="A216" s="24"/>
      <c r="B216" s="25" t="s">
        <v>421</v>
      </c>
      <c r="C216" s="1" t="s">
        <v>0</v>
      </c>
      <c r="D216" s="3">
        <v>0.1</v>
      </c>
      <c r="E216" s="2" t="s">
        <v>24</v>
      </c>
      <c r="F216" s="8">
        <f t="shared" si="45"/>
        <v>172068</v>
      </c>
      <c r="G216" s="12">
        <f t="shared" si="44"/>
        <v>17206.8</v>
      </c>
      <c r="H216" s="8">
        <v>0</v>
      </c>
      <c r="I216" s="12"/>
      <c r="J216" s="8">
        <f>노임!$D$3</f>
        <v>172068</v>
      </c>
      <c r="K216" s="12">
        <f>TRUNC(J216*D216,1)</f>
        <v>17206.8</v>
      </c>
      <c r="L216" s="8">
        <v>0</v>
      </c>
      <c r="M216" s="12"/>
      <c r="N216" s="23" t="s">
        <v>0</v>
      </c>
    </row>
    <row r="217" spans="1:14" ht="15" customHeight="1">
      <c r="A217" s="24"/>
      <c r="B217" s="25" t="s">
        <v>428</v>
      </c>
      <c r="C217" s="1" t="s">
        <v>272</v>
      </c>
      <c r="D217" s="3">
        <v>0.94</v>
      </c>
      <c r="E217" s="2" t="s">
        <v>28</v>
      </c>
      <c r="F217" s="8">
        <f t="shared" si="45"/>
        <v>20747</v>
      </c>
      <c r="G217" s="12">
        <f t="shared" si="44"/>
        <v>19502.099999999999</v>
      </c>
      <c r="H217" s="8">
        <f>자재조서!$D$8</f>
        <v>20747</v>
      </c>
      <c r="I217" s="12">
        <f>TRUNC(H217*D217,1)</f>
        <v>19502.099999999999</v>
      </c>
      <c r="J217" s="8">
        <v>0</v>
      </c>
      <c r="K217" s="12"/>
      <c r="L217" s="8">
        <v>0</v>
      </c>
      <c r="M217" s="12"/>
      <c r="N217" s="23" t="s">
        <v>0</v>
      </c>
    </row>
    <row r="218" spans="1:14" ht="15" customHeight="1">
      <c r="A218" s="24"/>
      <c r="B218" s="25" t="s">
        <v>429</v>
      </c>
      <c r="C218" s="1" t="s">
        <v>273</v>
      </c>
      <c r="D218" s="3">
        <v>7.72</v>
      </c>
      <c r="E218" s="2" t="s">
        <v>6</v>
      </c>
      <c r="F218" s="8">
        <f t="shared" si="45"/>
        <v>2800</v>
      </c>
      <c r="G218" s="12">
        <f t="shared" si="44"/>
        <v>21616</v>
      </c>
      <c r="H218" s="8">
        <f>자재조서!$D$9</f>
        <v>2800</v>
      </c>
      <c r="I218" s="12">
        <f>TRUNC(H218*D218,1)</f>
        <v>21616</v>
      </c>
      <c r="J218" s="8">
        <v>0</v>
      </c>
      <c r="K218" s="12"/>
      <c r="L218" s="8">
        <v>0</v>
      </c>
      <c r="M218" s="12"/>
      <c r="N218" s="23" t="s">
        <v>0</v>
      </c>
    </row>
    <row r="219" spans="1:14" ht="15" customHeight="1">
      <c r="A219" s="24"/>
      <c r="B219" s="25" t="s">
        <v>430</v>
      </c>
      <c r="C219" s="1" t="s">
        <v>274</v>
      </c>
      <c r="D219" s="3">
        <v>8.82</v>
      </c>
      <c r="E219" s="2" t="s">
        <v>14</v>
      </c>
      <c r="F219" s="8">
        <f t="shared" si="45"/>
        <v>23200</v>
      </c>
      <c r="G219" s="12">
        <f t="shared" si="44"/>
        <v>204624</v>
      </c>
      <c r="H219" s="8">
        <f>자재조서!$D$10</f>
        <v>23200</v>
      </c>
      <c r="I219" s="12">
        <f>TRUNC(H219*D219,1)</f>
        <v>204624</v>
      </c>
      <c r="J219" s="8">
        <v>0</v>
      </c>
      <c r="K219" s="12"/>
      <c r="L219" s="8">
        <v>0</v>
      </c>
      <c r="M219" s="12"/>
      <c r="N219" s="23" t="s">
        <v>0</v>
      </c>
    </row>
    <row r="220" spans="1:14" ht="15" customHeight="1">
      <c r="A220" s="24"/>
      <c r="B220" s="25" t="s">
        <v>431</v>
      </c>
      <c r="C220" s="1" t="s">
        <v>275</v>
      </c>
      <c r="D220" s="3">
        <v>8.82</v>
      </c>
      <c r="E220" s="2" t="s">
        <v>14</v>
      </c>
      <c r="F220" s="8">
        <f t="shared" si="45"/>
        <v>22200</v>
      </c>
      <c r="G220" s="12">
        <f t="shared" si="44"/>
        <v>195804</v>
      </c>
      <c r="H220" s="8">
        <f>자재조서!$D$11</f>
        <v>22200</v>
      </c>
      <c r="I220" s="12">
        <f>TRUNC(H220*D220,1)</f>
        <v>195804</v>
      </c>
      <c r="J220" s="8">
        <v>0</v>
      </c>
      <c r="K220" s="12"/>
      <c r="L220" s="8">
        <v>0</v>
      </c>
      <c r="M220" s="12"/>
      <c r="N220" s="23" t="s">
        <v>0</v>
      </c>
    </row>
    <row r="221" spans="1:14" ht="15" customHeight="1">
      <c r="A221" s="24"/>
      <c r="B221" s="25" t="s">
        <v>432</v>
      </c>
      <c r="C221" s="1" t="s">
        <v>0</v>
      </c>
      <c r="D221" s="3">
        <v>0.53</v>
      </c>
      <c r="E221" s="2" t="s">
        <v>24</v>
      </c>
      <c r="F221" s="8">
        <f t="shared" si="45"/>
        <v>263017</v>
      </c>
      <c r="G221" s="12">
        <f t="shared" si="44"/>
        <v>139399</v>
      </c>
      <c r="H221" s="8">
        <v>0</v>
      </c>
      <c r="I221" s="12"/>
      <c r="J221" s="8">
        <f>노임!$D$9</f>
        <v>263017</v>
      </c>
      <c r="K221" s="12">
        <f>TRUNC(J221*D221,1)</f>
        <v>139399</v>
      </c>
      <c r="L221" s="8">
        <v>0</v>
      </c>
      <c r="M221" s="12"/>
      <c r="N221" s="23" t="s">
        <v>0</v>
      </c>
    </row>
    <row r="222" spans="1:14" ht="15" customHeight="1">
      <c r="A222" s="24"/>
      <c r="B222" s="25" t="s">
        <v>421</v>
      </c>
      <c r="C222" s="1" t="s">
        <v>0</v>
      </c>
      <c r="D222" s="3">
        <v>0.13</v>
      </c>
      <c r="E222" s="2" t="s">
        <v>24</v>
      </c>
      <c r="F222" s="8">
        <f t="shared" si="45"/>
        <v>172068</v>
      </c>
      <c r="G222" s="12">
        <f t="shared" si="44"/>
        <v>22368.799999999999</v>
      </c>
      <c r="H222" s="8">
        <v>0</v>
      </c>
      <c r="I222" s="12"/>
      <c r="J222" s="8">
        <f>노임!$D$3</f>
        <v>172068</v>
      </c>
      <c r="K222" s="12">
        <f>TRUNC(J222*D222,1)</f>
        <v>22368.799999999999</v>
      </c>
      <c r="L222" s="8">
        <v>0</v>
      </c>
      <c r="M222" s="12"/>
      <c r="N222" s="23" t="s">
        <v>0</v>
      </c>
    </row>
    <row r="223" spans="1:14" ht="15" customHeight="1">
      <c r="A223" s="27"/>
      <c r="B223" s="2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3"/>
    </row>
    <row r="224" spans="1:14" ht="15" customHeight="1">
      <c r="A224" s="63">
        <f>A211+1</f>
        <v>92</v>
      </c>
      <c r="B224" s="57" t="s">
        <v>433</v>
      </c>
      <c r="C224" s="58" t="s">
        <v>267</v>
      </c>
      <c r="D224" s="58">
        <v>1</v>
      </c>
      <c r="E224" s="59" t="s">
        <v>3</v>
      </c>
      <c r="F224" s="62"/>
      <c r="G224" s="61">
        <f t="shared" ref="G224:G235" si="46">I224+K224+M224</f>
        <v>813548</v>
      </c>
      <c r="H224" s="62"/>
      <c r="I224" s="61">
        <f>TRUNC(I225+I226+I227+I228+I229+I230+I231+I232+I233+I234+I235,0)</f>
        <v>526737</v>
      </c>
      <c r="J224" s="62"/>
      <c r="K224" s="61">
        <f>TRUNC(K225+K226+K227+K228+K229+K230+K231+K232+K233+K234+K235,0)</f>
        <v>286811</v>
      </c>
      <c r="L224" s="62"/>
      <c r="M224" s="61">
        <f>TRUNC(M225+M226+M227+M228+M229+M230+M231+M232+M233+M234+M235,0)</f>
        <v>0</v>
      </c>
      <c r="N224" s="74" t="str">
        <f>N211</f>
        <v>토목6-3-3</v>
      </c>
    </row>
    <row r="225" spans="1:14" ht="15" customHeight="1">
      <c r="A225" s="24"/>
      <c r="B225" s="25" t="s">
        <v>434</v>
      </c>
      <c r="C225" s="1" t="s">
        <v>0</v>
      </c>
      <c r="D225" s="3">
        <v>1.02</v>
      </c>
      <c r="E225" s="2" t="s">
        <v>28</v>
      </c>
      <c r="F225" s="8">
        <f t="shared" ref="F225:F235" si="47">H225+J225+L225</f>
        <v>5300</v>
      </c>
      <c r="G225" s="12">
        <f t="shared" si="46"/>
        <v>5406</v>
      </c>
      <c r="H225" s="8">
        <f>자재조서!$D$5</f>
        <v>5300</v>
      </c>
      <c r="I225" s="12">
        <f>TRUNC(H225*D225,1)</f>
        <v>5406</v>
      </c>
      <c r="J225" s="8">
        <v>0</v>
      </c>
      <c r="K225" s="12"/>
      <c r="L225" s="8">
        <v>0</v>
      </c>
      <c r="M225" s="12"/>
      <c r="N225" s="23" t="s">
        <v>0</v>
      </c>
    </row>
    <row r="226" spans="1:14" ht="15" customHeight="1">
      <c r="A226" s="24"/>
      <c r="B226" s="25" t="s">
        <v>435</v>
      </c>
      <c r="C226" s="1" t="s">
        <v>0</v>
      </c>
      <c r="D226" s="3">
        <v>5.14</v>
      </c>
      <c r="E226" s="2" t="s">
        <v>28</v>
      </c>
      <c r="F226" s="8">
        <f t="shared" si="47"/>
        <v>7500</v>
      </c>
      <c r="G226" s="12">
        <f t="shared" si="46"/>
        <v>38550</v>
      </c>
      <c r="H226" s="8">
        <f>자재조서!$D$6</f>
        <v>7500</v>
      </c>
      <c r="I226" s="12">
        <f>TRUNC(H226*D226,1)</f>
        <v>38550</v>
      </c>
      <c r="J226" s="8">
        <v>0</v>
      </c>
      <c r="K226" s="12"/>
      <c r="L226" s="8">
        <v>0</v>
      </c>
      <c r="M226" s="12"/>
      <c r="N226" s="23" t="s">
        <v>0</v>
      </c>
    </row>
    <row r="227" spans="1:14" ht="15" customHeight="1">
      <c r="A227" s="24"/>
      <c r="B227" s="25" t="s">
        <v>436</v>
      </c>
      <c r="C227" s="1" t="s">
        <v>43</v>
      </c>
      <c r="D227" s="3">
        <v>0.45</v>
      </c>
      <c r="E227" s="2" t="s">
        <v>42</v>
      </c>
      <c r="F227" s="8">
        <f t="shared" si="47"/>
        <v>3888</v>
      </c>
      <c r="G227" s="12">
        <f t="shared" si="46"/>
        <v>1749.6</v>
      </c>
      <c r="H227" s="8">
        <f>자재조서!$D$7</f>
        <v>3888</v>
      </c>
      <c r="I227" s="12">
        <f>TRUNC(H227*D227,1)</f>
        <v>1749.6</v>
      </c>
      <c r="J227" s="8">
        <v>0</v>
      </c>
      <c r="K227" s="12"/>
      <c r="L227" s="8">
        <v>0</v>
      </c>
      <c r="M227" s="12"/>
      <c r="N227" s="23" t="s">
        <v>0</v>
      </c>
    </row>
    <row r="228" spans="1:14" ht="15" customHeight="1">
      <c r="A228" s="24"/>
      <c r="B228" s="25" t="s">
        <v>432</v>
      </c>
      <c r="C228" s="1" t="s">
        <v>0</v>
      </c>
      <c r="D228" s="3">
        <v>0.41</v>
      </c>
      <c r="E228" s="2" t="s">
        <v>24</v>
      </c>
      <c r="F228" s="8">
        <f t="shared" si="47"/>
        <v>263017</v>
      </c>
      <c r="G228" s="12">
        <f t="shared" si="46"/>
        <v>107836.9</v>
      </c>
      <c r="H228" s="8">
        <v>0</v>
      </c>
      <c r="I228" s="12"/>
      <c r="J228" s="8">
        <f>노임!$D$9</f>
        <v>263017</v>
      </c>
      <c r="K228" s="12">
        <f>TRUNC(J228*D228,1)</f>
        <v>107836.9</v>
      </c>
      <c r="L228" s="8">
        <v>0</v>
      </c>
      <c r="M228" s="12"/>
      <c r="N228" s="23" t="s">
        <v>0</v>
      </c>
    </row>
    <row r="229" spans="1:14" ht="15" customHeight="1">
      <c r="A229" s="24"/>
      <c r="B229" s="25" t="s">
        <v>421</v>
      </c>
      <c r="C229" s="1" t="s">
        <v>0</v>
      </c>
      <c r="D229" s="3">
        <v>0.1</v>
      </c>
      <c r="E229" s="2" t="s">
        <v>24</v>
      </c>
      <c r="F229" s="8">
        <f t="shared" si="47"/>
        <v>172068</v>
      </c>
      <c r="G229" s="12">
        <f t="shared" si="46"/>
        <v>17206.8</v>
      </c>
      <c r="H229" s="8">
        <v>0</v>
      </c>
      <c r="I229" s="12"/>
      <c r="J229" s="8">
        <f>노임!$D$3</f>
        <v>172068</v>
      </c>
      <c r="K229" s="12">
        <f>TRUNC(J229*D229,1)</f>
        <v>17206.8</v>
      </c>
      <c r="L229" s="8">
        <v>0</v>
      </c>
      <c r="M229" s="12"/>
      <c r="N229" s="23" t="s">
        <v>0</v>
      </c>
    </row>
    <row r="230" spans="1:14" ht="15" customHeight="1">
      <c r="A230" s="24"/>
      <c r="B230" s="25" t="s">
        <v>428</v>
      </c>
      <c r="C230" s="1" t="s">
        <v>272</v>
      </c>
      <c r="D230" s="3">
        <v>1.02</v>
      </c>
      <c r="E230" s="2" t="s">
        <v>28</v>
      </c>
      <c r="F230" s="8">
        <f t="shared" si="47"/>
        <v>20747</v>
      </c>
      <c r="G230" s="12">
        <f t="shared" si="46"/>
        <v>21161.9</v>
      </c>
      <c r="H230" s="8">
        <f>자재조서!$D$8</f>
        <v>20747</v>
      </c>
      <c r="I230" s="12">
        <f>TRUNC(H230*D230,1)</f>
        <v>21161.9</v>
      </c>
      <c r="J230" s="8">
        <v>0</v>
      </c>
      <c r="K230" s="12"/>
      <c r="L230" s="8">
        <v>0</v>
      </c>
      <c r="M230" s="12"/>
      <c r="N230" s="23" t="s">
        <v>0</v>
      </c>
    </row>
    <row r="231" spans="1:14" ht="15" customHeight="1">
      <c r="A231" s="24"/>
      <c r="B231" s="25" t="s">
        <v>429</v>
      </c>
      <c r="C231" s="1" t="s">
        <v>273</v>
      </c>
      <c r="D231" s="3">
        <v>8.42</v>
      </c>
      <c r="E231" s="2" t="s">
        <v>6</v>
      </c>
      <c r="F231" s="8">
        <f t="shared" si="47"/>
        <v>2800</v>
      </c>
      <c r="G231" s="12">
        <f t="shared" si="46"/>
        <v>23576</v>
      </c>
      <c r="H231" s="8">
        <f>자재조서!$D$9</f>
        <v>2800</v>
      </c>
      <c r="I231" s="12">
        <f>TRUNC(H231*D231,1)</f>
        <v>23576</v>
      </c>
      <c r="J231" s="8">
        <v>0</v>
      </c>
      <c r="K231" s="12"/>
      <c r="L231" s="8">
        <v>0</v>
      </c>
      <c r="M231" s="12"/>
      <c r="N231" s="23" t="s">
        <v>0</v>
      </c>
    </row>
    <row r="232" spans="1:14" ht="15" customHeight="1">
      <c r="A232" s="24"/>
      <c r="B232" s="25" t="s">
        <v>430</v>
      </c>
      <c r="C232" s="1" t="s">
        <v>274</v>
      </c>
      <c r="D232" s="3">
        <v>9.61</v>
      </c>
      <c r="E232" s="2" t="s">
        <v>14</v>
      </c>
      <c r="F232" s="8">
        <f t="shared" si="47"/>
        <v>23200</v>
      </c>
      <c r="G232" s="12">
        <f t="shared" si="46"/>
        <v>222952</v>
      </c>
      <c r="H232" s="8">
        <f>자재조서!$D$10</f>
        <v>23200</v>
      </c>
      <c r="I232" s="12">
        <f>TRUNC(H232*D232,1)</f>
        <v>222952</v>
      </c>
      <c r="J232" s="8">
        <v>0</v>
      </c>
      <c r="K232" s="12"/>
      <c r="L232" s="8">
        <v>0</v>
      </c>
      <c r="M232" s="12"/>
      <c r="N232" s="23" t="s">
        <v>0</v>
      </c>
    </row>
    <row r="233" spans="1:14" ht="15" customHeight="1">
      <c r="A233" s="24"/>
      <c r="B233" s="25" t="s">
        <v>431</v>
      </c>
      <c r="C233" s="1" t="s">
        <v>275</v>
      </c>
      <c r="D233" s="3">
        <v>9.61</v>
      </c>
      <c r="E233" s="2" t="s">
        <v>14</v>
      </c>
      <c r="F233" s="8">
        <f t="shared" si="47"/>
        <v>22200</v>
      </c>
      <c r="G233" s="12">
        <f t="shared" si="46"/>
        <v>213342</v>
      </c>
      <c r="H233" s="8">
        <f>자재조서!$D$11</f>
        <v>22200</v>
      </c>
      <c r="I233" s="12">
        <f>TRUNC(H233*D233,1)</f>
        <v>213342</v>
      </c>
      <c r="J233" s="8">
        <v>0</v>
      </c>
      <c r="K233" s="12"/>
      <c r="L233" s="8">
        <v>0</v>
      </c>
      <c r="M233" s="12"/>
      <c r="N233" s="23" t="s">
        <v>0</v>
      </c>
    </row>
    <row r="234" spans="1:14" ht="15" customHeight="1">
      <c r="A234" s="24"/>
      <c r="B234" s="25" t="s">
        <v>432</v>
      </c>
      <c r="C234" s="1" t="s">
        <v>0</v>
      </c>
      <c r="D234" s="3">
        <v>0.53</v>
      </c>
      <c r="E234" s="2" t="s">
        <v>24</v>
      </c>
      <c r="F234" s="8">
        <f t="shared" si="47"/>
        <v>263017</v>
      </c>
      <c r="G234" s="12">
        <f t="shared" si="46"/>
        <v>139399</v>
      </c>
      <c r="H234" s="8">
        <v>0</v>
      </c>
      <c r="I234" s="12"/>
      <c r="J234" s="8">
        <f>노임!$D$9</f>
        <v>263017</v>
      </c>
      <c r="K234" s="12">
        <f>TRUNC(J234*D234,1)</f>
        <v>139399</v>
      </c>
      <c r="L234" s="8">
        <v>0</v>
      </c>
      <c r="M234" s="12"/>
      <c r="N234" s="23" t="s">
        <v>0</v>
      </c>
    </row>
    <row r="235" spans="1:14" ht="15" customHeight="1">
      <c r="A235" s="24"/>
      <c r="B235" s="25" t="s">
        <v>421</v>
      </c>
      <c r="C235" s="1" t="s">
        <v>0</v>
      </c>
      <c r="D235" s="3">
        <v>0.13</v>
      </c>
      <c r="E235" s="2" t="s">
        <v>24</v>
      </c>
      <c r="F235" s="8">
        <f t="shared" si="47"/>
        <v>172068</v>
      </c>
      <c r="G235" s="12">
        <f t="shared" si="46"/>
        <v>22368.799999999999</v>
      </c>
      <c r="H235" s="8">
        <v>0</v>
      </c>
      <c r="I235" s="12"/>
      <c r="J235" s="8">
        <f>노임!$D$3</f>
        <v>172068</v>
      </c>
      <c r="K235" s="12">
        <f>TRUNC(J235*D235,1)</f>
        <v>22368.799999999999</v>
      </c>
      <c r="L235" s="8">
        <v>0</v>
      </c>
      <c r="M235" s="12"/>
      <c r="N235" s="23" t="s">
        <v>0</v>
      </c>
    </row>
    <row r="236" spans="1:14" ht="15" customHeight="1">
      <c r="A236" s="27"/>
      <c r="B236" s="2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3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550"/>
  <sheetViews>
    <sheetView workbookViewId="0">
      <pane ySplit="3" topLeftCell="A412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</cols>
  <sheetData>
    <row r="1" spans="1:14" ht="15" customHeight="1">
      <c r="A1" s="83" t="s">
        <v>453</v>
      </c>
    </row>
    <row r="2" spans="1:14" ht="15" customHeight="1">
      <c r="A2" s="384" t="s">
        <v>23</v>
      </c>
      <c r="B2" s="385"/>
      <c r="C2" s="386" t="s">
        <v>50</v>
      </c>
      <c r="D2" s="386" t="s">
        <v>49</v>
      </c>
      <c r="E2" s="386" t="s">
        <v>48</v>
      </c>
      <c r="F2" s="386" t="s">
        <v>19</v>
      </c>
      <c r="G2" s="386" t="s">
        <v>0</v>
      </c>
      <c r="H2" s="386" t="s">
        <v>18</v>
      </c>
      <c r="I2" s="386" t="s">
        <v>0</v>
      </c>
      <c r="J2" s="386" t="s">
        <v>17</v>
      </c>
      <c r="K2" s="386" t="s">
        <v>0</v>
      </c>
      <c r="L2" s="386" t="s">
        <v>16</v>
      </c>
      <c r="M2" s="386" t="s">
        <v>0</v>
      </c>
      <c r="N2" s="387" t="s">
        <v>15</v>
      </c>
    </row>
    <row r="3" spans="1:14" ht="15" customHeight="1">
      <c r="A3" s="384"/>
      <c r="B3" s="385"/>
      <c r="C3" s="386" t="s">
        <v>0</v>
      </c>
      <c r="D3" s="386" t="s">
        <v>0</v>
      </c>
      <c r="E3" s="386" t="s">
        <v>0</v>
      </c>
      <c r="F3" s="2" t="s">
        <v>47</v>
      </c>
      <c r="G3" s="2" t="s">
        <v>46</v>
      </c>
      <c r="H3" s="2" t="s">
        <v>47</v>
      </c>
      <c r="I3" s="2" t="s">
        <v>46</v>
      </c>
      <c r="J3" s="2" t="s">
        <v>47</v>
      </c>
      <c r="K3" s="2" t="s">
        <v>46</v>
      </c>
      <c r="L3" s="2" t="s">
        <v>47</v>
      </c>
      <c r="M3" s="2" t="s">
        <v>46</v>
      </c>
      <c r="N3" s="387" t="s">
        <v>0</v>
      </c>
    </row>
    <row r="4" spans="1:14" ht="15" customHeight="1">
      <c r="A4" s="24"/>
      <c r="B4" s="25"/>
      <c r="C4" s="1"/>
      <c r="D4" s="1"/>
      <c r="E4" s="2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63">
        <f>강관도장!A224+1</f>
        <v>93</v>
      </c>
      <c r="B5" s="57" t="s">
        <v>444</v>
      </c>
      <c r="C5" s="58" t="s">
        <v>269</v>
      </c>
      <c r="D5" s="58">
        <v>1</v>
      </c>
      <c r="E5" s="59" t="s">
        <v>3</v>
      </c>
      <c r="F5" s="62"/>
      <c r="G5" s="61">
        <f t="shared" ref="G5:G10" si="0">I5+K5+M5</f>
        <v>25498</v>
      </c>
      <c r="H5" s="62"/>
      <c r="I5" s="61">
        <f>TRUNC(I6+I7+I8+I9+I10,0)</f>
        <v>2896</v>
      </c>
      <c r="J5" s="62"/>
      <c r="K5" s="61">
        <f>TRUNC(K6+K7+K8+K9+K10,0)</f>
        <v>22602</v>
      </c>
      <c r="L5" s="62"/>
      <c r="M5" s="61">
        <f>TRUNC(M6+M7+M8+M9+M10,0)</f>
        <v>0</v>
      </c>
      <c r="N5" s="74" t="s">
        <v>11</v>
      </c>
    </row>
    <row r="6" spans="1:14" ht="15" customHeight="1">
      <c r="A6" s="24"/>
      <c r="B6" s="25" t="s">
        <v>424</v>
      </c>
      <c r="C6" s="1" t="s">
        <v>0</v>
      </c>
      <c r="D6" s="3">
        <v>0.08</v>
      </c>
      <c r="E6" s="2" t="s">
        <v>24</v>
      </c>
      <c r="F6" s="8">
        <f>H6+J6+L6</f>
        <v>282536</v>
      </c>
      <c r="G6" s="12">
        <f t="shared" si="0"/>
        <v>22602.799999999999</v>
      </c>
      <c r="H6" s="8">
        <v>0</v>
      </c>
      <c r="I6" s="12"/>
      <c r="J6" s="8">
        <f>노임!$D$7</f>
        <v>282536</v>
      </c>
      <c r="K6" s="12">
        <f>TRUNC(J6*D6,1)</f>
        <v>22602.799999999999</v>
      </c>
      <c r="L6" s="8">
        <v>0</v>
      </c>
      <c r="M6" s="12"/>
      <c r="N6" s="23" t="s">
        <v>0</v>
      </c>
    </row>
    <row r="7" spans="1:14" ht="15" customHeight="1">
      <c r="A7" s="24"/>
      <c r="B7" s="25" t="s">
        <v>438</v>
      </c>
      <c r="C7" s="1" t="s">
        <v>41</v>
      </c>
      <c r="D7" s="3">
        <v>160</v>
      </c>
      <c r="E7" s="2" t="s">
        <v>31</v>
      </c>
      <c r="F7" s="8">
        <f>H7+J7+L7</f>
        <v>3.0329999999999999</v>
      </c>
      <c r="G7" s="12">
        <f t="shared" si="0"/>
        <v>485.2</v>
      </c>
      <c r="H7" s="8">
        <f>자재조서!$D$12</f>
        <v>3.0329999999999999</v>
      </c>
      <c r="I7" s="12">
        <f>TRUNC(H7*D7,1)</f>
        <v>485.2</v>
      </c>
      <c r="J7" s="8">
        <v>0</v>
      </c>
      <c r="K7" s="12"/>
      <c r="L7" s="8">
        <v>0</v>
      </c>
      <c r="M7" s="12"/>
      <c r="N7" s="23" t="s">
        <v>0</v>
      </c>
    </row>
    <row r="8" spans="1:14" ht="15" customHeight="1">
      <c r="A8" s="24"/>
      <c r="B8" s="25" t="s">
        <v>445</v>
      </c>
      <c r="C8" s="1" t="s">
        <v>40</v>
      </c>
      <c r="D8" s="3">
        <v>0.08</v>
      </c>
      <c r="E8" s="2" t="s">
        <v>32</v>
      </c>
      <c r="F8" s="8">
        <f>H8+J8+L8</f>
        <v>22200</v>
      </c>
      <c r="G8" s="12">
        <f t="shared" si="0"/>
        <v>1776</v>
      </c>
      <c r="H8" s="8">
        <f>자재조서!$D$15</f>
        <v>22200</v>
      </c>
      <c r="I8" s="12">
        <f>TRUNC(H8*D8,1)</f>
        <v>1776</v>
      </c>
      <c r="J8" s="8">
        <v>0</v>
      </c>
      <c r="K8" s="12"/>
      <c r="L8" s="8">
        <v>0</v>
      </c>
      <c r="M8" s="12"/>
      <c r="N8" s="23" t="s">
        <v>0</v>
      </c>
    </row>
    <row r="9" spans="1:14" ht="15" customHeight="1">
      <c r="A9" s="24"/>
      <c r="B9" s="25" t="s">
        <v>446</v>
      </c>
      <c r="C9" s="1" t="s">
        <v>38</v>
      </c>
      <c r="D9" s="3">
        <v>0.11</v>
      </c>
      <c r="E9" s="2" t="s">
        <v>10</v>
      </c>
      <c r="F9" s="8">
        <f>H9+J9+L9</f>
        <v>1669</v>
      </c>
      <c r="G9" s="12">
        <f t="shared" si="0"/>
        <v>183.5</v>
      </c>
      <c r="H9" s="8">
        <f>자재조서!$D$16</f>
        <v>1669</v>
      </c>
      <c r="I9" s="12">
        <f>TRUNC(H9*D9,1)</f>
        <v>183.5</v>
      </c>
      <c r="J9" s="8">
        <v>0</v>
      </c>
      <c r="K9" s="12"/>
      <c r="L9" s="8">
        <v>0</v>
      </c>
      <c r="M9" s="12"/>
      <c r="N9" s="23" t="s">
        <v>0</v>
      </c>
    </row>
    <row r="10" spans="1:14" ht="15" customHeight="1">
      <c r="A10" s="24"/>
      <c r="B10" s="25" t="s">
        <v>447</v>
      </c>
      <c r="C10" s="1" t="s">
        <v>30</v>
      </c>
      <c r="D10" s="1">
        <v>2</v>
      </c>
      <c r="E10" s="2" t="s">
        <v>29</v>
      </c>
      <c r="F10" s="8">
        <f>H10+J10+L10</f>
        <v>0</v>
      </c>
      <c r="G10" s="12">
        <f t="shared" si="0"/>
        <v>452</v>
      </c>
      <c r="H10" s="2"/>
      <c r="I10" s="12">
        <f>TRUNC((K6*0.02),1)</f>
        <v>452</v>
      </c>
      <c r="J10" s="2"/>
      <c r="K10" s="12">
        <v>0</v>
      </c>
      <c r="L10" s="2"/>
      <c r="M10" s="12">
        <v>0</v>
      </c>
      <c r="N10" s="23" t="s">
        <v>0</v>
      </c>
    </row>
    <row r="11" spans="1:14" ht="15" customHeight="1">
      <c r="A11" s="27"/>
      <c r="B11" s="2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3"/>
    </row>
    <row r="12" spans="1:14" ht="15" customHeight="1">
      <c r="A12" s="63">
        <f>A5+1</f>
        <v>94</v>
      </c>
      <c r="B12" s="57" t="s">
        <v>444</v>
      </c>
      <c r="C12" s="58" t="s">
        <v>246</v>
      </c>
      <c r="D12" s="58">
        <v>1</v>
      </c>
      <c r="E12" s="59" t="s">
        <v>3</v>
      </c>
      <c r="F12" s="62"/>
      <c r="G12" s="61">
        <f t="shared" ref="G12:G17" si="1">I12+K12+M12</f>
        <v>25864</v>
      </c>
      <c r="H12" s="62"/>
      <c r="I12" s="61">
        <f>TRUNC(I13+I14+I15+I16+I17,0)</f>
        <v>3262</v>
      </c>
      <c r="J12" s="62"/>
      <c r="K12" s="61">
        <f>TRUNC(K13+K14+K15+K16+K17,0)</f>
        <v>22602</v>
      </c>
      <c r="L12" s="62"/>
      <c r="M12" s="61">
        <f>TRUNC(M13+M14+M15+M16+M17,0)</f>
        <v>0</v>
      </c>
      <c r="N12" s="74" t="str">
        <f>N5</f>
        <v>토목6-3-4</v>
      </c>
    </row>
    <row r="13" spans="1:14" ht="15" customHeight="1">
      <c r="A13" s="24"/>
      <c r="B13" s="25" t="s">
        <v>424</v>
      </c>
      <c r="C13" s="1" t="s">
        <v>0</v>
      </c>
      <c r="D13" s="3">
        <v>0.08</v>
      </c>
      <c r="E13" s="2" t="s">
        <v>24</v>
      </c>
      <c r="F13" s="8">
        <f>H13+J13+L13</f>
        <v>282536</v>
      </c>
      <c r="G13" s="12">
        <f t="shared" si="1"/>
        <v>22602.799999999999</v>
      </c>
      <c r="H13" s="8"/>
      <c r="I13" s="12"/>
      <c r="J13" s="8">
        <f>노임!$D$7</f>
        <v>282536</v>
      </c>
      <c r="K13" s="12">
        <f>TRUNC(J13*D13,1)</f>
        <v>22602.799999999999</v>
      </c>
      <c r="L13" s="8">
        <v>0</v>
      </c>
      <c r="M13" s="12"/>
      <c r="N13" s="23" t="s">
        <v>0</v>
      </c>
    </row>
    <row r="14" spans="1:14" ht="15" customHeight="1">
      <c r="A14" s="24"/>
      <c r="B14" s="25" t="s">
        <v>438</v>
      </c>
      <c r="C14" s="1" t="s">
        <v>41</v>
      </c>
      <c r="D14" s="3">
        <v>180</v>
      </c>
      <c r="E14" s="2" t="s">
        <v>31</v>
      </c>
      <c r="F14" s="8">
        <f>H14+J14+L14</f>
        <v>3.0329999999999999</v>
      </c>
      <c r="G14" s="12">
        <f t="shared" si="1"/>
        <v>545.9</v>
      </c>
      <c r="H14" s="8">
        <f>자재조서!$D$12</f>
        <v>3.0329999999999999</v>
      </c>
      <c r="I14" s="12">
        <f>TRUNC(H14*D14,1)</f>
        <v>545.9</v>
      </c>
      <c r="J14" s="8">
        <v>0</v>
      </c>
      <c r="K14" s="12"/>
      <c r="L14" s="8">
        <v>0</v>
      </c>
      <c r="M14" s="12"/>
      <c r="N14" s="23" t="s">
        <v>0</v>
      </c>
    </row>
    <row r="15" spans="1:14" ht="15" customHeight="1">
      <c r="A15" s="24"/>
      <c r="B15" s="25" t="s">
        <v>445</v>
      </c>
      <c r="C15" s="1" t="s">
        <v>40</v>
      </c>
      <c r="D15" s="3">
        <v>0.09</v>
      </c>
      <c r="E15" s="2" t="s">
        <v>32</v>
      </c>
      <c r="F15" s="8">
        <f>H15+J15+L15</f>
        <v>22200</v>
      </c>
      <c r="G15" s="12">
        <f t="shared" si="1"/>
        <v>1998</v>
      </c>
      <c r="H15" s="8">
        <f>자재조서!$D$15</f>
        <v>22200</v>
      </c>
      <c r="I15" s="12">
        <f>TRUNC(H15*D15,1)</f>
        <v>1998</v>
      </c>
      <c r="J15" s="8">
        <v>0</v>
      </c>
      <c r="K15" s="12"/>
      <c r="L15" s="8">
        <v>0</v>
      </c>
      <c r="M15" s="12"/>
      <c r="N15" s="23" t="s">
        <v>0</v>
      </c>
    </row>
    <row r="16" spans="1:14" ht="15" customHeight="1">
      <c r="A16" s="24"/>
      <c r="B16" s="25" t="s">
        <v>446</v>
      </c>
      <c r="C16" s="1" t="s">
        <v>38</v>
      </c>
      <c r="D16" s="3">
        <v>0.16</v>
      </c>
      <c r="E16" s="2" t="s">
        <v>10</v>
      </c>
      <c r="F16" s="8">
        <f>H16+J16+L16</f>
        <v>1669</v>
      </c>
      <c r="G16" s="12">
        <f t="shared" si="1"/>
        <v>267</v>
      </c>
      <c r="H16" s="8">
        <f>자재조서!$D$16</f>
        <v>1669</v>
      </c>
      <c r="I16" s="12">
        <f>TRUNC(H16*D16,1)</f>
        <v>267</v>
      </c>
      <c r="J16" s="8">
        <v>0</v>
      </c>
      <c r="K16" s="12"/>
      <c r="L16" s="8">
        <v>0</v>
      </c>
      <c r="M16" s="12"/>
      <c r="N16" s="23" t="s">
        <v>0</v>
      </c>
    </row>
    <row r="17" spans="1:14" ht="15" customHeight="1">
      <c r="A17" s="24"/>
      <c r="B17" s="25" t="s">
        <v>447</v>
      </c>
      <c r="C17" s="1" t="s">
        <v>30</v>
      </c>
      <c r="D17" s="1">
        <v>2</v>
      </c>
      <c r="E17" s="2" t="s">
        <v>29</v>
      </c>
      <c r="F17" s="8">
        <f>H17+J17+L17</f>
        <v>0</v>
      </c>
      <c r="G17" s="12">
        <f t="shared" si="1"/>
        <v>452</v>
      </c>
      <c r="H17" s="2"/>
      <c r="I17" s="12">
        <f>TRUNC((K13*0.02),1)</f>
        <v>452</v>
      </c>
      <c r="J17" s="2"/>
      <c r="K17" s="12">
        <v>0</v>
      </c>
      <c r="L17" s="2"/>
      <c r="M17" s="12">
        <v>0</v>
      </c>
      <c r="N17" s="23" t="s">
        <v>0</v>
      </c>
    </row>
    <row r="18" spans="1:14" ht="15" customHeight="1">
      <c r="A18" s="27"/>
      <c r="B18" s="2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3"/>
    </row>
    <row r="19" spans="1:14" ht="15" customHeight="1">
      <c r="A19" s="63">
        <f>A12+1</f>
        <v>95</v>
      </c>
      <c r="B19" s="57" t="s">
        <v>444</v>
      </c>
      <c r="C19" s="58" t="s">
        <v>417</v>
      </c>
      <c r="D19" s="58">
        <v>1</v>
      </c>
      <c r="E19" s="59" t="s">
        <v>3</v>
      </c>
      <c r="F19" s="62"/>
      <c r="G19" s="61">
        <f t="shared" ref="G19:G24" si="2">I19+K19+M19</f>
        <v>29113</v>
      </c>
      <c r="H19" s="62"/>
      <c r="I19" s="61">
        <f>TRUNC(I20+I21+I22+I23+I24,0)</f>
        <v>3685</v>
      </c>
      <c r="J19" s="62"/>
      <c r="K19" s="61">
        <f>TRUNC(K20+K21+K22+K23+K24,0)</f>
        <v>25428</v>
      </c>
      <c r="L19" s="62"/>
      <c r="M19" s="61">
        <f>TRUNC(M20+M21+M22+M23+M24,0)</f>
        <v>0</v>
      </c>
      <c r="N19" s="74" t="str">
        <f>N12</f>
        <v>토목6-3-4</v>
      </c>
    </row>
    <row r="20" spans="1:14" ht="15" customHeight="1">
      <c r="A20" s="24"/>
      <c r="B20" s="25" t="s">
        <v>424</v>
      </c>
      <c r="C20" s="1" t="s">
        <v>0</v>
      </c>
      <c r="D20" s="3">
        <v>0.09</v>
      </c>
      <c r="E20" s="2" t="s">
        <v>24</v>
      </c>
      <c r="F20" s="8">
        <f>H20+J20+L20</f>
        <v>282536</v>
      </c>
      <c r="G20" s="12">
        <f t="shared" si="2"/>
        <v>25428.2</v>
      </c>
      <c r="H20" s="8"/>
      <c r="I20" s="12"/>
      <c r="J20" s="8">
        <f>노임!$D$7</f>
        <v>282536</v>
      </c>
      <c r="K20" s="12">
        <f>TRUNC(J20*D20,1)</f>
        <v>25428.2</v>
      </c>
      <c r="L20" s="8">
        <v>0</v>
      </c>
      <c r="M20" s="12"/>
      <c r="N20" s="23" t="s">
        <v>0</v>
      </c>
    </row>
    <row r="21" spans="1:14" ht="15" customHeight="1">
      <c r="A21" s="24"/>
      <c r="B21" s="25" t="s">
        <v>438</v>
      </c>
      <c r="C21" s="1" t="s">
        <v>41</v>
      </c>
      <c r="D21" s="3">
        <v>200</v>
      </c>
      <c r="E21" s="2" t="s">
        <v>31</v>
      </c>
      <c r="F21" s="8">
        <f>H21+J21+L21</f>
        <v>3.0329999999999999</v>
      </c>
      <c r="G21" s="12">
        <f t="shared" si="2"/>
        <v>606.6</v>
      </c>
      <c r="H21" s="8">
        <f>자재조서!$D$12</f>
        <v>3.0329999999999999</v>
      </c>
      <c r="I21" s="12">
        <f>TRUNC(H21*D21,1)</f>
        <v>606.6</v>
      </c>
      <c r="J21" s="8">
        <v>0</v>
      </c>
      <c r="K21" s="12"/>
      <c r="L21" s="8">
        <v>0</v>
      </c>
      <c r="M21" s="12"/>
      <c r="N21" s="23" t="s">
        <v>0</v>
      </c>
    </row>
    <row r="22" spans="1:14" ht="15" customHeight="1">
      <c r="A22" s="24"/>
      <c r="B22" s="25" t="s">
        <v>445</v>
      </c>
      <c r="C22" s="1" t="s">
        <v>40</v>
      </c>
      <c r="D22" s="3">
        <v>0.1</v>
      </c>
      <c r="E22" s="2" t="s">
        <v>32</v>
      </c>
      <c r="F22" s="8">
        <f>H22+J22+L22</f>
        <v>22200</v>
      </c>
      <c r="G22" s="12">
        <f t="shared" si="2"/>
        <v>2220</v>
      </c>
      <c r="H22" s="8">
        <f>자재조서!$D$15</f>
        <v>22200</v>
      </c>
      <c r="I22" s="12">
        <f>TRUNC(H22*D22,1)</f>
        <v>2220</v>
      </c>
      <c r="J22" s="8">
        <v>0</v>
      </c>
      <c r="K22" s="12"/>
      <c r="L22" s="8">
        <v>0</v>
      </c>
      <c r="M22" s="12"/>
      <c r="N22" s="23" t="s">
        <v>0</v>
      </c>
    </row>
    <row r="23" spans="1:14" ht="15" customHeight="1">
      <c r="A23" s="24"/>
      <c r="B23" s="25" t="s">
        <v>446</v>
      </c>
      <c r="C23" s="1" t="s">
        <v>38</v>
      </c>
      <c r="D23" s="3">
        <v>0.21</v>
      </c>
      <c r="E23" s="2" t="s">
        <v>10</v>
      </c>
      <c r="F23" s="8">
        <f>H23+J23+L23</f>
        <v>1669</v>
      </c>
      <c r="G23" s="12">
        <f t="shared" si="2"/>
        <v>350.4</v>
      </c>
      <c r="H23" s="8">
        <f>자재조서!$D$16</f>
        <v>1669</v>
      </c>
      <c r="I23" s="12">
        <f>TRUNC(H23*D23,1)</f>
        <v>350.4</v>
      </c>
      <c r="J23" s="8">
        <v>0</v>
      </c>
      <c r="K23" s="12"/>
      <c r="L23" s="8">
        <v>0</v>
      </c>
      <c r="M23" s="12"/>
      <c r="N23" s="23" t="s">
        <v>0</v>
      </c>
    </row>
    <row r="24" spans="1:14" ht="15" customHeight="1">
      <c r="A24" s="24"/>
      <c r="B24" s="25" t="s">
        <v>447</v>
      </c>
      <c r="C24" s="1" t="s">
        <v>30</v>
      </c>
      <c r="D24" s="1">
        <v>2</v>
      </c>
      <c r="E24" s="2" t="s">
        <v>29</v>
      </c>
      <c r="F24" s="8">
        <f>H24+J24+L24</f>
        <v>0</v>
      </c>
      <c r="G24" s="12">
        <f t="shared" si="2"/>
        <v>508.5</v>
      </c>
      <c r="H24" s="2"/>
      <c r="I24" s="12">
        <f>TRUNC((K20*0.02),1)</f>
        <v>508.5</v>
      </c>
      <c r="J24" s="2"/>
      <c r="K24" s="12">
        <v>0</v>
      </c>
      <c r="L24" s="2"/>
      <c r="M24" s="12">
        <v>0</v>
      </c>
      <c r="N24" s="23" t="s">
        <v>0</v>
      </c>
    </row>
    <row r="25" spans="1:14" ht="15" customHeight="1">
      <c r="A25" s="27"/>
      <c r="B25" s="2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3"/>
    </row>
    <row r="26" spans="1:14" ht="15" customHeight="1">
      <c r="A26" s="63">
        <f>A19+1</f>
        <v>96</v>
      </c>
      <c r="B26" s="57" t="s">
        <v>444</v>
      </c>
      <c r="C26" s="58" t="s">
        <v>247</v>
      </c>
      <c r="D26" s="58">
        <v>1</v>
      </c>
      <c r="E26" s="59" t="s">
        <v>3</v>
      </c>
      <c r="F26" s="62"/>
      <c r="G26" s="61">
        <f t="shared" ref="G26:G31" si="3">I26+K26+M26</f>
        <v>32630</v>
      </c>
      <c r="H26" s="62"/>
      <c r="I26" s="61">
        <f>TRUNC(I27+I28+I29+I30+I31,0)</f>
        <v>4377</v>
      </c>
      <c r="J26" s="62"/>
      <c r="K26" s="61">
        <f>TRUNC(K27+K28+K29+K30+K31,0)</f>
        <v>28253</v>
      </c>
      <c r="L26" s="62"/>
      <c r="M26" s="61">
        <f>TRUNC(M27+M28+M29+M30+M31,0)</f>
        <v>0</v>
      </c>
      <c r="N26" s="74" t="str">
        <f>N19</f>
        <v>토목6-3-4</v>
      </c>
    </row>
    <row r="27" spans="1:14" ht="15" customHeight="1">
      <c r="A27" s="24"/>
      <c r="B27" s="25" t="s">
        <v>424</v>
      </c>
      <c r="C27" s="1" t="s">
        <v>0</v>
      </c>
      <c r="D27" s="3">
        <v>0.1</v>
      </c>
      <c r="E27" s="2" t="s">
        <v>24</v>
      </c>
      <c r="F27" s="8">
        <f>H27+J27+L27</f>
        <v>282536</v>
      </c>
      <c r="G27" s="12">
        <f t="shared" si="3"/>
        <v>28253.599999999999</v>
      </c>
      <c r="H27" s="8"/>
      <c r="I27" s="12"/>
      <c r="J27" s="8">
        <f>노임!$D$7</f>
        <v>282536</v>
      </c>
      <c r="K27" s="12">
        <f>TRUNC(J27*D27,1)</f>
        <v>28253.599999999999</v>
      </c>
      <c r="L27" s="8">
        <v>0</v>
      </c>
      <c r="M27" s="12"/>
      <c r="N27" s="23" t="s">
        <v>0</v>
      </c>
    </row>
    <row r="28" spans="1:14" ht="15" customHeight="1">
      <c r="A28" s="24"/>
      <c r="B28" s="25" t="s">
        <v>438</v>
      </c>
      <c r="C28" s="1" t="s">
        <v>41</v>
      </c>
      <c r="D28" s="3">
        <v>230</v>
      </c>
      <c r="E28" s="2" t="s">
        <v>31</v>
      </c>
      <c r="F28" s="8">
        <f>H28+J28+L28</f>
        <v>3.0329999999999999</v>
      </c>
      <c r="G28" s="12">
        <f t="shared" si="3"/>
        <v>697.5</v>
      </c>
      <c r="H28" s="8">
        <f>자재조서!$D$12</f>
        <v>3.0329999999999999</v>
      </c>
      <c r="I28" s="12">
        <f>TRUNC(H28*D28,1)</f>
        <v>697.5</v>
      </c>
      <c r="J28" s="8">
        <v>0</v>
      </c>
      <c r="K28" s="12"/>
      <c r="L28" s="8">
        <v>0</v>
      </c>
      <c r="M28" s="12"/>
      <c r="N28" s="23" t="s">
        <v>0</v>
      </c>
    </row>
    <row r="29" spans="1:14" ht="15" customHeight="1">
      <c r="A29" s="24"/>
      <c r="B29" s="25" t="s">
        <v>445</v>
      </c>
      <c r="C29" s="1" t="s">
        <v>40</v>
      </c>
      <c r="D29" s="3">
        <v>0.12</v>
      </c>
      <c r="E29" s="2" t="s">
        <v>32</v>
      </c>
      <c r="F29" s="8">
        <f>H29+J29+L29</f>
        <v>22200</v>
      </c>
      <c r="G29" s="12">
        <f t="shared" si="3"/>
        <v>2664</v>
      </c>
      <c r="H29" s="8">
        <f>자재조서!$D$15</f>
        <v>22200</v>
      </c>
      <c r="I29" s="12">
        <f>TRUNC(H29*D29,1)</f>
        <v>2664</v>
      </c>
      <c r="J29" s="8">
        <v>0</v>
      </c>
      <c r="K29" s="12"/>
      <c r="L29" s="8">
        <v>0</v>
      </c>
      <c r="M29" s="12"/>
      <c r="N29" s="23" t="s">
        <v>0</v>
      </c>
    </row>
    <row r="30" spans="1:14" ht="15" customHeight="1">
      <c r="A30" s="24"/>
      <c r="B30" s="25" t="s">
        <v>446</v>
      </c>
      <c r="C30" s="1" t="s">
        <v>38</v>
      </c>
      <c r="D30" s="3">
        <v>0.27</v>
      </c>
      <c r="E30" s="2" t="s">
        <v>10</v>
      </c>
      <c r="F30" s="8">
        <f>H30+J30+L30</f>
        <v>1669</v>
      </c>
      <c r="G30" s="12">
        <f t="shared" si="3"/>
        <v>450.6</v>
      </c>
      <c r="H30" s="8">
        <f>자재조서!$D$16</f>
        <v>1669</v>
      </c>
      <c r="I30" s="12">
        <f>TRUNC(H30*D30,1)</f>
        <v>450.6</v>
      </c>
      <c r="J30" s="8">
        <v>0</v>
      </c>
      <c r="K30" s="12"/>
      <c r="L30" s="8">
        <v>0</v>
      </c>
      <c r="M30" s="12"/>
      <c r="N30" s="23" t="s">
        <v>0</v>
      </c>
    </row>
    <row r="31" spans="1:14" ht="15" customHeight="1">
      <c r="A31" s="24"/>
      <c r="B31" s="25" t="s">
        <v>447</v>
      </c>
      <c r="C31" s="1" t="s">
        <v>30</v>
      </c>
      <c r="D31" s="1">
        <v>2</v>
      </c>
      <c r="E31" s="2" t="s">
        <v>29</v>
      </c>
      <c r="F31" s="8">
        <f>H31+J31+L31</f>
        <v>0</v>
      </c>
      <c r="G31" s="12">
        <f t="shared" si="3"/>
        <v>565</v>
      </c>
      <c r="H31" s="2"/>
      <c r="I31" s="12">
        <f>TRUNC((K27*0.02),1)</f>
        <v>565</v>
      </c>
      <c r="J31" s="2"/>
      <c r="K31" s="12">
        <v>0</v>
      </c>
      <c r="L31" s="2"/>
      <c r="M31" s="12">
        <v>0</v>
      </c>
      <c r="N31" s="23" t="s">
        <v>0</v>
      </c>
    </row>
    <row r="32" spans="1:14" ht="15" customHeight="1">
      <c r="A32" s="27"/>
      <c r="B32" s="2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3"/>
    </row>
    <row r="33" spans="1:14" ht="15" customHeight="1">
      <c r="A33" s="63">
        <f>A26+1</f>
        <v>97</v>
      </c>
      <c r="B33" s="57" t="s">
        <v>444</v>
      </c>
      <c r="C33" s="58" t="s">
        <v>248</v>
      </c>
      <c r="D33" s="58">
        <v>1</v>
      </c>
      <c r="E33" s="59" t="s">
        <v>3</v>
      </c>
      <c r="F33" s="62"/>
      <c r="G33" s="61">
        <f t="shared" ref="G33:G38" si="4">I33+K33+M33</f>
        <v>42058</v>
      </c>
      <c r="H33" s="62"/>
      <c r="I33" s="61">
        <f>TRUNC(I34+I35+I36+I37+I38,0)</f>
        <v>5329</v>
      </c>
      <c r="J33" s="62"/>
      <c r="K33" s="61">
        <f>TRUNC(K34+K35+K36+K37+K38,0)</f>
        <v>36729</v>
      </c>
      <c r="L33" s="62"/>
      <c r="M33" s="61">
        <f>TRUNC(M34+M35+M36+M37+M38,0)</f>
        <v>0</v>
      </c>
      <c r="N33" s="74" t="str">
        <f>N26</f>
        <v>토목6-3-4</v>
      </c>
    </row>
    <row r="34" spans="1:14" ht="15" customHeight="1">
      <c r="A34" s="24"/>
      <c r="B34" s="25" t="s">
        <v>424</v>
      </c>
      <c r="C34" s="1" t="s">
        <v>0</v>
      </c>
      <c r="D34" s="3">
        <v>0.13</v>
      </c>
      <c r="E34" s="2" t="s">
        <v>24</v>
      </c>
      <c r="F34" s="8">
        <f>H34+J34+L34</f>
        <v>282536</v>
      </c>
      <c r="G34" s="12">
        <f t="shared" si="4"/>
        <v>36729.599999999999</v>
      </c>
      <c r="H34" s="8"/>
      <c r="I34" s="12"/>
      <c r="J34" s="8">
        <f>노임!$D$7</f>
        <v>282536</v>
      </c>
      <c r="K34" s="12">
        <f>TRUNC(J34*D34,1)</f>
        <v>36729.599999999999</v>
      </c>
      <c r="L34" s="8">
        <v>0</v>
      </c>
      <c r="M34" s="12"/>
      <c r="N34" s="23" t="s">
        <v>0</v>
      </c>
    </row>
    <row r="35" spans="1:14" ht="15" customHeight="1">
      <c r="A35" s="24"/>
      <c r="B35" s="25" t="s">
        <v>438</v>
      </c>
      <c r="C35" s="1" t="s">
        <v>41</v>
      </c>
      <c r="D35" s="3">
        <v>270</v>
      </c>
      <c r="E35" s="2" t="s">
        <v>31</v>
      </c>
      <c r="F35" s="8">
        <f>H35+J35+L35</f>
        <v>3.0329999999999999</v>
      </c>
      <c r="G35" s="12">
        <f t="shared" si="4"/>
        <v>818.9</v>
      </c>
      <c r="H35" s="8">
        <f>자재조서!$D$12</f>
        <v>3.0329999999999999</v>
      </c>
      <c r="I35" s="12">
        <f>TRUNC(H35*D35,1)</f>
        <v>818.9</v>
      </c>
      <c r="J35" s="8">
        <v>0</v>
      </c>
      <c r="K35" s="12"/>
      <c r="L35" s="8">
        <v>0</v>
      </c>
      <c r="M35" s="12"/>
      <c r="N35" s="23" t="s">
        <v>0</v>
      </c>
    </row>
    <row r="36" spans="1:14" ht="15" customHeight="1">
      <c r="A36" s="24"/>
      <c r="B36" s="25" t="s">
        <v>445</v>
      </c>
      <c r="C36" s="1" t="s">
        <v>40</v>
      </c>
      <c r="D36" s="3">
        <v>0.14000000000000001</v>
      </c>
      <c r="E36" s="2" t="s">
        <v>32</v>
      </c>
      <c r="F36" s="8">
        <f>H36+J36+L36</f>
        <v>22200</v>
      </c>
      <c r="G36" s="12">
        <f t="shared" si="4"/>
        <v>3108</v>
      </c>
      <c r="H36" s="8">
        <f>자재조서!$D$15</f>
        <v>22200</v>
      </c>
      <c r="I36" s="12">
        <f>TRUNC(H36*D36,1)</f>
        <v>3108</v>
      </c>
      <c r="J36" s="8">
        <v>0</v>
      </c>
      <c r="K36" s="12"/>
      <c r="L36" s="8">
        <v>0</v>
      </c>
      <c r="M36" s="12"/>
      <c r="N36" s="23" t="s">
        <v>0</v>
      </c>
    </row>
    <row r="37" spans="1:14" ht="15" customHeight="1">
      <c r="A37" s="24"/>
      <c r="B37" s="25" t="s">
        <v>446</v>
      </c>
      <c r="C37" s="1" t="s">
        <v>38</v>
      </c>
      <c r="D37" s="3">
        <v>0.4</v>
      </c>
      <c r="E37" s="2" t="s">
        <v>10</v>
      </c>
      <c r="F37" s="8">
        <f>H37+J37+L37</f>
        <v>1669</v>
      </c>
      <c r="G37" s="12">
        <f t="shared" si="4"/>
        <v>667.6</v>
      </c>
      <c r="H37" s="8">
        <f>자재조서!$D$16</f>
        <v>1669</v>
      </c>
      <c r="I37" s="12">
        <f>TRUNC(H37*D37,1)</f>
        <v>667.6</v>
      </c>
      <c r="J37" s="8">
        <v>0</v>
      </c>
      <c r="K37" s="12"/>
      <c r="L37" s="8">
        <v>0</v>
      </c>
      <c r="M37" s="12"/>
      <c r="N37" s="23" t="s">
        <v>0</v>
      </c>
    </row>
    <row r="38" spans="1:14" ht="15" customHeight="1">
      <c r="A38" s="24"/>
      <c r="B38" s="25" t="s">
        <v>447</v>
      </c>
      <c r="C38" s="1" t="s">
        <v>30</v>
      </c>
      <c r="D38" s="1">
        <v>2</v>
      </c>
      <c r="E38" s="2" t="s">
        <v>29</v>
      </c>
      <c r="F38" s="8">
        <f>H38+J38+L38</f>
        <v>0</v>
      </c>
      <c r="G38" s="12">
        <f t="shared" si="4"/>
        <v>734.5</v>
      </c>
      <c r="H38" s="2"/>
      <c r="I38" s="12">
        <f>TRUNC((K34*0.02),1)</f>
        <v>734.5</v>
      </c>
      <c r="J38" s="2"/>
      <c r="K38" s="12">
        <v>0</v>
      </c>
      <c r="L38" s="2"/>
      <c r="M38" s="12">
        <v>0</v>
      </c>
      <c r="N38" s="23" t="s">
        <v>0</v>
      </c>
    </row>
    <row r="39" spans="1:14" ht="15" customHeight="1">
      <c r="A39" s="27"/>
      <c r="B39" s="2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3"/>
    </row>
    <row r="40" spans="1:14" ht="15" customHeight="1">
      <c r="A40" s="63">
        <f>A33+1</f>
        <v>98</v>
      </c>
      <c r="B40" s="57" t="s">
        <v>444</v>
      </c>
      <c r="C40" s="58" t="s">
        <v>249</v>
      </c>
      <c r="D40" s="58">
        <v>1</v>
      </c>
      <c r="E40" s="59" t="s">
        <v>3</v>
      </c>
      <c r="F40" s="62"/>
      <c r="G40" s="61">
        <f t="shared" ref="G40:G45" si="5">I40+K40+M40</f>
        <v>52164</v>
      </c>
      <c r="H40" s="62"/>
      <c r="I40" s="61">
        <f>TRUNC(I41+I42+I43+I44+I45,0)</f>
        <v>6959</v>
      </c>
      <c r="J40" s="62"/>
      <c r="K40" s="61">
        <f>TRUNC(K41+K42+K43+K44+K45,0)</f>
        <v>45205</v>
      </c>
      <c r="L40" s="62"/>
      <c r="M40" s="61">
        <f>TRUNC(M41+M42+M43+M44+M45,0)</f>
        <v>0</v>
      </c>
      <c r="N40" s="74" t="str">
        <f>N33</f>
        <v>토목6-3-4</v>
      </c>
    </row>
    <row r="41" spans="1:14" ht="15" customHeight="1">
      <c r="A41" s="24"/>
      <c r="B41" s="25" t="s">
        <v>424</v>
      </c>
      <c r="C41" s="1" t="s">
        <v>0</v>
      </c>
      <c r="D41" s="3">
        <v>0.16</v>
      </c>
      <c r="E41" s="2" t="s">
        <v>24</v>
      </c>
      <c r="F41" s="8">
        <f>H41+J41+L41</f>
        <v>282536</v>
      </c>
      <c r="G41" s="12">
        <f t="shared" si="5"/>
        <v>45205.7</v>
      </c>
      <c r="H41" s="8"/>
      <c r="I41" s="12"/>
      <c r="J41" s="8">
        <f>노임!$D$7</f>
        <v>282536</v>
      </c>
      <c r="K41" s="12">
        <f>TRUNC(J41*D41,1)</f>
        <v>45205.7</v>
      </c>
      <c r="L41" s="8">
        <v>0</v>
      </c>
      <c r="M41" s="12"/>
      <c r="N41" s="23" t="s">
        <v>0</v>
      </c>
    </row>
    <row r="42" spans="1:14" ht="15" customHeight="1">
      <c r="A42" s="24"/>
      <c r="B42" s="25" t="s">
        <v>438</v>
      </c>
      <c r="C42" s="1" t="s">
        <v>41</v>
      </c>
      <c r="D42" s="3">
        <v>360</v>
      </c>
      <c r="E42" s="2" t="s">
        <v>31</v>
      </c>
      <c r="F42" s="8">
        <f>H42+J42+L42</f>
        <v>3.0329999999999999</v>
      </c>
      <c r="G42" s="12">
        <f t="shared" si="5"/>
        <v>1091.8</v>
      </c>
      <c r="H42" s="8">
        <f>자재조서!$D$12</f>
        <v>3.0329999999999999</v>
      </c>
      <c r="I42" s="12">
        <f>TRUNC(H42*D42,1)</f>
        <v>1091.8</v>
      </c>
      <c r="J42" s="8">
        <v>0</v>
      </c>
      <c r="K42" s="12"/>
      <c r="L42" s="8">
        <v>0</v>
      </c>
      <c r="M42" s="12"/>
      <c r="N42" s="23" t="s">
        <v>0</v>
      </c>
    </row>
    <row r="43" spans="1:14" ht="15" customHeight="1">
      <c r="A43" s="24"/>
      <c r="B43" s="25" t="s">
        <v>445</v>
      </c>
      <c r="C43" s="1" t="s">
        <v>40</v>
      </c>
      <c r="D43" s="3">
        <v>0.18</v>
      </c>
      <c r="E43" s="2" t="s">
        <v>32</v>
      </c>
      <c r="F43" s="8">
        <f>H43+J43+L43</f>
        <v>22200</v>
      </c>
      <c r="G43" s="12">
        <f t="shared" si="5"/>
        <v>3996</v>
      </c>
      <c r="H43" s="8">
        <f>자재조서!$D$15</f>
        <v>22200</v>
      </c>
      <c r="I43" s="12">
        <f>TRUNC(H43*D43,1)</f>
        <v>3996</v>
      </c>
      <c r="J43" s="8">
        <v>0</v>
      </c>
      <c r="K43" s="12"/>
      <c r="L43" s="8">
        <v>0</v>
      </c>
      <c r="M43" s="12"/>
      <c r="N43" s="23" t="s">
        <v>0</v>
      </c>
    </row>
    <row r="44" spans="1:14" ht="15" customHeight="1">
      <c r="A44" s="24"/>
      <c r="B44" s="25" t="s">
        <v>446</v>
      </c>
      <c r="C44" s="1" t="s">
        <v>38</v>
      </c>
      <c r="D44" s="3">
        <v>0.57999999999999996</v>
      </c>
      <c r="E44" s="2" t="s">
        <v>10</v>
      </c>
      <c r="F44" s="8">
        <f>H44+J44+L44</f>
        <v>1669</v>
      </c>
      <c r="G44" s="12">
        <f t="shared" si="5"/>
        <v>968</v>
      </c>
      <c r="H44" s="8">
        <f>자재조서!$D$16</f>
        <v>1669</v>
      </c>
      <c r="I44" s="12">
        <f>TRUNC(H44*D44,1)</f>
        <v>968</v>
      </c>
      <c r="J44" s="8">
        <v>0</v>
      </c>
      <c r="K44" s="12"/>
      <c r="L44" s="8">
        <v>0</v>
      </c>
      <c r="M44" s="12"/>
      <c r="N44" s="23" t="s">
        <v>0</v>
      </c>
    </row>
    <row r="45" spans="1:14" ht="15" customHeight="1">
      <c r="A45" s="24"/>
      <c r="B45" s="25" t="s">
        <v>447</v>
      </c>
      <c r="C45" s="1" t="s">
        <v>30</v>
      </c>
      <c r="D45" s="1">
        <v>2</v>
      </c>
      <c r="E45" s="2" t="s">
        <v>29</v>
      </c>
      <c r="F45" s="8">
        <f>H45+J45+L45</f>
        <v>0</v>
      </c>
      <c r="G45" s="12">
        <f t="shared" si="5"/>
        <v>904.1</v>
      </c>
      <c r="H45" s="2"/>
      <c r="I45" s="12">
        <f>TRUNC((K41*0.02),1)</f>
        <v>904.1</v>
      </c>
      <c r="J45" s="2"/>
      <c r="K45" s="12">
        <v>0</v>
      </c>
      <c r="L45" s="2"/>
      <c r="M45" s="12">
        <v>0</v>
      </c>
      <c r="N45" s="23" t="s">
        <v>0</v>
      </c>
    </row>
    <row r="46" spans="1:14" ht="15" customHeight="1">
      <c r="A46" s="27"/>
      <c r="B46" s="2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3"/>
    </row>
    <row r="47" spans="1:14" ht="15" customHeight="1">
      <c r="A47" s="63">
        <f>A40+1</f>
        <v>99</v>
      </c>
      <c r="B47" s="57" t="s">
        <v>444</v>
      </c>
      <c r="C47" s="58" t="s">
        <v>250</v>
      </c>
      <c r="D47" s="58">
        <v>1</v>
      </c>
      <c r="E47" s="59" t="s">
        <v>3</v>
      </c>
      <c r="F47" s="62"/>
      <c r="G47" s="61">
        <f t="shared" ref="G47:G52" si="6">I47+K47+M47</f>
        <v>65326</v>
      </c>
      <c r="H47" s="62"/>
      <c r="I47" s="61">
        <f>TRUNC(I48+I49+I50+I51+I52,0)</f>
        <v>8819</v>
      </c>
      <c r="J47" s="62"/>
      <c r="K47" s="61">
        <f>TRUNC(K48+K49+K50+K51+K52,0)</f>
        <v>56507</v>
      </c>
      <c r="L47" s="62"/>
      <c r="M47" s="61">
        <f>TRUNC(M48+M49+M50+M51+M52,0)</f>
        <v>0</v>
      </c>
      <c r="N47" s="74" t="str">
        <f>N40</f>
        <v>토목6-3-4</v>
      </c>
    </row>
    <row r="48" spans="1:14" ht="15" customHeight="1">
      <c r="A48" s="24"/>
      <c r="B48" s="25" t="s">
        <v>424</v>
      </c>
      <c r="C48" s="1" t="s">
        <v>0</v>
      </c>
      <c r="D48" s="3">
        <v>0.2</v>
      </c>
      <c r="E48" s="2" t="s">
        <v>24</v>
      </c>
      <c r="F48" s="8">
        <f>H48+J48+L48</f>
        <v>282536</v>
      </c>
      <c r="G48" s="12">
        <f t="shared" si="6"/>
        <v>56507.199999999997</v>
      </c>
      <c r="H48" s="8"/>
      <c r="I48" s="12"/>
      <c r="J48" s="8">
        <f>노임!$D$7</f>
        <v>282536</v>
      </c>
      <c r="K48" s="12">
        <f>TRUNC(J48*D48,1)</f>
        <v>56507.199999999997</v>
      </c>
      <c r="L48" s="8">
        <v>0</v>
      </c>
      <c r="M48" s="12"/>
      <c r="N48" s="23" t="s">
        <v>0</v>
      </c>
    </row>
    <row r="49" spans="1:14" ht="15" customHeight="1">
      <c r="A49" s="24"/>
      <c r="B49" s="25" t="s">
        <v>438</v>
      </c>
      <c r="C49" s="1" t="s">
        <v>41</v>
      </c>
      <c r="D49" s="3">
        <v>450</v>
      </c>
      <c r="E49" s="2" t="s">
        <v>31</v>
      </c>
      <c r="F49" s="8">
        <f>H49+J49+L49</f>
        <v>3.0329999999999999</v>
      </c>
      <c r="G49" s="12">
        <f t="shared" si="6"/>
        <v>1364.8</v>
      </c>
      <c r="H49" s="8">
        <f>자재조서!$D$12</f>
        <v>3.0329999999999999</v>
      </c>
      <c r="I49" s="12">
        <f>TRUNC(H49*D49,1)</f>
        <v>1364.8</v>
      </c>
      <c r="J49" s="8">
        <v>0</v>
      </c>
      <c r="K49" s="12"/>
      <c r="L49" s="8">
        <v>0</v>
      </c>
      <c r="M49" s="12"/>
      <c r="N49" s="23" t="s">
        <v>0</v>
      </c>
    </row>
    <row r="50" spans="1:14" ht="15" customHeight="1">
      <c r="A50" s="24"/>
      <c r="B50" s="25" t="s">
        <v>445</v>
      </c>
      <c r="C50" s="1" t="s">
        <v>40</v>
      </c>
      <c r="D50" s="3">
        <v>0.23</v>
      </c>
      <c r="E50" s="2" t="s">
        <v>32</v>
      </c>
      <c r="F50" s="8">
        <f>H50+J50+L50</f>
        <v>22200</v>
      </c>
      <c r="G50" s="12">
        <f t="shared" si="6"/>
        <v>5106</v>
      </c>
      <c r="H50" s="8">
        <f>자재조서!$D$15</f>
        <v>22200</v>
      </c>
      <c r="I50" s="12">
        <f>TRUNC(H50*D50,1)</f>
        <v>5106</v>
      </c>
      <c r="J50" s="8">
        <v>0</v>
      </c>
      <c r="K50" s="12"/>
      <c r="L50" s="8">
        <v>0</v>
      </c>
      <c r="M50" s="12"/>
      <c r="N50" s="23" t="s">
        <v>0</v>
      </c>
    </row>
    <row r="51" spans="1:14" ht="15" customHeight="1">
      <c r="A51" s="24"/>
      <c r="B51" s="25" t="s">
        <v>446</v>
      </c>
      <c r="C51" s="1" t="s">
        <v>38</v>
      </c>
      <c r="D51" s="3">
        <v>0.73</v>
      </c>
      <c r="E51" s="2" t="s">
        <v>10</v>
      </c>
      <c r="F51" s="8">
        <f>H51+J51+L51</f>
        <v>1669</v>
      </c>
      <c r="G51" s="12">
        <f t="shared" si="6"/>
        <v>1218.3</v>
      </c>
      <c r="H51" s="8">
        <f>자재조서!$D$16</f>
        <v>1669</v>
      </c>
      <c r="I51" s="12">
        <f>TRUNC(H51*D51,1)</f>
        <v>1218.3</v>
      </c>
      <c r="J51" s="8">
        <v>0</v>
      </c>
      <c r="K51" s="12"/>
      <c r="L51" s="8">
        <v>0</v>
      </c>
      <c r="M51" s="12"/>
      <c r="N51" s="23" t="s">
        <v>0</v>
      </c>
    </row>
    <row r="52" spans="1:14" ht="15" customHeight="1">
      <c r="A52" s="24"/>
      <c r="B52" s="25" t="s">
        <v>447</v>
      </c>
      <c r="C52" s="1" t="s">
        <v>30</v>
      </c>
      <c r="D52" s="1">
        <v>2</v>
      </c>
      <c r="E52" s="2" t="s">
        <v>29</v>
      </c>
      <c r="F52" s="8">
        <f>H52+J52+L52</f>
        <v>0</v>
      </c>
      <c r="G52" s="12">
        <f t="shared" si="6"/>
        <v>1130.0999999999999</v>
      </c>
      <c r="H52" s="2"/>
      <c r="I52" s="12">
        <f>TRUNC((K48*0.02),1)</f>
        <v>1130.0999999999999</v>
      </c>
      <c r="J52" s="2"/>
      <c r="K52" s="12">
        <v>0</v>
      </c>
      <c r="L52" s="2"/>
      <c r="M52" s="12">
        <v>0</v>
      </c>
      <c r="N52" s="23" t="s">
        <v>0</v>
      </c>
    </row>
    <row r="53" spans="1:14" ht="15" customHeight="1">
      <c r="A53" s="27"/>
      <c r="B53" s="2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3"/>
    </row>
    <row r="54" spans="1:14" ht="15" customHeight="1">
      <c r="A54" s="63">
        <f>A47+1</f>
        <v>100</v>
      </c>
      <c r="B54" s="57" t="s">
        <v>444</v>
      </c>
      <c r="C54" s="58" t="s">
        <v>251</v>
      </c>
      <c r="D54" s="58">
        <v>1</v>
      </c>
      <c r="E54" s="59" t="s">
        <v>3</v>
      </c>
      <c r="F54" s="62"/>
      <c r="G54" s="61">
        <f t="shared" ref="G54:G59" si="7">I54+K54+M54</f>
        <v>83229</v>
      </c>
      <c r="H54" s="62"/>
      <c r="I54" s="61">
        <f>TRUNC(I55+I56+I57+I58+I59,0)</f>
        <v>9770</v>
      </c>
      <c r="J54" s="62"/>
      <c r="K54" s="61">
        <f>TRUNC(K55+K56+K57+K58+K59,0)</f>
        <v>73459</v>
      </c>
      <c r="L54" s="62"/>
      <c r="M54" s="61">
        <f>TRUNC(M55+M56+M57+M58+M59,0)</f>
        <v>0</v>
      </c>
      <c r="N54" s="74" t="str">
        <f>N47</f>
        <v>토목6-3-4</v>
      </c>
    </row>
    <row r="55" spans="1:14" ht="15" customHeight="1">
      <c r="A55" s="24"/>
      <c r="B55" s="25" t="s">
        <v>424</v>
      </c>
      <c r="C55" s="1" t="s">
        <v>0</v>
      </c>
      <c r="D55" s="3">
        <v>0.26</v>
      </c>
      <c r="E55" s="2" t="s">
        <v>24</v>
      </c>
      <c r="F55" s="8">
        <f>H55+J55+L55</f>
        <v>282536</v>
      </c>
      <c r="G55" s="12">
        <f t="shared" si="7"/>
        <v>73459.3</v>
      </c>
      <c r="H55" s="8"/>
      <c r="I55" s="12"/>
      <c r="J55" s="8">
        <f>노임!$D$7</f>
        <v>282536</v>
      </c>
      <c r="K55" s="12">
        <f>TRUNC(J55*D55,1)</f>
        <v>73459.3</v>
      </c>
      <c r="L55" s="8">
        <v>0</v>
      </c>
      <c r="M55" s="12"/>
      <c r="N55" s="23" t="s">
        <v>0</v>
      </c>
    </row>
    <row r="56" spans="1:14" ht="15" customHeight="1">
      <c r="A56" s="24"/>
      <c r="B56" s="25" t="s">
        <v>438</v>
      </c>
      <c r="C56" s="1" t="s">
        <v>41</v>
      </c>
      <c r="D56" s="3">
        <v>500</v>
      </c>
      <c r="E56" s="2" t="s">
        <v>31</v>
      </c>
      <c r="F56" s="8">
        <f>H56+J56+L56</f>
        <v>3.0329999999999999</v>
      </c>
      <c r="G56" s="12">
        <f t="shared" si="7"/>
        <v>1516.5</v>
      </c>
      <c r="H56" s="8">
        <f>자재조서!$D$12</f>
        <v>3.0329999999999999</v>
      </c>
      <c r="I56" s="12">
        <f>TRUNC(H56*D56,1)</f>
        <v>1516.5</v>
      </c>
      <c r="J56" s="8">
        <v>0</v>
      </c>
      <c r="K56" s="12"/>
      <c r="L56" s="8">
        <v>0</v>
      </c>
      <c r="M56" s="12"/>
      <c r="N56" s="23" t="s">
        <v>0</v>
      </c>
    </row>
    <row r="57" spans="1:14" ht="15" customHeight="1">
      <c r="A57" s="24"/>
      <c r="B57" s="25" t="s">
        <v>445</v>
      </c>
      <c r="C57" s="1" t="s">
        <v>40</v>
      </c>
      <c r="D57" s="3">
        <v>0.25</v>
      </c>
      <c r="E57" s="2" t="s">
        <v>32</v>
      </c>
      <c r="F57" s="8">
        <f>H57+J57+L57</f>
        <v>22200</v>
      </c>
      <c r="G57" s="12">
        <f t="shared" si="7"/>
        <v>5550</v>
      </c>
      <c r="H57" s="8">
        <f>자재조서!$D$15</f>
        <v>22200</v>
      </c>
      <c r="I57" s="12">
        <f>TRUNC(H57*D57,1)</f>
        <v>5550</v>
      </c>
      <c r="J57" s="8">
        <v>0</v>
      </c>
      <c r="K57" s="12"/>
      <c r="L57" s="8">
        <v>0</v>
      </c>
      <c r="M57" s="12"/>
      <c r="N57" s="23" t="s">
        <v>0</v>
      </c>
    </row>
    <row r="58" spans="1:14" ht="15" customHeight="1">
      <c r="A58" s="24"/>
      <c r="B58" s="25" t="s">
        <v>446</v>
      </c>
      <c r="C58" s="1" t="s">
        <v>38</v>
      </c>
      <c r="D58" s="3">
        <v>0.74</v>
      </c>
      <c r="E58" s="2" t="s">
        <v>10</v>
      </c>
      <c r="F58" s="8">
        <f>H58+J58+L58</f>
        <v>1669</v>
      </c>
      <c r="G58" s="12">
        <f t="shared" si="7"/>
        <v>1235</v>
      </c>
      <c r="H58" s="8">
        <f>자재조서!$D$16</f>
        <v>1669</v>
      </c>
      <c r="I58" s="12">
        <f>TRUNC(H58*D58,1)</f>
        <v>1235</v>
      </c>
      <c r="J58" s="8">
        <v>0</v>
      </c>
      <c r="K58" s="12"/>
      <c r="L58" s="8">
        <v>0</v>
      </c>
      <c r="M58" s="12"/>
      <c r="N58" s="23" t="s">
        <v>0</v>
      </c>
    </row>
    <row r="59" spans="1:14" ht="15" customHeight="1">
      <c r="A59" s="24"/>
      <c r="B59" s="25" t="s">
        <v>447</v>
      </c>
      <c r="C59" s="1" t="s">
        <v>30</v>
      </c>
      <c r="D59" s="1">
        <v>2</v>
      </c>
      <c r="E59" s="2" t="s">
        <v>29</v>
      </c>
      <c r="F59" s="8">
        <f>H59+J59+L59</f>
        <v>0</v>
      </c>
      <c r="G59" s="12">
        <f t="shared" si="7"/>
        <v>1469.1</v>
      </c>
      <c r="H59" s="2"/>
      <c r="I59" s="12">
        <f>TRUNC((K55*0.02),1)</f>
        <v>1469.1</v>
      </c>
      <c r="J59" s="2"/>
      <c r="K59" s="12">
        <v>0</v>
      </c>
      <c r="L59" s="2"/>
      <c r="M59" s="12">
        <v>0</v>
      </c>
      <c r="N59" s="23" t="s">
        <v>0</v>
      </c>
    </row>
    <row r="60" spans="1:14" ht="15" customHeight="1">
      <c r="A60" s="27"/>
      <c r="B60" s="2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74"/>
    </row>
    <row r="61" spans="1:14" ht="15" customHeight="1">
      <c r="A61" s="63">
        <f>A54+1</f>
        <v>101</v>
      </c>
      <c r="B61" s="57" t="s">
        <v>444</v>
      </c>
      <c r="C61" s="58" t="s">
        <v>252</v>
      </c>
      <c r="D61" s="58">
        <v>1</v>
      </c>
      <c r="E61" s="59" t="s">
        <v>3</v>
      </c>
      <c r="F61" s="62"/>
      <c r="G61" s="61">
        <f t="shared" ref="G61:G66" si="8">I61+K61+M61</f>
        <v>99189</v>
      </c>
      <c r="H61" s="62"/>
      <c r="I61" s="61">
        <f>TRUNC(I62+I63+I64+I65+I66,0)</f>
        <v>11603</v>
      </c>
      <c r="J61" s="62"/>
      <c r="K61" s="61">
        <f>TRUNC(K62+K63+K64+K65+K66,0)</f>
        <v>87586</v>
      </c>
      <c r="L61" s="62"/>
      <c r="M61" s="61">
        <f>TRUNC(M62+M63+M64+M65+M66,0)</f>
        <v>0</v>
      </c>
      <c r="N61" s="74" t="str">
        <f>N54</f>
        <v>토목6-3-4</v>
      </c>
    </row>
    <row r="62" spans="1:14" ht="15" customHeight="1">
      <c r="A62" s="24"/>
      <c r="B62" s="25" t="s">
        <v>424</v>
      </c>
      <c r="C62" s="1" t="s">
        <v>0</v>
      </c>
      <c r="D62" s="3">
        <v>0.31</v>
      </c>
      <c r="E62" s="2" t="s">
        <v>24</v>
      </c>
      <c r="F62" s="8">
        <f>H62+J62+L62</f>
        <v>282536</v>
      </c>
      <c r="G62" s="12">
        <f t="shared" si="8"/>
        <v>87586.1</v>
      </c>
      <c r="H62" s="8"/>
      <c r="I62" s="12"/>
      <c r="J62" s="8">
        <f>노임!$D$7</f>
        <v>282536</v>
      </c>
      <c r="K62" s="12">
        <f>TRUNC(J62*D62,1)</f>
        <v>87586.1</v>
      </c>
      <c r="L62" s="8">
        <v>0</v>
      </c>
      <c r="M62" s="12"/>
      <c r="N62" s="23" t="s">
        <v>0</v>
      </c>
    </row>
    <row r="63" spans="1:14" ht="15" customHeight="1">
      <c r="A63" s="24"/>
      <c r="B63" s="25" t="s">
        <v>438</v>
      </c>
      <c r="C63" s="1" t="s">
        <v>41</v>
      </c>
      <c r="D63" s="3">
        <v>590</v>
      </c>
      <c r="E63" s="2" t="s">
        <v>31</v>
      </c>
      <c r="F63" s="8">
        <f>H63+J63+L63</f>
        <v>3.0329999999999999</v>
      </c>
      <c r="G63" s="12">
        <f t="shared" si="8"/>
        <v>1789.4</v>
      </c>
      <c r="H63" s="8">
        <f>자재조서!$D$12</f>
        <v>3.0329999999999999</v>
      </c>
      <c r="I63" s="12">
        <f>TRUNC(H63*D63,1)</f>
        <v>1789.4</v>
      </c>
      <c r="J63" s="8">
        <v>0</v>
      </c>
      <c r="K63" s="12"/>
      <c r="L63" s="8">
        <v>0</v>
      </c>
      <c r="M63" s="12"/>
      <c r="N63" s="23" t="s">
        <v>0</v>
      </c>
    </row>
    <row r="64" spans="1:14" ht="15" customHeight="1">
      <c r="A64" s="24"/>
      <c r="B64" s="25" t="s">
        <v>445</v>
      </c>
      <c r="C64" s="1" t="s">
        <v>40</v>
      </c>
      <c r="D64" s="3">
        <v>0.3</v>
      </c>
      <c r="E64" s="2" t="s">
        <v>32</v>
      </c>
      <c r="F64" s="8">
        <f>H64+J64+L64</f>
        <v>22200</v>
      </c>
      <c r="G64" s="12">
        <f t="shared" si="8"/>
        <v>6660</v>
      </c>
      <c r="H64" s="8">
        <f>자재조서!$D$15</f>
        <v>22200</v>
      </c>
      <c r="I64" s="12">
        <f>TRUNC(H64*D64,1)</f>
        <v>6660</v>
      </c>
      <c r="J64" s="8">
        <v>0</v>
      </c>
      <c r="K64" s="12"/>
      <c r="L64" s="8">
        <v>0</v>
      </c>
      <c r="M64" s="12"/>
      <c r="N64" s="23" t="s">
        <v>0</v>
      </c>
    </row>
    <row r="65" spans="1:14" ht="15" customHeight="1">
      <c r="A65" s="24"/>
      <c r="B65" s="25" t="s">
        <v>446</v>
      </c>
      <c r="C65" s="1" t="s">
        <v>38</v>
      </c>
      <c r="D65" s="3">
        <v>0.84</v>
      </c>
      <c r="E65" s="2" t="s">
        <v>10</v>
      </c>
      <c r="F65" s="8">
        <f>H65+J65+L65</f>
        <v>1669</v>
      </c>
      <c r="G65" s="12">
        <f t="shared" si="8"/>
        <v>1401.9</v>
      </c>
      <c r="H65" s="8">
        <f>자재조서!$D$16</f>
        <v>1669</v>
      </c>
      <c r="I65" s="12">
        <f>TRUNC(H65*D65,1)</f>
        <v>1401.9</v>
      </c>
      <c r="J65" s="8">
        <v>0</v>
      </c>
      <c r="K65" s="12"/>
      <c r="L65" s="8">
        <v>0</v>
      </c>
      <c r="M65" s="12"/>
      <c r="N65" s="23" t="s">
        <v>0</v>
      </c>
    </row>
    <row r="66" spans="1:14" ht="15" customHeight="1">
      <c r="A66" s="24"/>
      <c r="B66" s="25" t="s">
        <v>447</v>
      </c>
      <c r="C66" s="1" t="s">
        <v>30</v>
      </c>
      <c r="D66" s="1">
        <v>2</v>
      </c>
      <c r="E66" s="2" t="s">
        <v>29</v>
      </c>
      <c r="F66" s="8">
        <f>H66+J66+L66</f>
        <v>0</v>
      </c>
      <c r="G66" s="12">
        <f t="shared" si="8"/>
        <v>1751.7</v>
      </c>
      <c r="H66" s="2"/>
      <c r="I66" s="12">
        <f>TRUNC((K62*0.02),1)</f>
        <v>1751.7</v>
      </c>
      <c r="J66" s="2"/>
      <c r="K66" s="12">
        <v>0</v>
      </c>
      <c r="L66" s="2"/>
      <c r="M66" s="12">
        <v>0</v>
      </c>
      <c r="N66" s="23" t="s">
        <v>0</v>
      </c>
    </row>
    <row r="67" spans="1:14" ht="15" customHeight="1">
      <c r="A67" s="27"/>
      <c r="B67" s="2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3"/>
    </row>
    <row r="68" spans="1:14" ht="15" customHeight="1">
      <c r="A68" s="63">
        <f>A61+1</f>
        <v>102</v>
      </c>
      <c r="B68" s="57" t="s">
        <v>444</v>
      </c>
      <c r="C68" s="58" t="s">
        <v>254</v>
      </c>
      <c r="D68" s="58">
        <v>1</v>
      </c>
      <c r="E68" s="59" t="s">
        <v>3</v>
      </c>
      <c r="F68" s="62"/>
      <c r="G68" s="61">
        <f t="shared" ref="G68:G73" si="9">I68+K68+M68</f>
        <v>114363</v>
      </c>
      <c r="H68" s="62"/>
      <c r="I68" s="61">
        <f>TRUNC(I69+I70+I71+I72+I73,0)</f>
        <v>12651</v>
      </c>
      <c r="J68" s="62"/>
      <c r="K68" s="61">
        <f>TRUNC(K69+K70+K71+K72+K73,0)</f>
        <v>101712</v>
      </c>
      <c r="L68" s="62"/>
      <c r="M68" s="61">
        <f>TRUNC(M69+M70+M71+M72+M73,0)</f>
        <v>0</v>
      </c>
      <c r="N68" s="74" t="str">
        <f>N61</f>
        <v>토목6-3-4</v>
      </c>
    </row>
    <row r="69" spans="1:14" ht="15" customHeight="1">
      <c r="A69" s="24"/>
      <c r="B69" s="25" t="s">
        <v>424</v>
      </c>
      <c r="C69" s="1" t="s">
        <v>0</v>
      </c>
      <c r="D69" s="3">
        <v>0.36</v>
      </c>
      <c r="E69" s="2" t="s">
        <v>24</v>
      </c>
      <c r="F69" s="8">
        <f>H69+J69+L69</f>
        <v>282536</v>
      </c>
      <c r="G69" s="12">
        <f t="shared" si="9"/>
        <v>101712.9</v>
      </c>
      <c r="H69" s="8"/>
      <c r="I69" s="12"/>
      <c r="J69" s="8">
        <f>노임!$D$7</f>
        <v>282536</v>
      </c>
      <c r="K69" s="12">
        <f>TRUNC(J69*D69,1)</f>
        <v>101712.9</v>
      </c>
      <c r="L69" s="8">
        <v>0</v>
      </c>
      <c r="M69" s="12"/>
      <c r="N69" s="23" t="s">
        <v>0</v>
      </c>
    </row>
    <row r="70" spans="1:14" ht="15" customHeight="1">
      <c r="A70" s="24"/>
      <c r="B70" s="25" t="s">
        <v>438</v>
      </c>
      <c r="C70" s="1" t="s">
        <v>41</v>
      </c>
      <c r="D70" s="3">
        <v>630</v>
      </c>
      <c r="E70" s="2" t="s">
        <v>31</v>
      </c>
      <c r="F70" s="8">
        <f>H70+J70+L70</f>
        <v>3.0329999999999999</v>
      </c>
      <c r="G70" s="12">
        <f t="shared" si="9"/>
        <v>1910.7</v>
      </c>
      <c r="H70" s="8">
        <f>자재조서!$D$12</f>
        <v>3.0329999999999999</v>
      </c>
      <c r="I70" s="12">
        <f>TRUNC(H70*D70,1)</f>
        <v>1910.7</v>
      </c>
      <c r="J70" s="8">
        <v>0</v>
      </c>
      <c r="K70" s="12"/>
      <c r="L70" s="8">
        <v>0</v>
      </c>
      <c r="M70" s="12"/>
      <c r="N70" s="23" t="s">
        <v>0</v>
      </c>
    </row>
    <row r="71" spans="1:14" ht="15" customHeight="1">
      <c r="A71" s="24"/>
      <c r="B71" s="25" t="s">
        <v>445</v>
      </c>
      <c r="C71" s="1" t="s">
        <v>40</v>
      </c>
      <c r="D71" s="3">
        <v>0.32</v>
      </c>
      <c r="E71" s="2" t="s">
        <v>32</v>
      </c>
      <c r="F71" s="8">
        <f>H71+J71+L71</f>
        <v>22200</v>
      </c>
      <c r="G71" s="12">
        <f t="shared" si="9"/>
        <v>7104</v>
      </c>
      <c r="H71" s="8">
        <f>자재조서!$D$15</f>
        <v>22200</v>
      </c>
      <c r="I71" s="12">
        <f>TRUNC(H71*D71,1)</f>
        <v>7104</v>
      </c>
      <c r="J71" s="8">
        <v>0</v>
      </c>
      <c r="K71" s="12"/>
      <c r="L71" s="8">
        <v>0</v>
      </c>
      <c r="M71" s="12"/>
      <c r="N71" s="23" t="s">
        <v>0</v>
      </c>
    </row>
    <row r="72" spans="1:14" ht="15" customHeight="1">
      <c r="A72" s="24"/>
      <c r="B72" s="25" t="s">
        <v>446</v>
      </c>
      <c r="C72" s="1" t="s">
        <v>38</v>
      </c>
      <c r="D72" s="3">
        <v>0.96</v>
      </c>
      <c r="E72" s="2" t="s">
        <v>10</v>
      </c>
      <c r="F72" s="8">
        <f>H72+J72+L72</f>
        <v>1669</v>
      </c>
      <c r="G72" s="12">
        <f t="shared" si="9"/>
        <v>1602.2</v>
      </c>
      <c r="H72" s="8">
        <f>자재조서!$D$16</f>
        <v>1669</v>
      </c>
      <c r="I72" s="12">
        <f>TRUNC(H72*D72,1)</f>
        <v>1602.2</v>
      </c>
      <c r="J72" s="8">
        <v>0</v>
      </c>
      <c r="K72" s="12"/>
      <c r="L72" s="8">
        <v>0</v>
      </c>
      <c r="M72" s="12"/>
      <c r="N72" s="23" t="s">
        <v>0</v>
      </c>
    </row>
    <row r="73" spans="1:14" ht="15" customHeight="1">
      <c r="A73" s="24"/>
      <c r="B73" s="25" t="s">
        <v>447</v>
      </c>
      <c r="C73" s="1" t="s">
        <v>30</v>
      </c>
      <c r="D73" s="1">
        <v>2</v>
      </c>
      <c r="E73" s="2" t="s">
        <v>29</v>
      </c>
      <c r="F73" s="8">
        <f>H73+J73+L73</f>
        <v>0</v>
      </c>
      <c r="G73" s="12">
        <f t="shared" si="9"/>
        <v>2034.2</v>
      </c>
      <c r="H73" s="2"/>
      <c r="I73" s="12">
        <f>TRUNC((K69*0.02),1)</f>
        <v>2034.2</v>
      </c>
      <c r="J73" s="2"/>
      <c r="K73" s="12">
        <v>0</v>
      </c>
      <c r="L73" s="2"/>
      <c r="M73" s="12">
        <v>0</v>
      </c>
      <c r="N73" s="23" t="s">
        <v>0</v>
      </c>
    </row>
    <row r="74" spans="1:14" ht="15" customHeight="1">
      <c r="A74" s="27"/>
      <c r="B74" s="2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3"/>
    </row>
    <row r="75" spans="1:14" ht="15" customHeight="1">
      <c r="A75" s="63">
        <f>A68+1</f>
        <v>103</v>
      </c>
      <c r="B75" s="57" t="s">
        <v>444</v>
      </c>
      <c r="C75" s="58" t="s">
        <v>253</v>
      </c>
      <c r="D75" s="58">
        <v>1</v>
      </c>
      <c r="E75" s="59" t="s">
        <v>3</v>
      </c>
      <c r="F75" s="62"/>
      <c r="G75" s="61">
        <f t="shared" ref="G75:G80" si="10">I75+K75+M75</f>
        <v>130100</v>
      </c>
      <c r="H75" s="62"/>
      <c r="I75" s="61">
        <f>TRUNC(I76+I77+I78+I79+I80,0)</f>
        <v>14261</v>
      </c>
      <c r="J75" s="62"/>
      <c r="K75" s="61">
        <f>TRUNC(K76+K77+K78+K79+K80,0)</f>
        <v>115839</v>
      </c>
      <c r="L75" s="62"/>
      <c r="M75" s="61">
        <f>TRUNC(M76+M77+M78+M79+M80,0)</f>
        <v>0</v>
      </c>
      <c r="N75" s="74" t="str">
        <f>N68</f>
        <v>토목6-3-4</v>
      </c>
    </row>
    <row r="76" spans="1:14" ht="15" customHeight="1">
      <c r="A76" s="24"/>
      <c r="B76" s="25" t="s">
        <v>424</v>
      </c>
      <c r="C76" s="1" t="s">
        <v>0</v>
      </c>
      <c r="D76" s="3">
        <v>0.41</v>
      </c>
      <c r="E76" s="2" t="s">
        <v>24</v>
      </c>
      <c r="F76" s="8">
        <f>H76+J76+L76</f>
        <v>282536</v>
      </c>
      <c r="G76" s="12">
        <f t="shared" si="10"/>
        <v>115839.7</v>
      </c>
      <c r="H76" s="8"/>
      <c r="I76" s="12"/>
      <c r="J76" s="8">
        <f>노임!$D$7</f>
        <v>282536</v>
      </c>
      <c r="K76" s="12">
        <f>TRUNC(J76*D76,1)</f>
        <v>115839.7</v>
      </c>
      <c r="L76" s="8">
        <v>0</v>
      </c>
      <c r="M76" s="12"/>
      <c r="N76" s="23" t="s">
        <v>0</v>
      </c>
    </row>
    <row r="77" spans="1:14" ht="15" customHeight="1">
      <c r="A77" s="24"/>
      <c r="B77" s="25" t="s">
        <v>438</v>
      </c>
      <c r="C77" s="1" t="s">
        <v>41</v>
      </c>
      <c r="D77" s="3">
        <v>720</v>
      </c>
      <c r="E77" s="2" t="s">
        <v>31</v>
      </c>
      <c r="F77" s="8">
        <f>H77+J77+L77</f>
        <v>3.0329999999999999</v>
      </c>
      <c r="G77" s="12">
        <f t="shared" si="10"/>
        <v>2183.6999999999998</v>
      </c>
      <c r="H77" s="8">
        <f>자재조서!$D$12</f>
        <v>3.0329999999999999</v>
      </c>
      <c r="I77" s="12">
        <f>TRUNC(H77*D77,1)</f>
        <v>2183.6999999999998</v>
      </c>
      <c r="J77" s="8">
        <v>0</v>
      </c>
      <c r="K77" s="12"/>
      <c r="L77" s="8">
        <v>0</v>
      </c>
      <c r="M77" s="12"/>
      <c r="N77" s="23" t="s">
        <v>0</v>
      </c>
    </row>
    <row r="78" spans="1:14" ht="15" customHeight="1">
      <c r="A78" s="24"/>
      <c r="B78" s="25" t="s">
        <v>445</v>
      </c>
      <c r="C78" s="1" t="s">
        <v>40</v>
      </c>
      <c r="D78" s="3">
        <v>0.36</v>
      </c>
      <c r="E78" s="2" t="s">
        <v>32</v>
      </c>
      <c r="F78" s="8">
        <f>H78+J78+L78</f>
        <v>22200</v>
      </c>
      <c r="G78" s="12">
        <f t="shared" si="10"/>
        <v>7992</v>
      </c>
      <c r="H78" s="8">
        <f>자재조서!$D$15</f>
        <v>22200</v>
      </c>
      <c r="I78" s="12">
        <f>TRUNC(H78*D78,1)</f>
        <v>7992</v>
      </c>
      <c r="J78" s="8">
        <v>0</v>
      </c>
      <c r="K78" s="12"/>
      <c r="L78" s="8">
        <v>0</v>
      </c>
      <c r="M78" s="12"/>
      <c r="N78" s="23" t="s">
        <v>0</v>
      </c>
    </row>
    <row r="79" spans="1:14" ht="15" customHeight="1">
      <c r="A79" s="24"/>
      <c r="B79" s="25" t="s">
        <v>446</v>
      </c>
      <c r="C79" s="1" t="s">
        <v>38</v>
      </c>
      <c r="D79" s="3">
        <v>1.06</v>
      </c>
      <c r="E79" s="2" t="s">
        <v>10</v>
      </c>
      <c r="F79" s="8">
        <f>H79+J79+L79</f>
        <v>1669</v>
      </c>
      <c r="G79" s="12">
        <f t="shared" si="10"/>
        <v>1769.1</v>
      </c>
      <c r="H79" s="8">
        <f>자재조서!$D$16</f>
        <v>1669</v>
      </c>
      <c r="I79" s="12">
        <f>TRUNC(H79*D79,1)</f>
        <v>1769.1</v>
      </c>
      <c r="J79" s="8">
        <v>0</v>
      </c>
      <c r="K79" s="12"/>
      <c r="L79" s="8">
        <v>0</v>
      </c>
      <c r="M79" s="12"/>
      <c r="N79" s="23" t="s">
        <v>0</v>
      </c>
    </row>
    <row r="80" spans="1:14" ht="15" customHeight="1">
      <c r="A80" s="24"/>
      <c r="B80" s="25" t="s">
        <v>447</v>
      </c>
      <c r="C80" s="1" t="s">
        <v>30</v>
      </c>
      <c r="D80" s="1">
        <v>2</v>
      </c>
      <c r="E80" s="2" t="s">
        <v>29</v>
      </c>
      <c r="F80" s="8">
        <f>H80+J80+L80</f>
        <v>0</v>
      </c>
      <c r="G80" s="12">
        <f t="shared" si="10"/>
        <v>2316.6999999999998</v>
      </c>
      <c r="H80" s="2"/>
      <c r="I80" s="12">
        <f>TRUNC((K76*0.02),1)</f>
        <v>2316.6999999999998</v>
      </c>
      <c r="J80" s="2"/>
      <c r="K80" s="12">
        <v>0</v>
      </c>
      <c r="L80" s="2"/>
      <c r="M80" s="12">
        <v>0</v>
      </c>
      <c r="N80" s="23" t="s">
        <v>0</v>
      </c>
    </row>
    <row r="81" spans="1:14" ht="15" customHeight="1">
      <c r="A81" s="27"/>
      <c r="B81" s="2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3"/>
    </row>
    <row r="82" spans="1:14" ht="15" customHeight="1">
      <c r="A82" s="63">
        <f>A75+1</f>
        <v>104</v>
      </c>
      <c r="B82" s="57" t="s">
        <v>444</v>
      </c>
      <c r="C82" s="58" t="s">
        <v>255</v>
      </c>
      <c r="D82" s="58">
        <v>1</v>
      </c>
      <c r="E82" s="59" t="s">
        <v>3</v>
      </c>
      <c r="F82" s="62"/>
      <c r="G82" s="61">
        <f t="shared" ref="G82:G87" si="11">I82+K82+M82</f>
        <v>146243</v>
      </c>
      <c r="H82" s="62"/>
      <c r="I82" s="61">
        <f>TRUNC(I83+I84+I85+I86+I87,0)</f>
        <v>16277</v>
      </c>
      <c r="J82" s="62"/>
      <c r="K82" s="61">
        <f>TRUNC(K83+K84+K85+K86+K87,0)</f>
        <v>129966</v>
      </c>
      <c r="L82" s="62"/>
      <c r="M82" s="61">
        <f>TRUNC(M83+M84+M85+M86+M87,0)</f>
        <v>0</v>
      </c>
      <c r="N82" s="74" t="str">
        <f>N75</f>
        <v>토목6-3-4</v>
      </c>
    </row>
    <row r="83" spans="1:14" ht="15" customHeight="1">
      <c r="A83" s="24"/>
      <c r="B83" s="25" t="s">
        <v>424</v>
      </c>
      <c r="C83" s="1" t="s">
        <v>0</v>
      </c>
      <c r="D83" s="3">
        <v>0.46</v>
      </c>
      <c r="E83" s="2" t="s">
        <v>24</v>
      </c>
      <c r="F83" s="8">
        <f>H83+J83+L83</f>
        <v>282536</v>
      </c>
      <c r="G83" s="12">
        <f t="shared" si="11"/>
        <v>129966.5</v>
      </c>
      <c r="H83" s="8"/>
      <c r="I83" s="12"/>
      <c r="J83" s="8">
        <f>노임!$D$7</f>
        <v>282536</v>
      </c>
      <c r="K83" s="12">
        <f>TRUNC(J83*D83,1)</f>
        <v>129966.5</v>
      </c>
      <c r="L83" s="8">
        <v>0</v>
      </c>
      <c r="M83" s="12"/>
      <c r="N83" s="23" t="s">
        <v>0</v>
      </c>
    </row>
    <row r="84" spans="1:14" ht="15" customHeight="1">
      <c r="A84" s="24"/>
      <c r="B84" s="25" t="s">
        <v>438</v>
      </c>
      <c r="C84" s="1" t="s">
        <v>41</v>
      </c>
      <c r="D84" s="3">
        <v>810</v>
      </c>
      <c r="E84" s="2" t="s">
        <v>31</v>
      </c>
      <c r="F84" s="8">
        <f>H84+J84+L84</f>
        <v>3.0329999999999999</v>
      </c>
      <c r="G84" s="12">
        <f t="shared" si="11"/>
        <v>2456.6999999999998</v>
      </c>
      <c r="H84" s="8">
        <f>자재조서!$D$12</f>
        <v>3.0329999999999999</v>
      </c>
      <c r="I84" s="12">
        <f>TRUNC(H84*D84,1)</f>
        <v>2456.6999999999998</v>
      </c>
      <c r="J84" s="8">
        <v>0</v>
      </c>
      <c r="K84" s="12"/>
      <c r="L84" s="8">
        <v>0</v>
      </c>
      <c r="M84" s="12"/>
      <c r="N84" s="23" t="s">
        <v>0</v>
      </c>
    </row>
    <row r="85" spans="1:14" ht="15" customHeight="1">
      <c r="A85" s="24"/>
      <c r="B85" s="25" t="s">
        <v>445</v>
      </c>
      <c r="C85" s="1" t="s">
        <v>40</v>
      </c>
      <c r="D85" s="3">
        <v>0.41</v>
      </c>
      <c r="E85" s="2" t="s">
        <v>32</v>
      </c>
      <c r="F85" s="8">
        <f>H85+J85+L85</f>
        <v>22200</v>
      </c>
      <c r="G85" s="12">
        <f t="shared" si="11"/>
        <v>9102</v>
      </c>
      <c r="H85" s="8">
        <f>자재조서!$D$15</f>
        <v>22200</v>
      </c>
      <c r="I85" s="12">
        <f>TRUNC(H85*D85,1)</f>
        <v>9102</v>
      </c>
      <c r="J85" s="8">
        <v>0</v>
      </c>
      <c r="K85" s="12"/>
      <c r="L85" s="8">
        <v>0</v>
      </c>
      <c r="M85" s="12"/>
      <c r="N85" s="23" t="s">
        <v>0</v>
      </c>
    </row>
    <row r="86" spans="1:14" ht="15" customHeight="1">
      <c r="A86" s="24"/>
      <c r="B86" s="25" t="s">
        <v>446</v>
      </c>
      <c r="C86" s="1" t="s">
        <v>38</v>
      </c>
      <c r="D86" s="3">
        <v>1.27</v>
      </c>
      <c r="E86" s="2" t="s">
        <v>10</v>
      </c>
      <c r="F86" s="8">
        <f>H86+J86+L86</f>
        <v>1669</v>
      </c>
      <c r="G86" s="12">
        <f t="shared" si="11"/>
        <v>2119.6</v>
      </c>
      <c r="H86" s="8">
        <f>자재조서!$D$16</f>
        <v>1669</v>
      </c>
      <c r="I86" s="12">
        <f>TRUNC(H86*D86,1)</f>
        <v>2119.6</v>
      </c>
      <c r="J86" s="8">
        <v>0</v>
      </c>
      <c r="K86" s="12"/>
      <c r="L86" s="8">
        <v>0</v>
      </c>
      <c r="M86" s="12"/>
      <c r="N86" s="23" t="s">
        <v>0</v>
      </c>
    </row>
    <row r="87" spans="1:14" ht="15" customHeight="1">
      <c r="A87" s="24"/>
      <c r="B87" s="25" t="s">
        <v>447</v>
      </c>
      <c r="C87" s="1" t="s">
        <v>30</v>
      </c>
      <c r="D87" s="1">
        <v>2</v>
      </c>
      <c r="E87" s="2" t="s">
        <v>29</v>
      </c>
      <c r="F87" s="8">
        <f>H87+J87+L87</f>
        <v>0</v>
      </c>
      <c r="G87" s="12">
        <f t="shared" si="11"/>
        <v>2599.3000000000002</v>
      </c>
      <c r="H87" s="2"/>
      <c r="I87" s="12">
        <f>TRUNC((K83*0.02),1)</f>
        <v>2599.3000000000002</v>
      </c>
      <c r="J87" s="2"/>
      <c r="K87" s="12">
        <v>0</v>
      </c>
      <c r="L87" s="2"/>
      <c r="M87" s="12">
        <v>0</v>
      </c>
      <c r="N87" s="23" t="s">
        <v>0</v>
      </c>
    </row>
    <row r="88" spans="1:14" ht="15" customHeight="1">
      <c r="A88" s="27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3"/>
    </row>
    <row r="89" spans="1:14" ht="15" customHeight="1">
      <c r="A89" s="63">
        <f>A82+1</f>
        <v>105</v>
      </c>
      <c r="B89" s="57" t="s">
        <v>444</v>
      </c>
      <c r="C89" s="58" t="s">
        <v>256</v>
      </c>
      <c r="D89" s="58">
        <v>1</v>
      </c>
      <c r="E89" s="59" t="s">
        <v>3</v>
      </c>
      <c r="F89" s="62"/>
      <c r="G89" s="61">
        <f t="shared" ref="G89:G94" si="12">I89+K89+M89</f>
        <v>195756</v>
      </c>
      <c r="H89" s="62"/>
      <c r="I89" s="61">
        <f>TRUNC(I90+I91+I92+I93+I94,0)</f>
        <v>20584</v>
      </c>
      <c r="J89" s="62"/>
      <c r="K89" s="61">
        <f>TRUNC(K90+K91+K92+K93+K94,0)</f>
        <v>175172</v>
      </c>
      <c r="L89" s="62"/>
      <c r="M89" s="61">
        <f>TRUNC(M90+M91+M92+M93+M94,0)</f>
        <v>0</v>
      </c>
      <c r="N89" s="74" t="str">
        <f>N82</f>
        <v>토목6-3-4</v>
      </c>
    </row>
    <row r="90" spans="1:14" ht="15" customHeight="1">
      <c r="A90" s="24"/>
      <c r="B90" s="25" t="s">
        <v>424</v>
      </c>
      <c r="C90" s="1" t="s">
        <v>0</v>
      </c>
      <c r="D90" s="3">
        <v>0.62</v>
      </c>
      <c r="E90" s="2" t="s">
        <v>24</v>
      </c>
      <c r="F90" s="8">
        <f>H90+J90+L90</f>
        <v>282536</v>
      </c>
      <c r="G90" s="12">
        <f t="shared" si="12"/>
        <v>175172.3</v>
      </c>
      <c r="H90" s="8"/>
      <c r="I90" s="12"/>
      <c r="J90" s="8">
        <f>노임!$D$7</f>
        <v>282536</v>
      </c>
      <c r="K90" s="12">
        <f>TRUNC(J90*D90,1)</f>
        <v>175172.3</v>
      </c>
      <c r="L90" s="8">
        <v>0</v>
      </c>
      <c r="M90" s="12"/>
      <c r="N90" s="23" t="s">
        <v>0</v>
      </c>
    </row>
    <row r="91" spans="1:14" ht="15" customHeight="1">
      <c r="A91" s="24"/>
      <c r="B91" s="25" t="s">
        <v>438</v>
      </c>
      <c r="C91" s="1" t="s">
        <v>41</v>
      </c>
      <c r="D91" s="3">
        <v>1020</v>
      </c>
      <c r="E91" s="2" t="s">
        <v>31</v>
      </c>
      <c r="F91" s="8">
        <f>H91+J91+L91</f>
        <v>3.0329999999999999</v>
      </c>
      <c r="G91" s="12">
        <f t="shared" si="12"/>
        <v>3093.6</v>
      </c>
      <c r="H91" s="8">
        <f>자재조서!$D$12</f>
        <v>3.0329999999999999</v>
      </c>
      <c r="I91" s="12">
        <f>TRUNC(H91*D91,1)</f>
        <v>3093.6</v>
      </c>
      <c r="J91" s="8">
        <v>0</v>
      </c>
      <c r="K91" s="12"/>
      <c r="L91" s="8">
        <v>0</v>
      </c>
      <c r="M91" s="12"/>
      <c r="N91" s="23" t="s">
        <v>0</v>
      </c>
    </row>
    <row r="92" spans="1:14" ht="15" customHeight="1">
      <c r="A92" s="24"/>
      <c r="B92" s="25" t="s">
        <v>445</v>
      </c>
      <c r="C92" s="1" t="s">
        <v>40</v>
      </c>
      <c r="D92" s="3">
        <v>0.5</v>
      </c>
      <c r="E92" s="2" t="s">
        <v>32</v>
      </c>
      <c r="F92" s="8">
        <f>H92+J92+L92</f>
        <v>22200</v>
      </c>
      <c r="G92" s="12">
        <f t="shared" si="12"/>
        <v>11100</v>
      </c>
      <c r="H92" s="8">
        <f>자재조서!$D$15</f>
        <v>22200</v>
      </c>
      <c r="I92" s="12">
        <f>TRUNC(H92*D92,1)</f>
        <v>11100</v>
      </c>
      <c r="J92" s="8">
        <v>0</v>
      </c>
      <c r="K92" s="12"/>
      <c r="L92" s="8">
        <v>0</v>
      </c>
      <c r="M92" s="12"/>
      <c r="N92" s="23" t="s">
        <v>0</v>
      </c>
    </row>
    <row r="93" spans="1:14" ht="15" customHeight="1">
      <c r="A93" s="24"/>
      <c r="B93" s="25" t="s">
        <v>446</v>
      </c>
      <c r="C93" s="1" t="s">
        <v>38</v>
      </c>
      <c r="D93" s="3">
        <v>1.73</v>
      </c>
      <c r="E93" s="2" t="s">
        <v>10</v>
      </c>
      <c r="F93" s="8">
        <f>H93+J93+L93</f>
        <v>1669</v>
      </c>
      <c r="G93" s="12">
        <f t="shared" si="12"/>
        <v>2887.3</v>
      </c>
      <c r="H93" s="8">
        <f>자재조서!$D$16</f>
        <v>1669</v>
      </c>
      <c r="I93" s="12">
        <f>TRUNC(H93*D93,1)</f>
        <v>2887.3</v>
      </c>
      <c r="J93" s="8">
        <v>0</v>
      </c>
      <c r="K93" s="12"/>
      <c r="L93" s="8">
        <v>0</v>
      </c>
      <c r="M93" s="12"/>
      <c r="N93" s="23" t="s">
        <v>0</v>
      </c>
    </row>
    <row r="94" spans="1:14" ht="15" customHeight="1">
      <c r="A94" s="24"/>
      <c r="B94" s="25" t="s">
        <v>447</v>
      </c>
      <c r="C94" s="1" t="s">
        <v>30</v>
      </c>
      <c r="D94" s="1">
        <v>2</v>
      </c>
      <c r="E94" s="2" t="s">
        <v>29</v>
      </c>
      <c r="F94" s="8">
        <f>H94+J94+L94</f>
        <v>0</v>
      </c>
      <c r="G94" s="12">
        <f t="shared" si="12"/>
        <v>3503.4</v>
      </c>
      <c r="H94" s="2"/>
      <c r="I94" s="12">
        <f>TRUNC((K90*0.02),1)</f>
        <v>3503.4</v>
      </c>
      <c r="J94" s="2"/>
      <c r="K94" s="12">
        <v>0</v>
      </c>
      <c r="L94" s="2"/>
      <c r="M94" s="12">
        <v>0</v>
      </c>
      <c r="N94" s="23" t="s">
        <v>0</v>
      </c>
    </row>
    <row r="95" spans="1:14" ht="15" customHeight="1">
      <c r="A95" s="27"/>
      <c r="B95" s="2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3"/>
    </row>
    <row r="96" spans="1:14" ht="15" customHeight="1">
      <c r="A96" s="63">
        <f>A89+1</f>
        <v>106</v>
      </c>
      <c r="B96" s="57" t="s">
        <v>448</v>
      </c>
      <c r="C96" s="58" t="s">
        <v>256</v>
      </c>
      <c r="D96" s="58">
        <v>1</v>
      </c>
      <c r="E96" s="59" t="s">
        <v>3</v>
      </c>
      <c r="F96" s="62"/>
      <c r="G96" s="61">
        <f t="shared" ref="G96:G101" si="13">I96+K96+M96</f>
        <v>172193</v>
      </c>
      <c r="H96" s="62"/>
      <c r="I96" s="61">
        <f>TRUNC(I97+I98+I99+I100+I101,0)</f>
        <v>19624</v>
      </c>
      <c r="J96" s="62"/>
      <c r="K96" s="61">
        <f>TRUNC(K97+K98+K99+K100+K101,0)</f>
        <v>152569</v>
      </c>
      <c r="L96" s="62"/>
      <c r="M96" s="61">
        <f>TRUNC(M97+M98+M99+M100+M101,0)</f>
        <v>0</v>
      </c>
      <c r="N96" s="74" t="str">
        <f>N89</f>
        <v>토목6-3-4</v>
      </c>
    </row>
    <row r="97" spans="1:14" ht="15" customHeight="1">
      <c r="A97" s="24"/>
      <c r="B97" s="25" t="s">
        <v>424</v>
      </c>
      <c r="C97" s="1" t="s">
        <v>0</v>
      </c>
      <c r="D97" s="3">
        <v>0.54</v>
      </c>
      <c r="E97" s="2" t="s">
        <v>24</v>
      </c>
      <c r="F97" s="8">
        <f>H97+J97+L97</f>
        <v>282536</v>
      </c>
      <c r="G97" s="12">
        <f t="shared" si="13"/>
        <v>152569.4</v>
      </c>
      <c r="H97" s="8"/>
      <c r="I97" s="12"/>
      <c r="J97" s="8">
        <f>노임!$D$7</f>
        <v>282536</v>
      </c>
      <c r="K97" s="12">
        <f>TRUNC(J97*D97,1)</f>
        <v>152569.4</v>
      </c>
      <c r="L97" s="8">
        <v>0</v>
      </c>
      <c r="M97" s="12"/>
      <c r="N97" s="23" t="s">
        <v>0</v>
      </c>
    </row>
    <row r="98" spans="1:14" ht="15" customHeight="1">
      <c r="A98" s="24"/>
      <c r="B98" s="25" t="s">
        <v>438</v>
      </c>
      <c r="C98" s="1" t="s">
        <v>41</v>
      </c>
      <c r="D98" s="3">
        <v>990</v>
      </c>
      <c r="E98" s="2" t="s">
        <v>31</v>
      </c>
      <c r="F98" s="8">
        <f>H98+J98+L98</f>
        <v>3.0329999999999999</v>
      </c>
      <c r="G98" s="12">
        <f t="shared" si="13"/>
        <v>3002.6</v>
      </c>
      <c r="H98" s="8">
        <f>자재조서!$D$12</f>
        <v>3.0329999999999999</v>
      </c>
      <c r="I98" s="12">
        <f>TRUNC(H98*D98,1)</f>
        <v>3002.6</v>
      </c>
      <c r="J98" s="8">
        <v>0</v>
      </c>
      <c r="K98" s="12"/>
      <c r="L98" s="8">
        <v>0</v>
      </c>
      <c r="M98" s="12"/>
      <c r="N98" s="23" t="s">
        <v>0</v>
      </c>
    </row>
    <row r="99" spans="1:14" ht="15" customHeight="1">
      <c r="A99" s="24"/>
      <c r="B99" s="25" t="s">
        <v>445</v>
      </c>
      <c r="C99" s="1" t="s">
        <v>40</v>
      </c>
      <c r="D99" s="3">
        <v>0.5</v>
      </c>
      <c r="E99" s="2" t="s">
        <v>32</v>
      </c>
      <c r="F99" s="8">
        <f>H99+J99+L99</f>
        <v>22200</v>
      </c>
      <c r="G99" s="12">
        <f t="shared" si="13"/>
        <v>11100</v>
      </c>
      <c r="H99" s="8">
        <f>자재조서!$D$15</f>
        <v>22200</v>
      </c>
      <c r="I99" s="12">
        <f>TRUNC(H99*D99,1)</f>
        <v>11100</v>
      </c>
      <c r="J99" s="8">
        <v>0</v>
      </c>
      <c r="K99" s="12"/>
      <c r="L99" s="8">
        <v>0</v>
      </c>
      <c r="M99" s="12"/>
      <c r="N99" s="23" t="s">
        <v>0</v>
      </c>
    </row>
    <row r="100" spans="1:14" ht="15" customHeight="1">
      <c r="A100" s="24"/>
      <c r="B100" s="25" t="s">
        <v>446</v>
      </c>
      <c r="C100" s="1" t="s">
        <v>38</v>
      </c>
      <c r="D100" s="3">
        <v>1.48</v>
      </c>
      <c r="E100" s="2" t="s">
        <v>10</v>
      </c>
      <c r="F100" s="8">
        <f>H100+J100+L100</f>
        <v>1669</v>
      </c>
      <c r="G100" s="12">
        <f t="shared" si="13"/>
        <v>2470.1</v>
      </c>
      <c r="H100" s="8">
        <f>자재조서!$D$16</f>
        <v>1669</v>
      </c>
      <c r="I100" s="12">
        <f>TRUNC(H100*D100,1)</f>
        <v>2470.1</v>
      </c>
      <c r="J100" s="8">
        <v>0</v>
      </c>
      <c r="K100" s="12"/>
      <c r="L100" s="8">
        <v>0</v>
      </c>
      <c r="M100" s="12"/>
      <c r="N100" s="23" t="s">
        <v>0</v>
      </c>
    </row>
    <row r="101" spans="1:14" ht="15" customHeight="1">
      <c r="A101" s="24"/>
      <c r="B101" s="25" t="s">
        <v>447</v>
      </c>
      <c r="C101" s="1" t="s">
        <v>30</v>
      </c>
      <c r="D101" s="1">
        <v>2</v>
      </c>
      <c r="E101" s="2" t="s">
        <v>29</v>
      </c>
      <c r="F101" s="8">
        <f>H101+J101+L101</f>
        <v>0</v>
      </c>
      <c r="G101" s="12">
        <f t="shared" si="13"/>
        <v>3051.3</v>
      </c>
      <c r="H101" s="2"/>
      <c r="I101" s="12">
        <f>TRUNC((K97*0.02),1)</f>
        <v>3051.3</v>
      </c>
      <c r="J101" s="2"/>
      <c r="K101" s="12">
        <v>0</v>
      </c>
      <c r="L101" s="2"/>
      <c r="M101" s="12">
        <v>0</v>
      </c>
      <c r="N101" s="23" t="s">
        <v>0</v>
      </c>
    </row>
    <row r="102" spans="1:14" ht="15" customHeight="1">
      <c r="A102" s="27"/>
      <c r="B102" s="2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3"/>
    </row>
    <row r="103" spans="1:14" ht="15" customHeight="1">
      <c r="A103" s="63">
        <f>A96+1</f>
        <v>107</v>
      </c>
      <c r="B103" s="57" t="s">
        <v>444</v>
      </c>
      <c r="C103" s="58" t="s">
        <v>257</v>
      </c>
      <c r="D103" s="58">
        <v>1</v>
      </c>
      <c r="E103" s="59" t="s">
        <v>3</v>
      </c>
      <c r="F103" s="62"/>
      <c r="G103" s="61">
        <f t="shared" ref="G103:G108" si="14">I103+K103+M103</f>
        <v>224509</v>
      </c>
      <c r="H103" s="62"/>
      <c r="I103" s="61">
        <f>TRUNC(I104+I105+I106+I107+I108,0)</f>
        <v>23909</v>
      </c>
      <c r="J103" s="62"/>
      <c r="K103" s="61">
        <f>TRUNC(K104+K105+K106+K107+K108,0)</f>
        <v>200600</v>
      </c>
      <c r="L103" s="62"/>
      <c r="M103" s="61">
        <f>TRUNC(M104+M105+M106+M107+M108,0)</f>
        <v>0</v>
      </c>
      <c r="N103" s="74" t="str">
        <f>N96</f>
        <v>토목6-3-4</v>
      </c>
    </row>
    <row r="104" spans="1:14" ht="15" customHeight="1">
      <c r="A104" s="24"/>
      <c r="B104" s="25" t="s">
        <v>424</v>
      </c>
      <c r="C104" s="1" t="s">
        <v>0</v>
      </c>
      <c r="D104" s="3">
        <v>0.71</v>
      </c>
      <c r="E104" s="2" t="s">
        <v>24</v>
      </c>
      <c r="F104" s="8">
        <f>H104+J104+L104</f>
        <v>282536</v>
      </c>
      <c r="G104" s="12">
        <f t="shared" si="14"/>
        <v>200600.5</v>
      </c>
      <c r="H104" s="8"/>
      <c r="I104" s="12"/>
      <c r="J104" s="8">
        <f>노임!$D$7</f>
        <v>282536</v>
      </c>
      <c r="K104" s="12">
        <f>TRUNC(J104*D104,1)</f>
        <v>200600.5</v>
      </c>
      <c r="L104" s="8">
        <v>0</v>
      </c>
      <c r="M104" s="12"/>
      <c r="N104" s="23" t="s">
        <v>0</v>
      </c>
    </row>
    <row r="105" spans="1:14" ht="15" customHeight="1">
      <c r="A105" s="24"/>
      <c r="B105" s="25" t="s">
        <v>438</v>
      </c>
      <c r="C105" s="1" t="s">
        <v>41</v>
      </c>
      <c r="D105" s="3">
        <v>1150</v>
      </c>
      <c r="E105" s="2" t="s">
        <v>31</v>
      </c>
      <c r="F105" s="8">
        <f>H105+J105+L105</f>
        <v>3.0329999999999999</v>
      </c>
      <c r="G105" s="12">
        <f t="shared" si="14"/>
        <v>3487.9</v>
      </c>
      <c r="H105" s="8">
        <f>자재조서!$D$12</f>
        <v>3.0329999999999999</v>
      </c>
      <c r="I105" s="12">
        <f>TRUNC(H105*D105,1)</f>
        <v>3487.9</v>
      </c>
      <c r="J105" s="8">
        <v>0</v>
      </c>
      <c r="K105" s="12"/>
      <c r="L105" s="8">
        <v>0</v>
      </c>
      <c r="M105" s="12"/>
      <c r="N105" s="23" t="s">
        <v>0</v>
      </c>
    </row>
    <row r="106" spans="1:14" ht="15" customHeight="1">
      <c r="A106" s="24"/>
      <c r="B106" s="25" t="s">
        <v>445</v>
      </c>
      <c r="C106" s="1" t="s">
        <v>40</v>
      </c>
      <c r="D106" s="3">
        <v>0.56999999999999995</v>
      </c>
      <c r="E106" s="2" t="s">
        <v>32</v>
      </c>
      <c r="F106" s="8">
        <f>H106+J106+L106</f>
        <v>22200</v>
      </c>
      <c r="G106" s="12">
        <f t="shared" si="14"/>
        <v>12654</v>
      </c>
      <c r="H106" s="8">
        <f>자재조서!$D$15</f>
        <v>22200</v>
      </c>
      <c r="I106" s="12">
        <f>TRUNC(H106*D106,1)</f>
        <v>12654</v>
      </c>
      <c r="J106" s="8">
        <v>0</v>
      </c>
      <c r="K106" s="12"/>
      <c r="L106" s="8">
        <v>0</v>
      </c>
      <c r="M106" s="12"/>
      <c r="N106" s="23" t="s">
        <v>0</v>
      </c>
    </row>
    <row r="107" spans="1:14" ht="15" customHeight="1">
      <c r="A107" s="24"/>
      <c r="B107" s="25" t="s">
        <v>446</v>
      </c>
      <c r="C107" s="1" t="s">
        <v>38</v>
      </c>
      <c r="D107" s="3">
        <v>2.25</v>
      </c>
      <c r="E107" s="2" t="s">
        <v>10</v>
      </c>
      <c r="F107" s="8">
        <f>H107+J107+L107</f>
        <v>1669</v>
      </c>
      <c r="G107" s="12">
        <f t="shared" si="14"/>
        <v>3755.2</v>
      </c>
      <c r="H107" s="8">
        <f>자재조서!$D$16</f>
        <v>1669</v>
      </c>
      <c r="I107" s="12">
        <f>TRUNC(H107*D107,1)</f>
        <v>3755.2</v>
      </c>
      <c r="J107" s="8">
        <v>0</v>
      </c>
      <c r="K107" s="12"/>
      <c r="L107" s="8">
        <v>0</v>
      </c>
      <c r="M107" s="12"/>
      <c r="N107" s="23" t="s">
        <v>0</v>
      </c>
    </row>
    <row r="108" spans="1:14" ht="15" customHeight="1">
      <c r="A108" s="24"/>
      <c r="B108" s="25" t="s">
        <v>447</v>
      </c>
      <c r="C108" s="1" t="s">
        <v>30</v>
      </c>
      <c r="D108" s="1">
        <v>2</v>
      </c>
      <c r="E108" s="2" t="s">
        <v>29</v>
      </c>
      <c r="F108" s="8">
        <f>H108+J108+L108</f>
        <v>0</v>
      </c>
      <c r="G108" s="12">
        <f t="shared" si="14"/>
        <v>4012</v>
      </c>
      <c r="H108" s="2"/>
      <c r="I108" s="12">
        <f>TRUNC((K104*0.02),1)</f>
        <v>4012</v>
      </c>
      <c r="J108" s="2"/>
      <c r="K108" s="12">
        <v>0</v>
      </c>
      <c r="L108" s="2"/>
      <c r="M108" s="12">
        <v>0</v>
      </c>
      <c r="N108" s="23" t="s">
        <v>0</v>
      </c>
    </row>
    <row r="109" spans="1:14" ht="15" customHeight="1">
      <c r="A109" s="27"/>
      <c r="B109" s="2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3"/>
    </row>
    <row r="110" spans="1:14" ht="15" customHeight="1">
      <c r="A110" s="63">
        <f>A103+1</f>
        <v>108</v>
      </c>
      <c r="B110" s="57" t="s">
        <v>448</v>
      </c>
      <c r="C110" s="58" t="s">
        <v>257</v>
      </c>
      <c r="D110" s="58">
        <v>1</v>
      </c>
      <c r="E110" s="59" t="s">
        <v>3</v>
      </c>
      <c r="F110" s="62"/>
      <c r="G110" s="61">
        <f t="shared" ref="G110:G115" si="15">I110+K110+M110</f>
        <v>205589</v>
      </c>
      <c r="H110" s="62"/>
      <c r="I110" s="61">
        <f>TRUNC(I111+I112+I113+I114+I115,0)</f>
        <v>21941</v>
      </c>
      <c r="J110" s="62"/>
      <c r="K110" s="61">
        <f>TRUNC(K111+K112+K113+K114+K115,0)</f>
        <v>183648</v>
      </c>
      <c r="L110" s="62"/>
      <c r="M110" s="61">
        <f>TRUNC(M111+M112+M113+M114+M115,0)</f>
        <v>0</v>
      </c>
      <c r="N110" s="74" t="str">
        <f>N103</f>
        <v>토목6-3-4</v>
      </c>
    </row>
    <row r="111" spans="1:14" ht="15" customHeight="1">
      <c r="A111" s="24"/>
      <c r="B111" s="25" t="s">
        <v>424</v>
      </c>
      <c r="C111" s="1" t="s">
        <v>0</v>
      </c>
      <c r="D111" s="3">
        <v>0.65</v>
      </c>
      <c r="E111" s="2" t="s">
        <v>24</v>
      </c>
      <c r="F111" s="8">
        <f>H111+J111+L111</f>
        <v>282536</v>
      </c>
      <c r="G111" s="12">
        <f t="shared" si="15"/>
        <v>183648.4</v>
      </c>
      <c r="H111" s="8"/>
      <c r="I111" s="12"/>
      <c r="J111" s="8">
        <f>노임!$D$7</f>
        <v>282536</v>
      </c>
      <c r="K111" s="12">
        <f>TRUNC(J111*D111,1)</f>
        <v>183648.4</v>
      </c>
      <c r="L111" s="8">
        <v>0</v>
      </c>
      <c r="M111" s="12"/>
      <c r="N111" s="23" t="s">
        <v>0</v>
      </c>
    </row>
    <row r="112" spans="1:14" ht="15" customHeight="1">
      <c r="A112" s="24"/>
      <c r="B112" s="25" t="s">
        <v>438</v>
      </c>
      <c r="C112" s="1" t="s">
        <v>41</v>
      </c>
      <c r="D112" s="3">
        <v>1060</v>
      </c>
      <c r="E112" s="2" t="s">
        <v>31</v>
      </c>
      <c r="F112" s="8">
        <f>H112+J112+L112</f>
        <v>3.0329999999999999</v>
      </c>
      <c r="G112" s="12">
        <f t="shared" si="15"/>
        <v>3214.9</v>
      </c>
      <c r="H112" s="8">
        <f>자재조서!$D$12</f>
        <v>3.0329999999999999</v>
      </c>
      <c r="I112" s="12">
        <f>TRUNC(H112*D112,1)</f>
        <v>3214.9</v>
      </c>
      <c r="J112" s="8">
        <v>0</v>
      </c>
      <c r="K112" s="12"/>
      <c r="L112" s="8">
        <v>0</v>
      </c>
      <c r="M112" s="12"/>
      <c r="N112" s="23" t="s">
        <v>0</v>
      </c>
    </row>
    <row r="113" spans="1:14" ht="15" customHeight="1">
      <c r="A113" s="24"/>
      <c r="B113" s="25" t="s">
        <v>445</v>
      </c>
      <c r="C113" s="1" t="s">
        <v>40</v>
      </c>
      <c r="D113" s="3">
        <v>0.53</v>
      </c>
      <c r="E113" s="2" t="s">
        <v>32</v>
      </c>
      <c r="F113" s="8">
        <f>H113+J113+L113</f>
        <v>22200</v>
      </c>
      <c r="G113" s="12">
        <f t="shared" si="15"/>
        <v>11766</v>
      </c>
      <c r="H113" s="8">
        <f>자재조서!$D$15</f>
        <v>22200</v>
      </c>
      <c r="I113" s="12">
        <f>TRUNC(H113*D113,1)</f>
        <v>11766</v>
      </c>
      <c r="J113" s="8">
        <v>0</v>
      </c>
      <c r="K113" s="12"/>
      <c r="L113" s="8">
        <v>0</v>
      </c>
      <c r="M113" s="12"/>
      <c r="N113" s="23" t="s">
        <v>0</v>
      </c>
    </row>
    <row r="114" spans="1:14" ht="15" customHeight="1">
      <c r="A114" s="24"/>
      <c r="B114" s="25" t="s">
        <v>446</v>
      </c>
      <c r="C114" s="1" t="s">
        <v>38</v>
      </c>
      <c r="D114" s="3">
        <v>1.97</v>
      </c>
      <c r="E114" s="2" t="s">
        <v>10</v>
      </c>
      <c r="F114" s="8">
        <f>H114+J114+L114</f>
        <v>1669</v>
      </c>
      <c r="G114" s="12">
        <f t="shared" si="15"/>
        <v>3287.9</v>
      </c>
      <c r="H114" s="8">
        <f>자재조서!$D$16</f>
        <v>1669</v>
      </c>
      <c r="I114" s="12">
        <f>TRUNC(H114*D114,1)</f>
        <v>3287.9</v>
      </c>
      <c r="J114" s="8">
        <v>0</v>
      </c>
      <c r="K114" s="12"/>
      <c r="L114" s="8">
        <v>0</v>
      </c>
      <c r="M114" s="12"/>
      <c r="N114" s="23" t="s">
        <v>0</v>
      </c>
    </row>
    <row r="115" spans="1:14" ht="15" customHeight="1">
      <c r="A115" s="24"/>
      <c r="B115" s="25" t="s">
        <v>447</v>
      </c>
      <c r="C115" s="1" t="s">
        <v>30</v>
      </c>
      <c r="D115" s="1">
        <v>2</v>
      </c>
      <c r="E115" s="2" t="s">
        <v>29</v>
      </c>
      <c r="F115" s="8">
        <f>H115+J115+L115</f>
        <v>0</v>
      </c>
      <c r="G115" s="12">
        <f t="shared" si="15"/>
        <v>3672.9</v>
      </c>
      <c r="H115" s="2"/>
      <c r="I115" s="12">
        <f>TRUNC((K111*0.02),1)</f>
        <v>3672.9</v>
      </c>
      <c r="J115" s="2"/>
      <c r="K115" s="12">
        <v>0</v>
      </c>
      <c r="L115" s="2"/>
      <c r="M115" s="12">
        <v>0</v>
      </c>
      <c r="N115" s="23" t="s">
        <v>0</v>
      </c>
    </row>
    <row r="116" spans="1:14" ht="15" customHeight="1">
      <c r="A116" s="27"/>
      <c r="B116" s="2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3"/>
    </row>
    <row r="117" spans="1:14" ht="15" customHeight="1">
      <c r="A117" s="63">
        <f>A110+1</f>
        <v>109</v>
      </c>
      <c r="B117" s="57" t="s">
        <v>444</v>
      </c>
      <c r="C117" s="58" t="s">
        <v>235</v>
      </c>
      <c r="D117" s="58">
        <v>1</v>
      </c>
      <c r="E117" s="59" t="s">
        <v>3</v>
      </c>
      <c r="F117" s="62"/>
      <c r="G117" s="61">
        <f t="shared" ref="G117:G122" si="16">I117+K117+M117</f>
        <v>249101</v>
      </c>
      <c r="H117" s="62"/>
      <c r="I117" s="61">
        <f>TRUNC(I118+I119+I120+I121+I122,0)</f>
        <v>25898</v>
      </c>
      <c r="J117" s="62"/>
      <c r="K117" s="61">
        <f>TRUNC(K118+K119+K120+K121+K122,0)</f>
        <v>223203</v>
      </c>
      <c r="L117" s="62"/>
      <c r="M117" s="61">
        <f>TRUNC(M118+M119+M120+M121+M122,0)</f>
        <v>0</v>
      </c>
      <c r="N117" s="74" t="str">
        <f>N110</f>
        <v>토목6-3-4</v>
      </c>
    </row>
    <row r="118" spans="1:14" ht="15" customHeight="1">
      <c r="A118" s="24"/>
      <c r="B118" s="25" t="s">
        <v>424</v>
      </c>
      <c r="C118" s="1" t="s">
        <v>0</v>
      </c>
      <c r="D118" s="3">
        <v>0.79</v>
      </c>
      <c r="E118" s="2" t="s">
        <v>24</v>
      </c>
      <c r="F118" s="8">
        <f>H118+J118+L118</f>
        <v>282536</v>
      </c>
      <c r="G118" s="12">
        <f t="shared" si="16"/>
        <v>223203.4</v>
      </c>
      <c r="H118" s="8"/>
      <c r="I118" s="12"/>
      <c r="J118" s="8">
        <f>노임!$D$7</f>
        <v>282536</v>
      </c>
      <c r="K118" s="12">
        <f>TRUNC(J118*D118,1)</f>
        <v>223203.4</v>
      </c>
      <c r="L118" s="8">
        <v>0</v>
      </c>
      <c r="M118" s="12"/>
      <c r="N118" s="23" t="s">
        <v>0</v>
      </c>
    </row>
    <row r="119" spans="1:14" ht="15" customHeight="1">
      <c r="A119" s="24"/>
      <c r="B119" s="25" t="s">
        <v>438</v>
      </c>
      <c r="C119" s="1" t="s">
        <v>41</v>
      </c>
      <c r="D119" s="3">
        <v>1210</v>
      </c>
      <c r="E119" s="2" t="s">
        <v>31</v>
      </c>
      <c r="F119" s="8">
        <f>H119+J119+L119</f>
        <v>3.0329999999999999</v>
      </c>
      <c r="G119" s="12">
        <f t="shared" si="16"/>
        <v>3669.9</v>
      </c>
      <c r="H119" s="8">
        <f>자재조서!$D$12</f>
        <v>3.0329999999999999</v>
      </c>
      <c r="I119" s="12">
        <f>TRUNC(H119*D119,1)</f>
        <v>3669.9</v>
      </c>
      <c r="J119" s="8">
        <v>0</v>
      </c>
      <c r="K119" s="12"/>
      <c r="L119" s="8">
        <v>0</v>
      </c>
      <c r="M119" s="12"/>
      <c r="N119" s="23" t="s">
        <v>0</v>
      </c>
    </row>
    <row r="120" spans="1:14" ht="15" customHeight="1">
      <c r="A120" s="24"/>
      <c r="B120" s="25" t="s">
        <v>445</v>
      </c>
      <c r="C120" s="1" t="s">
        <v>40</v>
      </c>
      <c r="D120" s="3">
        <v>0.61</v>
      </c>
      <c r="E120" s="2" t="s">
        <v>32</v>
      </c>
      <c r="F120" s="8">
        <f>H120+J120+L120</f>
        <v>22200</v>
      </c>
      <c r="G120" s="12">
        <f t="shared" si="16"/>
        <v>13542</v>
      </c>
      <c r="H120" s="8">
        <f>자재조서!$D$15</f>
        <v>22200</v>
      </c>
      <c r="I120" s="12">
        <f>TRUNC(H120*D120,1)</f>
        <v>13542</v>
      </c>
      <c r="J120" s="8">
        <v>0</v>
      </c>
      <c r="K120" s="12"/>
      <c r="L120" s="8">
        <v>0</v>
      </c>
      <c r="M120" s="12"/>
      <c r="N120" s="23" t="s">
        <v>0</v>
      </c>
    </row>
    <row r="121" spans="1:14" ht="15" customHeight="1">
      <c r="A121" s="24"/>
      <c r="B121" s="25" t="s">
        <v>446</v>
      </c>
      <c r="C121" s="1" t="s">
        <v>38</v>
      </c>
      <c r="D121" s="3">
        <v>2.5299999999999998</v>
      </c>
      <c r="E121" s="2" t="s">
        <v>10</v>
      </c>
      <c r="F121" s="8">
        <f>H121+J121+L121</f>
        <v>1669</v>
      </c>
      <c r="G121" s="12">
        <f t="shared" si="16"/>
        <v>4222.5</v>
      </c>
      <c r="H121" s="8">
        <f>자재조서!$D$16</f>
        <v>1669</v>
      </c>
      <c r="I121" s="12">
        <f>TRUNC(H121*D121,1)</f>
        <v>4222.5</v>
      </c>
      <c r="J121" s="8">
        <v>0</v>
      </c>
      <c r="K121" s="12"/>
      <c r="L121" s="8">
        <v>0</v>
      </c>
      <c r="M121" s="12"/>
      <c r="N121" s="23" t="s">
        <v>0</v>
      </c>
    </row>
    <row r="122" spans="1:14" ht="15" customHeight="1">
      <c r="A122" s="24"/>
      <c r="B122" s="25" t="s">
        <v>447</v>
      </c>
      <c r="C122" s="1" t="s">
        <v>30</v>
      </c>
      <c r="D122" s="1">
        <v>2</v>
      </c>
      <c r="E122" s="2" t="s">
        <v>29</v>
      </c>
      <c r="F122" s="8">
        <f>H122+J122+L122</f>
        <v>0</v>
      </c>
      <c r="G122" s="12">
        <f t="shared" si="16"/>
        <v>4464</v>
      </c>
      <c r="H122" s="2"/>
      <c r="I122" s="12">
        <f>TRUNC((K118*0.02),1)</f>
        <v>4464</v>
      </c>
      <c r="J122" s="2"/>
      <c r="K122" s="12">
        <v>0</v>
      </c>
      <c r="L122" s="2"/>
      <c r="M122" s="12">
        <v>0</v>
      </c>
      <c r="N122" s="23" t="s">
        <v>0</v>
      </c>
    </row>
    <row r="123" spans="1:14" ht="15" customHeight="1">
      <c r="A123" s="27"/>
      <c r="B123" s="2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3"/>
    </row>
    <row r="124" spans="1:14" ht="15" customHeight="1">
      <c r="A124" s="63">
        <f>A117+1</f>
        <v>110</v>
      </c>
      <c r="B124" s="57" t="s">
        <v>448</v>
      </c>
      <c r="C124" s="58" t="s">
        <v>235</v>
      </c>
      <c r="D124" s="58">
        <v>1</v>
      </c>
      <c r="E124" s="59" t="s">
        <v>3</v>
      </c>
      <c r="F124" s="62"/>
      <c r="G124" s="61">
        <f t="shared" ref="G124:G129" si="17">I124+K124+M124</f>
        <v>221203</v>
      </c>
      <c r="H124" s="62"/>
      <c r="I124" s="61">
        <f>TRUNC(I125+I126+I127+I128+I129,0)</f>
        <v>23428</v>
      </c>
      <c r="J124" s="62"/>
      <c r="K124" s="61">
        <f>TRUNC(K125+K126+K127+K128+K129,0)</f>
        <v>197775</v>
      </c>
      <c r="L124" s="62"/>
      <c r="M124" s="61">
        <f>TRUNC(M125+M126+M127+M128+M129,0)</f>
        <v>0</v>
      </c>
      <c r="N124" s="74" t="str">
        <f>N117</f>
        <v>토목6-3-4</v>
      </c>
    </row>
    <row r="125" spans="1:14" ht="15" customHeight="1">
      <c r="A125" s="24"/>
      <c r="B125" s="25" t="s">
        <v>424</v>
      </c>
      <c r="C125" s="1" t="s">
        <v>0</v>
      </c>
      <c r="D125" s="1">
        <v>0.7</v>
      </c>
      <c r="E125" s="2" t="s">
        <v>24</v>
      </c>
      <c r="F125" s="8">
        <f>H125+J125+L125</f>
        <v>282536</v>
      </c>
      <c r="G125" s="12">
        <f t="shared" si="17"/>
        <v>197775.2</v>
      </c>
      <c r="H125" s="8"/>
      <c r="I125" s="12"/>
      <c r="J125" s="8">
        <f>노임!$D$7</f>
        <v>282536</v>
      </c>
      <c r="K125" s="12">
        <f>TRUNC(J125*D125,1)</f>
        <v>197775.2</v>
      </c>
      <c r="L125" s="8">
        <v>0</v>
      </c>
      <c r="M125" s="12"/>
      <c r="N125" s="23" t="s">
        <v>0</v>
      </c>
    </row>
    <row r="126" spans="1:14" ht="15" customHeight="1">
      <c r="A126" s="24"/>
      <c r="B126" s="25" t="s">
        <v>438</v>
      </c>
      <c r="C126" s="1" t="s">
        <v>41</v>
      </c>
      <c r="D126" s="1">
        <v>1100</v>
      </c>
      <c r="E126" s="2" t="s">
        <v>31</v>
      </c>
      <c r="F126" s="8">
        <f>H126+J126+L126</f>
        <v>3.0329999999999999</v>
      </c>
      <c r="G126" s="12">
        <f t="shared" si="17"/>
        <v>3336.3</v>
      </c>
      <c r="H126" s="8">
        <f>자재조서!$D$12</f>
        <v>3.0329999999999999</v>
      </c>
      <c r="I126" s="12">
        <f>TRUNC(H126*D126,1)</f>
        <v>3336.3</v>
      </c>
      <c r="J126" s="8">
        <v>0</v>
      </c>
      <c r="K126" s="12"/>
      <c r="L126" s="8">
        <v>0</v>
      </c>
      <c r="M126" s="12"/>
      <c r="N126" s="23" t="s">
        <v>0</v>
      </c>
    </row>
    <row r="127" spans="1:14" ht="15" customHeight="1">
      <c r="A127" s="24"/>
      <c r="B127" s="25" t="s">
        <v>445</v>
      </c>
      <c r="C127" s="1" t="s">
        <v>40</v>
      </c>
      <c r="D127" s="1">
        <v>0.56000000000000005</v>
      </c>
      <c r="E127" s="2" t="s">
        <v>32</v>
      </c>
      <c r="F127" s="8">
        <f>H127+J127+L127</f>
        <v>22200</v>
      </c>
      <c r="G127" s="12">
        <f t="shared" si="17"/>
        <v>12432</v>
      </c>
      <c r="H127" s="8">
        <f>자재조서!$D$15</f>
        <v>22200</v>
      </c>
      <c r="I127" s="12">
        <f>TRUNC(H127*D127,1)</f>
        <v>12432</v>
      </c>
      <c r="J127" s="8">
        <v>0</v>
      </c>
      <c r="K127" s="12"/>
      <c r="L127" s="8">
        <v>0</v>
      </c>
      <c r="M127" s="12"/>
      <c r="N127" s="23" t="s">
        <v>0</v>
      </c>
    </row>
    <row r="128" spans="1:14" ht="15" customHeight="1">
      <c r="A128" s="24"/>
      <c r="B128" s="25" t="s">
        <v>446</v>
      </c>
      <c r="C128" s="1" t="s">
        <v>38</v>
      </c>
      <c r="D128" s="1">
        <v>2.2200000000000002</v>
      </c>
      <c r="E128" s="2" t="s">
        <v>10</v>
      </c>
      <c r="F128" s="8">
        <f>H128+J128+L128</f>
        <v>1669</v>
      </c>
      <c r="G128" s="12">
        <f t="shared" si="17"/>
        <v>3705.1</v>
      </c>
      <c r="H128" s="8">
        <f>자재조서!$D$16</f>
        <v>1669</v>
      </c>
      <c r="I128" s="12">
        <f>TRUNC(H128*D128,1)</f>
        <v>3705.1</v>
      </c>
      <c r="J128" s="8">
        <v>0</v>
      </c>
      <c r="K128" s="12"/>
      <c r="L128" s="8">
        <v>0</v>
      </c>
      <c r="M128" s="12"/>
      <c r="N128" s="23" t="s">
        <v>0</v>
      </c>
    </row>
    <row r="129" spans="1:14" ht="15" customHeight="1">
      <c r="A129" s="24"/>
      <c r="B129" s="25" t="s">
        <v>447</v>
      </c>
      <c r="C129" s="1" t="s">
        <v>30</v>
      </c>
      <c r="D129" s="1">
        <v>2</v>
      </c>
      <c r="E129" s="2" t="s">
        <v>29</v>
      </c>
      <c r="F129" s="8">
        <f>H129+J129+L129</f>
        <v>0</v>
      </c>
      <c r="G129" s="12">
        <f t="shared" si="17"/>
        <v>3955.5</v>
      </c>
      <c r="H129" s="2"/>
      <c r="I129" s="12">
        <f>TRUNC((K125*0.02),1)</f>
        <v>3955.5</v>
      </c>
      <c r="J129" s="2"/>
      <c r="K129" s="12">
        <v>0</v>
      </c>
      <c r="L129" s="2"/>
      <c r="M129" s="12">
        <v>0</v>
      </c>
      <c r="N129" s="23" t="s">
        <v>0</v>
      </c>
    </row>
    <row r="130" spans="1:14" ht="15" customHeight="1">
      <c r="A130" s="27"/>
      <c r="B130" s="2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3"/>
    </row>
    <row r="131" spans="1:14" ht="15" customHeight="1">
      <c r="A131" s="63">
        <f>A124+1</f>
        <v>111</v>
      </c>
      <c r="B131" s="57" t="s">
        <v>444</v>
      </c>
      <c r="C131" s="58" t="s">
        <v>258</v>
      </c>
      <c r="D131" s="58">
        <v>1</v>
      </c>
      <c r="E131" s="59" t="s">
        <v>3</v>
      </c>
      <c r="F131" s="62"/>
      <c r="G131" s="61">
        <f t="shared" ref="G131:G136" si="18">I131+K131+M131</f>
        <v>304518</v>
      </c>
      <c r="H131" s="62"/>
      <c r="I131" s="61">
        <f>TRUNC(I132+I133+I134+I135+I136,0)</f>
        <v>33284</v>
      </c>
      <c r="J131" s="62"/>
      <c r="K131" s="61">
        <f>TRUNC(K132+K133+K134+K135+K136,0)</f>
        <v>271234</v>
      </c>
      <c r="L131" s="62"/>
      <c r="M131" s="61">
        <f>TRUNC(M132+M133+M134+M135+M136,0)</f>
        <v>0</v>
      </c>
      <c r="N131" s="74" t="str">
        <f>N124</f>
        <v>토목6-3-4</v>
      </c>
    </row>
    <row r="132" spans="1:14" ht="15" customHeight="1">
      <c r="A132" s="24"/>
      <c r="B132" s="25" t="s">
        <v>424</v>
      </c>
      <c r="C132" s="1" t="s">
        <v>0</v>
      </c>
      <c r="D132" s="3">
        <v>0.96</v>
      </c>
      <c r="E132" s="2" t="s">
        <v>24</v>
      </c>
      <c r="F132" s="8">
        <f>H132+J132+L132</f>
        <v>282536</v>
      </c>
      <c r="G132" s="12">
        <f t="shared" si="18"/>
        <v>271234.5</v>
      </c>
      <c r="H132" s="8"/>
      <c r="I132" s="12"/>
      <c r="J132" s="8">
        <f>노임!$D$7</f>
        <v>282536</v>
      </c>
      <c r="K132" s="12">
        <f>TRUNC(J132*D132,1)</f>
        <v>271234.5</v>
      </c>
      <c r="L132" s="8">
        <v>0</v>
      </c>
      <c r="M132" s="12"/>
      <c r="N132" s="23" t="s">
        <v>0</v>
      </c>
    </row>
    <row r="133" spans="1:14" ht="15" customHeight="1">
      <c r="A133" s="24"/>
      <c r="B133" s="25" t="s">
        <v>438</v>
      </c>
      <c r="C133" s="1" t="s">
        <v>41</v>
      </c>
      <c r="D133" s="3">
        <v>1580</v>
      </c>
      <c r="E133" s="2" t="s">
        <v>31</v>
      </c>
      <c r="F133" s="8">
        <f>H133+J133+L133</f>
        <v>3.0329999999999999</v>
      </c>
      <c r="G133" s="12">
        <f t="shared" si="18"/>
        <v>4792.1000000000004</v>
      </c>
      <c r="H133" s="8">
        <f>자재조서!$D$12</f>
        <v>3.0329999999999999</v>
      </c>
      <c r="I133" s="12">
        <f>TRUNC(H133*D133,1)</f>
        <v>4792.1000000000004</v>
      </c>
      <c r="J133" s="8">
        <v>0</v>
      </c>
      <c r="K133" s="12"/>
      <c r="L133" s="8">
        <v>0</v>
      </c>
      <c r="M133" s="12"/>
      <c r="N133" s="23" t="s">
        <v>0</v>
      </c>
    </row>
    <row r="134" spans="1:14" ht="15" customHeight="1">
      <c r="A134" s="24"/>
      <c r="B134" s="25" t="s">
        <v>445</v>
      </c>
      <c r="C134" s="1" t="s">
        <v>40</v>
      </c>
      <c r="D134" s="3">
        <v>0.8</v>
      </c>
      <c r="E134" s="2" t="s">
        <v>32</v>
      </c>
      <c r="F134" s="8">
        <f>H134+J134+L134</f>
        <v>22200</v>
      </c>
      <c r="G134" s="12">
        <f t="shared" si="18"/>
        <v>17760</v>
      </c>
      <c r="H134" s="8">
        <f>자재조서!$D$15</f>
        <v>22200</v>
      </c>
      <c r="I134" s="12">
        <f>TRUNC(H134*D134,1)</f>
        <v>17760</v>
      </c>
      <c r="J134" s="8">
        <v>0</v>
      </c>
      <c r="K134" s="12"/>
      <c r="L134" s="8">
        <v>0</v>
      </c>
      <c r="M134" s="12"/>
      <c r="N134" s="23" t="s">
        <v>0</v>
      </c>
    </row>
    <row r="135" spans="1:14" ht="15" customHeight="1">
      <c r="A135" s="24"/>
      <c r="B135" s="25" t="s">
        <v>446</v>
      </c>
      <c r="C135" s="1" t="s">
        <v>38</v>
      </c>
      <c r="D135" s="3">
        <v>3.18</v>
      </c>
      <c r="E135" s="2" t="s">
        <v>10</v>
      </c>
      <c r="F135" s="8">
        <f>H135+J135+L135</f>
        <v>1669</v>
      </c>
      <c r="G135" s="12">
        <f t="shared" si="18"/>
        <v>5307.4</v>
      </c>
      <c r="H135" s="8">
        <f>자재조서!$D$16</f>
        <v>1669</v>
      </c>
      <c r="I135" s="12">
        <f>TRUNC(H135*D135,1)</f>
        <v>5307.4</v>
      </c>
      <c r="J135" s="8">
        <v>0</v>
      </c>
      <c r="K135" s="12"/>
      <c r="L135" s="8">
        <v>0</v>
      </c>
      <c r="M135" s="12"/>
      <c r="N135" s="23" t="s">
        <v>0</v>
      </c>
    </row>
    <row r="136" spans="1:14" ht="15" customHeight="1">
      <c r="A136" s="24"/>
      <c r="B136" s="25" t="s">
        <v>447</v>
      </c>
      <c r="C136" s="1" t="s">
        <v>30</v>
      </c>
      <c r="D136" s="1">
        <v>2</v>
      </c>
      <c r="E136" s="2" t="s">
        <v>29</v>
      </c>
      <c r="F136" s="8">
        <f>H136+J136+L136</f>
        <v>0</v>
      </c>
      <c r="G136" s="12">
        <f t="shared" si="18"/>
        <v>5424.6</v>
      </c>
      <c r="H136" s="2"/>
      <c r="I136" s="12">
        <f>TRUNC((K132*0.02),1)</f>
        <v>5424.6</v>
      </c>
      <c r="J136" s="2"/>
      <c r="K136" s="12">
        <v>0</v>
      </c>
      <c r="L136" s="2"/>
      <c r="M136" s="12">
        <v>0</v>
      </c>
      <c r="N136" s="23" t="s">
        <v>0</v>
      </c>
    </row>
    <row r="137" spans="1:14" ht="15" customHeight="1">
      <c r="A137" s="27"/>
      <c r="B137" s="2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3"/>
    </row>
    <row r="138" spans="1:14" ht="15" customHeight="1">
      <c r="A138" s="63">
        <f>A131+1</f>
        <v>112</v>
      </c>
      <c r="B138" s="57" t="s">
        <v>448</v>
      </c>
      <c r="C138" s="58" t="s">
        <v>258</v>
      </c>
      <c r="D138" s="58">
        <v>1</v>
      </c>
      <c r="E138" s="59" t="s">
        <v>3</v>
      </c>
      <c r="F138" s="62"/>
      <c r="G138" s="61">
        <f t="shared" ref="G138:G143" si="19">I138+K138+M138</f>
        <v>267887</v>
      </c>
      <c r="H138" s="62"/>
      <c r="I138" s="61">
        <f>TRUNC(I139+I140+I141+I142+I143,0)</f>
        <v>27732</v>
      </c>
      <c r="J138" s="62"/>
      <c r="K138" s="61">
        <f>TRUNC(K139+K140+K141+K142+K143,0)</f>
        <v>240155</v>
      </c>
      <c r="L138" s="62"/>
      <c r="M138" s="61">
        <f>TRUNC(M139+M140+M141+M142+M143,0)</f>
        <v>0</v>
      </c>
      <c r="N138" s="74" t="str">
        <f>N131</f>
        <v>토목6-3-4</v>
      </c>
    </row>
    <row r="139" spans="1:14" ht="15" customHeight="1">
      <c r="A139" s="24"/>
      <c r="B139" s="25" t="s">
        <v>424</v>
      </c>
      <c r="C139" s="1" t="s">
        <v>0</v>
      </c>
      <c r="D139" s="3">
        <v>0.85</v>
      </c>
      <c r="E139" s="2" t="s">
        <v>24</v>
      </c>
      <c r="F139" s="8">
        <f>H139+J139+L139</f>
        <v>282536</v>
      </c>
      <c r="G139" s="12">
        <f t="shared" si="19"/>
        <v>240155.6</v>
      </c>
      <c r="H139" s="8"/>
      <c r="I139" s="12"/>
      <c r="J139" s="8">
        <f>노임!$D$7</f>
        <v>282536</v>
      </c>
      <c r="K139" s="12">
        <f>TRUNC(J139*D139,1)</f>
        <v>240155.6</v>
      </c>
      <c r="L139" s="8">
        <v>0</v>
      </c>
      <c r="M139" s="12"/>
      <c r="N139" s="23" t="s">
        <v>0</v>
      </c>
    </row>
    <row r="140" spans="1:14" ht="15" customHeight="1">
      <c r="A140" s="24"/>
      <c r="B140" s="25" t="s">
        <v>438</v>
      </c>
      <c r="C140" s="1" t="s">
        <v>41</v>
      </c>
      <c r="D140" s="3">
        <v>1300</v>
      </c>
      <c r="E140" s="2" t="s">
        <v>31</v>
      </c>
      <c r="F140" s="8">
        <f>H140+J140+L140</f>
        <v>3.0329999999999999</v>
      </c>
      <c r="G140" s="12">
        <f t="shared" si="19"/>
        <v>3942.9</v>
      </c>
      <c r="H140" s="8">
        <f>자재조서!$D$12</f>
        <v>3.0329999999999999</v>
      </c>
      <c r="I140" s="12">
        <f>TRUNC(H140*D140,1)</f>
        <v>3942.9</v>
      </c>
      <c r="J140" s="8">
        <v>0</v>
      </c>
      <c r="K140" s="12"/>
      <c r="L140" s="8">
        <v>0</v>
      </c>
      <c r="M140" s="12"/>
      <c r="N140" s="23" t="s">
        <v>0</v>
      </c>
    </row>
    <row r="141" spans="1:14" ht="15" customHeight="1">
      <c r="A141" s="24"/>
      <c r="B141" s="25" t="s">
        <v>445</v>
      </c>
      <c r="C141" s="1" t="s">
        <v>40</v>
      </c>
      <c r="D141" s="3">
        <v>0.65</v>
      </c>
      <c r="E141" s="2" t="s">
        <v>32</v>
      </c>
      <c r="F141" s="8">
        <f>H141+J141+L141</f>
        <v>22200</v>
      </c>
      <c r="G141" s="12">
        <f t="shared" si="19"/>
        <v>14430</v>
      </c>
      <c r="H141" s="8">
        <f>자재조서!$D$15</f>
        <v>22200</v>
      </c>
      <c r="I141" s="12">
        <f>TRUNC(H141*D141,1)</f>
        <v>14430</v>
      </c>
      <c r="J141" s="8">
        <v>0</v>
      </c>
      <c r="K141" s="12"/>
      <c r="L141" s="8">
        <v>0</v>
      </c>
      <c r="M141" s="12"/>
      <c r="N141" s="23" t="s">
        <v>0</v>
      </c>
    </row>
    <row r="142" spans="1:14" ht="15" customHeight="1">
      <c r="A142" s="24"/>
      <c r="B142" s="25" t="s">
        <v>446</v>
      </c>
      <c r="C142" s="1" t="s">
        <v>38</v>
      </c>
      <c r="D142" s="3">
        <v>2.73</v>
      </c>
      <c r="E142" s="2" t="s">
        <v>10</v>
      </c>
      <c r="F142" s="8">
        <f>H142+J142+L142</f>
        <v>1669</v>
      </c>
      <c r="G142" s="12">
        <f t="shared" si="19"/>
        <v>4556.3</v>
      </c>
      <c r="H142" s="8">
        <f>자재조서!$D$16</f>
        <v>1669</v>
      </c>
      <c r="I142" s="12">
        <f>TRUNC(H142*D142,1)</f>
        <v>4556.3</v>
      </c>
      <c r="J142" s="8">
        <v>0</v>
      </c>
      <c r="K142" s="12"/>
      <c r="L142" s="8">
        <v>0</v>
      </c>
      <c r="M142" s="12"/>
      <c r="N142" s="23" t="s">
        <v>0</v>
      </c>
    </row>
    <row r="143" spans="1:14" ht="15" customHeight="1">
      <c r="A143" s="24"/>
      <c r="B143" s="25" t="s">
        <v>447</v>
      </c>
      <c r="C143" s="1" t="s">
        <v>30</v>
      </c>
      <c r="D143" s="1">
        <v>2</v>
      </c>
      <c r="E143" s="2" t="s">
        <v>29</v>
      </c>
      <c r="F143" s="8">
        <f>H143+J143+L143</f>
        <v>0</v>
      </c>
      <c r="G143" s="12">
        <f t="shared" si="19"/>
        <v>4803.1000000000004</v>
      </c>
      <c r="H143" s="2"/>
      <c r="I143" s="12">
        <f>TRUNC((K139*0.02),1)</f>
        <v>4803.1000000000004</v>
      </c>
      <c r="J143" s="2"/>
      <c r="K143" s="12">
        <v>0</v>
      </c>
      <c r="L143" s="2"/>
      <c r="M143" s="12">
        <v>0</v>
      </c>
      <c r="N143" s="23" t="s">
        <v>0</v>
      </c>
    </row>
    <row r="144" spans="1:14" ht="15" customHeight="1">
      <c r="A144" s="27"/>
      <c r="B144" s="2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3"/>
    </row>
    <row r="145" spans="1:14" ht="15" customHeight="1">
      <c r="A145" s="63">
        <f>A138+1</f>
        <v>113</v>
      </c>
      <c r="B145" s="57" t="s">
        <v>444</v>
      </c>
      <c r="C145" s="58" t="s">
        <v>259</v>
      </c>
      <c r="D145" s="58">
        <v>1</v>
      </c>
      <c r="E145" s="59" t="s">
        <v>3</v>
      </c>
      <c r="F145" s="62"/>
      <c r="G145" s="61">
        <f t="shared" ref="G145:G150" si="20">I145+K145+M145</f>
        <v>329619</v>
      </c>
      <c r="H145" s="62"/>
      <c r="I145" s="61">
        <f>TRUNC(I146+I147+I148+I149+I150,0)</f>
        <v>35782</v>
      </c>
      <c r="J145" s="62"/>
      <c r="K145" s="61">
        <f>TRUNC(K146+K147+K148+K149+K150,0)</f>
        <v>293837</v>
      </c>
      <c r="L145" s="62"/>
      <c r="M145" s="61">
        <f>TRUNC(M146+M147+M148+M149+M150,0)</f>
        <v>0</v>
      </c>
      <c r="N145" s="74" t="str">
        <f>N138</f>
        <v>토목6-3-4</v>
      </c>
    </row>
    <row r="146" spans="1:14" ht="15" customHeight="1">
      <c r="A146" s="24"/>
      <c r="B146" s="25" t="s">
        <v>424</v>
      </c>
      <c r="C146" s="1" t="s">
        <v>0</v>
      </c>
      <c r="D146" s="3">
        <v>1.04</v>
      </c>
      <c r="E146" s="2" t="s">
        <v>24</v>
      </c>
      <c r="F146" s="8">
        <f>H146+J146+L146</f>
        <v>282536</v>
      </c>
      <c r="G146" s="12">
        <f t="shared" si="20"/>
        <v>293837.40000000002</v>
      </c>
      <c r="H146" s="8"/>
      <c r="I146" s="12"/>
      <c r="J146" s="8">
        <f>노임!$D$7</f>
        <v>282536</v>
      </c>
      <c r="K146" s="12">
        <f>TRUNC(J146*D146,1)</f>
        <v>293837.40000000002</v>
      </c>
      <c r="L146" s="8">
        <v>0</v>
      </c>
      <c r="M146" s="12"/>
      <c r="N146" s="23" t="s">
        <v>0</v>
      </c>
    </row>
    <row r="147" spans="1:14" ht="15" customHeight="1">
      <c r="A147" s="24"/>
      <c r="B147" s="25" t="s">
        <v>438</v>
      </c>
      <c r="C147" s="1" t="s">
        <v>41</v>
      </c>
      <c r="D147" s="3">
        <v>1650</v>
      </c>
      <c r="E147" s="2" t="s">
        <v>31</v>
      </c>
      <c r="F147" s="8">
        <f>H147+J147+L147</f>
        <v>3.0329999999999999</v>
      </c>
      <c r="G147" s="12">
        <f t="shared" si="20"/>
        <v>5004.3999999999996</v>
      </c>
      <c r="H147" s="8">
        <f>자재조서!$D$12</f>
        <v>3.0329999999999999</v>
      </c>
      <c r="I147" s="12">
        <f>TRUNC(H147*D147,1)</f>
        <v>5004.3999999999996</v>
      </c>
      <c r="J147" s="8">
        <v>0</v>
      </c>
      <c r="K147" s="12"/>
      <c r="L147" s="8">
        <v>0</v>
      </c>
      <c r="M147" s="12"/>
      <c r="N147" s="23" t="s">
        <v>0</v>
      </c>
    </row>
    <row r="148" spans="1:14" ht="15" customHeight="1">
      <c r="A148" s="24"/>
      <c r="B148" s="25" t="s">
        <v>445</v>
      </c>
      <c r="C148" s="1" t="s">
        <v>40</v>
      </c>
      <c r="D148" s="3">
        <v>0.83</v>
      </c>
      <c r="E148" s="2" t="s">
        <v>32</v>
      </c>
      <c r="F148" s="8">
        <f>H148+J148+L148</f>
        <v>22200</v>
      </c>
      <c r="G148" s="12">
        <f t="shared" si="20"/>
        <v>18426</v>
      </c>
      <c r="H148" s="8">
        <f>자재조서!$D$15</f>
        <v>22200</v>
      </c>
      <c r="I148" s="12">
        <f>TRUNC(H148*D148,1)</f>
        <v>18426</v>
      </c>
      <c r="J148" s="8">
        <v>0</v>
      </c>
      <c r="K148" s="12"/>
      <c r="L148" s="8">
        <v>0</v>
      </c>
      <c r="M148" s="12"/>
      <c r="N148" s="23" t="s">
        <v>0</v>
      </c>
    </row>
    <row r="149" spans="1:14" ht="15" customHeight="1">
      <c r="A149" s="24"/>
      <c r="B149" s="25" t="s">
        <v>446</v>
      </c>
      <c r="C149" s="1" t="s">
        <v>38</v>
      </c>
      <c r="D149" s="3">
        <v>3.88</v>
      </c>
      <c r="E149" s="2" t="s">
        <v>10</v>
      </c>
      <c r="F149" s="8">
        <f>H149+J149+L149</f>
        <v>1669</v>
      </c>
      <c r="G149" s="12">
        <f t="shared" si="20"/>
        <v>6475.7</v>
      </c>
      <c r="H149" s="8">
        <f>자재조서!$D$16</f>
        <v>1669</v>
      </c>
      <c r="I149" s="12">
        <f>TRUNC(H149*D149,1)</f>
        <v>6475.7</v>
      </c>
      <c r="J149" s="8">
        <v>0</v>
      </c>
      <c r="K149" s="12"/>
      <c r="L149" s="8">
        <v>0</v>
      </c>
      <c r="M149" s="12"/>
      <c r="N149" s="23" t="s">
        <v>0</v>
      </c>
    </row>
    <row r="150" spans="1:14" ht="15" customHeight="1">
      <c r="A150" s="24"/>
      <c r="B150" s="25" t="s">
        <v>447</v>
      </c>
      <c r="C150" s="1" t="s">
        <v>30</v>
      </c>
      <c r="D150" s="1">
        <v>2</v>
      </c>
      <c r="E150" s="2" t="s">
        <v>29</v>
      </c>
      <c r="F150" s="8">
        <f>H150+J150+L150</f>
        <v>0</v>
      </c>
      <c r="G150" s="12">
        <f t="shared" si="20"/>
        <v>5876.7</v>
      </c>
      <c r="H150" s="2"/>
      <c r="I150" s="12">
        <f>TRUNC((K146*0.02),1)</f>
        <v>5876.7</v>
      </c>
      <c r="J150" s="2"/>
      <c r="K150" s="12">
        <v>0</v>
      </c>
      <c r="L150" s="2"/>
      <c r="M150" s="12">
        <v>0</v>
      </c>
      <c r="N150" s="23" t="s">
        <v>0</v>
      </c>
    </row>
    <row r="151" spans="1:14" ht="15" customHeight="1">
      <c r="A151" s="27"/>
      <c r="B151" s="2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3"/>
    </row>
    <row r="152" spans="1:14" ht="15" customHeight="1">
      <c r="A152" s="63">
        <f>A145+1</f>
        <v>114</v>
      </c>
      <c r="B152" s="57" t="s">
        <v>448</v>
      </c>
      <c r="C152" s="58" t="s">
        <v>259</v>
      </c>
      <c r="D152" s="58">
        <v>1</v>
      </c>
      <c r="E152" s="59" t="s">
        <v>3</v>
      </c>
      <c r="F152" s="62"/>
      <c r="G152" s="61">
        <f t="shared" ref="G152:G157" si="21">I152+K152+M152</f>
        <v>275446</v>
      </c>
      <c r="H152" s="62"/>
      <c r="I152" s="61">
        <f>TRUNC(I153+I154+I155+I156+I157,0)</f>
        <v>29640</v>
      </c>
      <c r="J152" s="62"/>
      <c r="K152" s="61">
        <f>TRUNC(K153+K154+K155+K156+K157,0)</f>
        <v>245806</v>
      </c>
      <c r="L152" s="62"/>
      <c r="M152" s="61">
        <f>TRUNC(M153+M154+M155+M156+M157,0)</f>
        <v>0</v>
      </c>
      <c r="N152" s="74" t="str">
        <f>N145</f>
        <v>토목6-3-4</v>
      </c>
    </row>
    <row r="153" spans="1:14" ht="15" customHeight="1">
      <c r="A153" s="24"/>
      <c r="B153" s="25" t="s">
        <v>424</v>
      </c>
      <c r="C153" s="1" t="s">
        <v>0</v>
      </c>
      <c r="D153" s="3">
        <v>0.87</v>
      </c>
      <c r="E153" s="2" t="s">
        <v>24</v>
      </c>
      <c r="F153" s="8">
        <f>H153+J153+L153</f>
        <v>282536</v>
      </c>
      <c r="G153" s="12">
        <f t="shared" si="21"/>
        <v>245806.3</v>
      </c>
      <c r="H153" s="8"/>
      <c r="I153" s="12"/>
      <c r="J153" s="8">
        <f>노임!$D$7</f>
        <v>282536</v>
      </c>
      <c r="K153" s="12">
        <f>TRUNC(J153*D153,1)</f>
        <v>245806.3</v>
      </c>
      <c r="L153" s="8">
        <v>0</v>
      </c>
      <c r="M153" s="12"/>
      <c r="N153" s="23" t="s">
        <v>0</v>
      </c>
    </row>
    <row r="154" spans="1:14" ht="15" customHeight="1">
      <c r="A154" s="24"/>
      <c r="B154" s="25" t="s">
        <v>438</v>
      </c>
      <c r="C154" s="1" t="s">
        <v>41</v>
      </c>
      <c r="D154" s="3">
        <v>1390</v>
      </c>
      <c r="E154" s="2" t="s">
        <v>31</v>
      </c>
      <c r="F154" s="8">
        <f>H154+J154+L154</f>
        <v>3.0329999999999999</v>
      </c>
      <c r="G154" s="12">
        <f t="shared" si="21"/>
        <v>4215.8</v>
      </c>
      <c r="H154" s="8">
        <f>자재조서!$D$12</f>
        <v>3.0329999999999999</v>
      </c>
      <c r="I154" s="12">
        <f>TRUNC(H154*D154,1)</f>
        <v>4215.8</v>
      </c>
      <c r="J154" s="8">
        <v>0</v>
      </c>
      <c r="K154" s="12"/>
      <c r="L154" s="8">
        <v>0</v>
      </c>
      <c r="M154" s="12"/>
      <c r="N154" s="23" t="s">
        <v>0</v>
      </c>
    </row>
    <row r="155" spans="1:14" ht="15" customHeight="1">
      <c r="A155" s="24"/>
      <c r="B155" s="25" t="s">
        <v>445</v>
      </c>
      <c r="C155" s="1" t="s">
        <v>40</v>
      </c>
      <c r="D155" s="3">
        <v>0.69</v>
      </c>
      <c r="E155" s="2" t="s">
        <v>32</v>
      </c>
      <c r="F155" s="8">
        <f>H155+J155+L155</f>
        <v>22200</v>
      </c>
      <c r="G155" s="12">
        <f t="shared" si="21"/>
        <v>15318</v>
      </c>
      <c r="H155" s="8">
        <f>자재조서!$D$15</f>
        <v>22200</v>
      </c>
      <c r="I155" s="12">
        <f>TRUNC(H155*D155,1)</f>
        <v>15318</v>
      </c>
      <c r="J155" s="8">
        <v>0</v>
      </c>
      <c r="K155" s="12"/>
      <c r="L155" s="8">
        <v>0</v>
      </c>
      <c r="M155" s="12"/>
      <c r="N155" s="23" t="s">
        <v>0</v>
      </c>
    </row>
    <row r="156" spans="1:14" ht="15" customHeight="1">
      <c r="A156" s="24"/>
      <c r="B156" s="25" t="s">
        <v>446</v>
      </c>
      <c r="C156" s="1" t="s">
        <v>38</v>
      </c>
      <c r="D156" s="3">
        <v>3.11</v>
      </c>
      <c r="E156" s="2" t="s">
        <v>10</v>
      </c>
      <c r="F156" s="8">
        <f>H156+J156+L156</f>
        <v>1669</v>
      </c>
      <c r="G156" s="12">
        <f t="shared" si="21"/>
        <v>5190.5</v>
      </c>
      <c r="H156" s="8">
        <f>자재조서!$D$16</f>
        <v>1669</v>
      </c>
      <c r="I156" s="12">
        <f>TRUNC(H156*D156,1)</f>
        <v>5190.5</v>
      </c>
      <c r="J156" s="8">
        <v>0</v>
      </c>
      <c r="K156" s="12"/>
      <c r="L156" s="8">
        <v>0</v>
      </c>
      <c r="M156" s="12"/>
      <c r="N156" s="23" t="s">
        <v>0</v>
      </c>
    </row>
    <row r="157" spans="1:14" ht="15" customHeight="1">
      <c r="A157" s="24"/>
      <c r="B157" s="25" t="s">
        <v>447</v>
      </c>
      <c r="C157" s="1" t="s">
        <v>30</v>
      </c>
      <c r="D157" s="1">
        <v>2</v>
      </c>
      <c r="E157" s="2" t="s">
        <v>29</v>
      </c>
      <c r="F157" s="8">
        <f>H157+J157+L157</f>
        <v>0</v>
      </c>
      <c r="G157" s="12">
        <f t="shared" si="21"/>
        <v>4916.1000000000004</v>
      </c>
      <c r="H157" s="2"/>
      <c r="I157" s="12">
        <f>TRUNC((K153*0.02),1)</f>
        <v>4916.1000000000004</v>
      </c>
      <c r="J157" s="2"/>
      <c r="K157" s="12">
        <v>0</v>
      </c>
      <c r="L157" s="2"/>
      <c r="M157" s="12">
        <v>0</v>
      </c>
      <c r="N157" s="23" t="s">
        <v>0</v>
      </c>
    </row>
    <row r="158" spans="1:14" ht="15" customHeight="1">
      <c r="A158" s="27"/>
      <c r="B158" s="2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3"/>
    </row>
    <row r="159" spans="1:14" ht="15" customHeight="1">
      <c r="A159" s="63">
        <f>A152+1</f>
        <v>115</v>
      </c>
      <c r="B159" s="57" t="s">
        <v>444</v>
      </c>
      <c r="C159" s="58" t="s">
        <v>260</v>
      </c>
      <c r="D159" s="58">
        <v>1</v>
      </c>
      <c r="E159" s="59" t="s">
        <v>3</v>
      </c>
      <c r="F159" s="62"/>
      <c r="G159" s="61">
        <f t="shared" ref="G159:G164" si="22">I159+K159+M159</f>
        <v>378909</v>
      </c>
      <c r="H159" s="62"/>
      <c r="I159" s="61">
        <f>TRUNC(I160+I161+I162+I163+I164,0)</f>
        <v>39866</v>
      </c>
      <c r="J159" s="62"/>
      <c r="K159" s="61">
        <f>TRUNC(K160+K161+K162+K163+K164,0)</f>
        <v>339043</v>
      </c>
      <c r="L159" s="62"/>
      <c r="M159" s="61">
        <f>TRUNC(M160+M161+M162+M163+M164,0)</f>
        <v>0</v>
      </c>
      <c r="N159" s="74" t="str">
        <f>N152</f>
        <v>토목6-3-4</v>
      </c>
    </row>
    <row r="160" spans="1:14" ht="15" customHeight="1">
      <c r="A160" s="24"/>
      <c r="B160" s="25" t="s">
        <v>424</v>
      </c>
      <c r="C160" s="1" t="s">
        <v>0</v>
      </c>
      <c r="D160" s="3">
        <v>1.2</v>
      </c>
      <c r="E160" s="2" t="s">
        <v>24</v>
      </c>
      <c r="F160" s="8">
        <f>H160+J160+L160</f>
        <v>282536</v>
      </c>
      <c r="G160" s="12">
        <f t="shared" si="22"/>
        <v>339043.2</v>
      </c>
      <c r="H160" s="8"/>
      <c r="I160" s="12"/>
      <c r="J160" s="8">
        <f>노임!$D$7</f>
        <v>282536</v>
      </c>
      <c r="K160" s="12">
        <f>TRUNC(J160*D160,1)</f>
        <v>339043.2</v>
      </c>
      <c r="L160" s="8">
        <v>0</v>
      </c>
      <c r="M160" s="12"/>
      <c r="N160" s="23" t="s">
        <v>0</v>
      </c>
    </row>
    <row r="161" spans="1:14" ht="15" customHeight="1">
      <c r="A161" s="24"/>
      <c r="B161" s="25" t="s">
        <v>438</v>
      </c>
      <c r="C161" s="1" t="s">
        <v>41</v>
      </c>
      <c r="D161" s="3">
        <v>1760</v>
      </c>
      <c r="E161" s="2" t="s">
        <v>31</v>
      </c>
      <c r="F161" s="8">
        <f>H161+J161+L161</f>
        <v>3.0329999999999999</v>
      </c>
      <c r="G161" s="12">
        <f t="shared" si="22"/>
        <v>5338</v>
      </c>
      <c r="H161" s="8">
        <f>자재조서!$D$12</f>
        <v>3.0329999999999999</v>
      </c>
      <c r="I161" s="12">
        <f>TRUNC(H161*D161,1)</f>
        <v>5338</v>
      </c>
      <c r="J161" s="8">
        <v>0</v>
      </c>
      <c r="K161" s="12"/>
      <c r="L161" s="8">
        <v>0</v>
      </c>
      <c r="M161" s="12"/>
      <c r="N161" s="23" t="s">
        <v>0</v>
      </c>
    </row>
    <row r="162" spans="1:14" ht="15" customHeight="1">
      <c r="A162" s="24"/>
      <c r="B162" s="25" t="s">
        <v>445</v>
      </c>
      <c r="C162" s="1" t="s">
        <v>40</v>
      </c>
      <c r="D162" s="3">
        <v>0.88</v>
      </c>
      <c r="E162" s="2" t="s">
        <v>32</v>
      </c>
      <c r="F162" s="8">
        <f>H162+J162+L162</f>
        <v>22200</v>
      </c>
      <c r="G162" s="12">
        <f t="shared" si="22"/>
        <v>19536</v>
      </c>
      <c r="H162" s="8">
        <f>자재조서!$D$15</f>
        <v>22200</v>
      </c>
      <c r="I162" s="12">
        <f>TRUNC(H162*D162,1)</f>
        <v>19536</v>
      </c>
      <c r="J162" s="8">
        <v>0</v>
      </c>
      <c r="K162" s="12"/>
      <c r="L162" s="8">
        <v>0</v>
      </c>
      <c r="M162" s="12"/>
      <c r="N162" s="23" t="s">
        <v>0</v>
      </c>
    </row>
    <row r="163" spans="1:14" ht="15" customHeight="1">
      <c r="A163" s="24"/>
      <c r="B163" s="25" t="s">
        <v>446</v>
      </c>
      <c r="C163" s="1" t="s">
        <v>38</v>
      </c>
      <c r="D163" s="3">
        <v>4.92</v>
      </c>
      <c r="E163" s="2" t="s">
        <v>10</v>
      </c>
      <c r="F163" s="8">
        <f>H163+J163+L163</f>
        <v>1669</v>
      </c>
      <c r="G163" s="12">
        <f t="shared" si="22"/>
        <v>8211.4</v>
      </c>
      <c r="H163" s="8">
        <f>자재조서!$D$16</f>
        <v>1669</v>
      </c>
      <c r="I163" s="12">
        <f>TRUNC(H163*D163,1)</f>
        <v>8211.4</v>
      </c>
      <c r="J163" s="8">
        <v>0</v>
      </c>
      <c r="K163" s="12"/>
      <c r="L163" s="8">
        <v>0</v>
      </c>
      <c r="M163" s="12"/>
      <c r="N163" s="23" t="s">
        <v>0</v>
      </c>
    </row>
    <row r="164" spans="1:14" ht="15" customHeight="1">
      <c r="A164" s="24"/>
      <c r="B164" s="25" t="s">
        <v>447</v>
      </c>
      <c r="C164" s="1" t="s">
        <v>30</v>
      </c>
      <c r="D164" s="1">
        <v>2</v>
      </c>
      <c r="E164" s="2" t="s">
        <v>29</v>
      </c>
      <c r="F164" s="8">
        <f>H164+J164+L164</f>
        <v>0</v>
      </c>
      <c r="G164" s="12">
        <f t="shared" si="22"/>
        <v>6780.8</v>
      </c>
      <c r="H164" s="2"/>
      <c r="I164" s="12">
        <f>TRUNC((K160*0.02),1)</f>
        <v>6780.8</v>
      </c>
      <c r="J164" s="2"/>
      <c r="K164" s="12">
        <v>0</v>
      </c>
      <c r="L164" s="2"/>
      <c r="M164" s="12">
        <v>0</v>
      </c>
      <c r="N164" s="23" t="s">
        <v>0</v>
      </c>
    </row>
    <row r="165" spans="1:14" ht="15" customHeight="1">
      <c r="A165" s="27"/>
      <c r="B165" s="2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3"/>
    </row>
    <row r="166" spans="1:14" ht="15" customHeight="1">
      <c r="A166" s="63">
        <f>A159+1</f>
        <v>116</v>
      </c>
      <c r="B166" s="57" t="s">
        <v>448</v>
      </c>
      <c r="C166" s="58" t="s">
        <v>260</v>
      </c>
      <c r="D166" s="58">
        <v>1</v>
      </c>
      <c r="E166" s="59" t="s">
        <v>3</v>
      </c>
      <c r="F166" s="62"/>
      <c r="G166" s="61">
        <f t="shared" ref="G166:G171" si="23">I166+K166+M166</f>
        <v>313909</v>
      </c>
      <c r="H166" s="62"/>
      <c r="I166" s="61">
        <f>TRUNC(I167+I168+I169+I170+I171,0)</f>
        <v>34199</v>
      </c>
      <c r="J166" s="62"/>
      <c r="K166" s="61">
        <f>TRUNC(K167+K168+K169+K170+K171,0)</f>
        <v>279710</v>
      </c>
      <c r="L166" s="62"/>
      <c r="M166" s="61">
        <f>TRUNC(M167+M168+M169+M170+M171,0)</f>
        <v>0</v>
      </c>
      <c r="N166" s="74" t="str">
        <f>N159</f>
        <v>토목6-3-4</v>
      </c>
    </row>
    <row r="167" spans="1:14" ht="15" customHeight="1">
      <c r="A167" s="24"/>
      <c r="B167" s="25" t="s">
        <v>424</v>
      </c>
      <c r="C167" s="1" t="s">
        <v>0</v>
      </c>
      <c r="D167" s="3">
        <v>0.99</v>
      </c>
      <c r="E167" s="2" t="s">
        <v>24</v>
      </c>
      <c r="F167" s="8">
        <f>H167+J167+L167</f>
        <v>282536</v>
      </c>
      <c r="G167" s="12">
        <f t="shared" si="23"/>
        <v>279710.59999999998</v>
      </c>
      <c r="H167" s="8"/>
      <c r="I167" s="12"/>
      <c r="J167" s="8">
        <f>노임!$D$7</f>
        <v>282536</v>
      </c>
      <c r="K167" s="12">
        <f>TRUNC(J167*D167,1)</f>
        <v>279710.59999999998</v>
      </c>
      <c r="L167" s="8">
        <v>0</v>
      </c>
      <c r="M167" s="12"/>
      <c r="N167" s="23" t="s">
        <v>0</v>
      </c>
    </row>
    <row r="168" spans="1:14" ht="15" customHeight="1">
      <c r="A168" s="24"/>
      <c r="B168" s="25" t="s">
        <v>438</v>
      </c>
      <c r="C168" s="1" t="s">
        <v>41</v>
      </c>
      <c r="D168" s="3">
        <v>1630</v>
      </c>
      <c r="E168" s="2" t="s">
        <v>31</v>
      </c>
      <c r="F168" s="8">
        <f>H168+J168+L168</f>
        <v>3.0329999999999999</v>
      </c>
      <c r="G168" s="12">
        <f t="shared" si="23"/>
        <v>4943.7</v>
      </c>
      <c r="H168" s="8">
        <f>자재조서!$D$12</f>
        <v>3.0329999999999999</v>
      </c>
      <c r="I168" s="12">
        <f>TRUNC(H168*D168,1)</f>
        <v>4943.7</v>
      </c>
      <c r="J168" s="8">
        <v>0</v>
      </c>
      <c r="K168" s="12"/>
      <c r="L168" s="8">
        <v>0</v>
      </c>
      <c r="M168" s="12"/>
      <c r="N168" s="23" t="s">
        <v>0</v>
      </c>
    </row>
    <row r="169" spans="1:14" ht="15" customHeight="1">
      <c r="A169" s="24"/>
      <c r="B169" s="25" t="s">
        <v>445</v>
      </c>
      <c r="C169" s="1" t="s">
        <v>40</v>
      </c>
      <c r="D169" s="3">
        <v>0.82</v>
      </c>
      <c r="E169" s="2" t="s">
        <v>32</v>
      </c>
      <c r="F169" s="8">
        <f>H169+J169+L169</f>
        <v>22200</v>
      </c>
      <c r="G169" s="12">
        <f t="shared" si="23"/>
        <v>18204</v>
      </c>
      <c r="H169" s="8">
        <f>자재조서!$D$15</f>
        <v>22200</v>
      </c>
      <c r="I169" s="12">
        <f>TRUNC(H169*D169,1)</f>
        <v>18204</v>
      </c>
      <c r="J169" s="8">
        <v>0</v>
      </c>
      <c r="K169" s="12"/>
      <c r="L169" s="8">
        <v>0</v>
      </c>
      <c r="M169" s="12"/>
      <c r="N169" s="23" t="s">
        <v>0</v>
      </c>
    </row>
    <row r="170" spans="1:14" ht="15" customHeight="1">
      <c r="A170" s="24"/>
      <c r="B170" s="25" t="s">
        <v>446</v>
      </c>
      <c r="C170" s="1" t="s">
        <v>38</v>
      </c>
      <c r="D170" s="3">
        <v>3.27</v>
      </c>
      <c r="E170" s="2" t="s">
        <v>10</v>
      </c>
      <c r="F170" s="8">
        <f>H170+J170+L170</f>
        <v>1669</v>
      </c>
      <c r="G170" s="12">
        <f t="shared" si="23"/>
        <v>5457.6</v>
      </c>
      <c r="H170" s="8">
        <f>자재조서!$D$16</f>
        <v>1669</v>
      </c>
      <c r="I170" s="12">
        <f>TRUNC(H170*D170,1)</f>
        <v>5457.6</v>
      </c>
      <c r="J170" s="8">
        <v>0</v>
      </c>
      <c r="K170" s="12"/>
      <c r="L170" s="8">
        <v>0</v>
      </c>
      <c r="M170" s="12"/>
      <c r="N170" s="23" t="s">
        <v>0</v>
      </c>
    </row>
    <row r="171" spans="1:14" ht="15" customHeight="1">
      <c r="A171" s="24"/>
      <c r="B171" s="25" t="s">
        <v>447</v>
      </c>
      <c r="C171" s="1" t="s">
        <v>30</v>
      </c>
      <c r="D171" s="1">
        <v>2</v>
      </c>
      <c r="E171" s="2" t="s">
        <v>29</v>
      </c>
      <c r="F171" s="8">
        <f>H171+J171+L171</f>
        <v>0</v>
      </c>
      <c r="G171" s="12">
        <f t="shared" si="23"/>
        <v>5594.2</v>
      </c>
      <c r="H171" s="2"/>
      <c r="I171" s="12">
        <f>TRUNC((K167*0.02),1)</f>
        <v>5594.2</v>
      </c>
      <c r="J171" s="2"/>
      <c r="K171" s="12">
        <v>0</v>
      </c>
      <c r="L171" s="2"/>
      <c r="M171" s="12">
        <v>0</v>
      </c>
      <c r="N171" s="23" t="s">
        <v>0</v>
      </c>
    </row>
    <row r="172" spans="1:14" ht="15" customHeight="1">
      <c r="A172" s="27"/>
      <c r="B172" s="2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3"/>
    </row>
    <row r="173" spans="1:14" ht="15" customHeight="1">
      <c r="A173" s="63">
        <f>A166+1</f>
        <v>117</v>
      </c>
      <c r="B173" s="57" t="s">
        <v>444</v>
      </c>
      <c r="C173" s="58" t="s">
        <v>261</v>
      </c>
      <c r="D173" s="58">
        <v>1</v>
      </c>
      <c r="E173" s="59" t="s">
        <v>3</v>
      </c>
      <c r="F173" s="62"/>
      <c r="G173" s="61">
        <f t="shared" ref="G173:G178" si="24">I173+K173+M173</f>
        <v>463011</v>
      </c>
      <c r="H173" s="62"/>
      <c r="I173" s="61">
        <f>TRUNC(I174+I175+I176+I177+I178,0)</f>
        <v>47684</v>
      </c>
      <c r="J173" s="62"/>
      <c r="K173" s="61">
        <f>TRUNC(K174+K175+K176+K177+K178,0)</f>
        <v>415327</v>
      </c>
      <c r="L173" s="62"/>
      <c r="M173" s="61">
        <f>TRUNC(M174+M175+M176+M177+M178,0)</f>
        <v>0</v>
      </c>
      <c r="N173" s="74" t="str">
        <f>N166</f>
        <v>토목6-3-4</v>
      </c>
    </row>
    <row r="174" spans="1:14" ht="15" customHeight="1">
      <c r="A174" s="24"/>
      <c r="B174" s="25" t="s">
        <v>424</v>
      </c>
      <c r="C174" s="1" t="s">
        <v>0</v>
      </c>
      <c r="D174" s="3">
        <v>1.47</v>
      </c>
      <c r="E174" s="2" t="s">
        <v>24</v>
      </c>
      <c r="F174" s="8">
        <f>H174+J174+L174</f>
        <v>282536</v>
      </c>
      <c r="G174" s="12">
        <f t="shared" si="24"/>
        <v>415327.9</v>
      </c>
      <c r="H174" s="8"/>
      <c r="I174" s="12"/>
      <c r="J174" s="8">
        <f>노임!$D$7</f>
        <v>282536</v>
      </c>
      <c r="K174" s="12">
        <f>TRUNC(J174*D174,1)</f>
        <v>415327.9</v>
      </c>
      <c r="L174" s="8">
        <v>0</v>
      </c>
      <c r="M174" s="12"/>
      <c r="N174" s="23" t="s">
        <v>0</v>
      </c>
    </row>
    <row r="175" spans="1:14" ht="15" customHeight="1">
      <c r="A175" s="24"/>
      <c r="B175" s="25" t="s">
        <v>438</v>
      </c>
      <c r="C175" s="1" t="s">
        <v>41</v>
      </c>
      <c r="D175" s="3">
        <v>2150</v>
      </c>
      <c r="E175" s="2" t="s">
        <v>31</v>
      </c>
      <c r="F175" s="8">
        <f>H175+J175+L175</f>
        <v>3.0329999999999999</v>
      </c>
      <c r="G175" s="12">
        <f t="shared" si="24"/>
        <v>6520.9</v>
      </c>
      <c r="H175" s="8">
        <f>자재조서!$D$12</f>
        <v>3.0329999999999999</v>
      </c>
      <c r="I175" s="12">
        <f>TRUNC(H175*D175,1)</f>
        <v>6520.9</v>
      </c>
      <c r="J175" s="8">
        <v>0</v>
      </c>
      <c r="K175" s="12"/>
      <c r="L175" s="8">
        <v>0</v>
      </c>
      <c r="M175" s="12"/>
      <c r="N175" s="23" t="s">
        <v>0</v>
      </c>
    </row>
    <row r="176" spans="1:14" ht="15" customHeight="1">
      <c r="A176" s="24"/>
      <c r="B176" s="25" t="s">
        <v>445</v>
      </c>
      <c r="C176" s="1" t="s">
        <v>40</v>
      </c>
      <c r="D176" s="3">
        <v>1.05</v>
      </c>
      <c r="E176" s="2" t="s">
        <v>32</v>
      </c>
      <c r="F176" s="8">
        <f>H176+J176+L176</f>
        <v>22200</v>
      </c>
      <c r="G176" s="12">
        <f t="shared" si="24"/>
        <v>23310</v>
      </c>
      <c r="H176" s="8">
        <f>자재조서!$D$15</f>
        <v>22200</v>
      </c>
      <c r="I176" s="12">
        <f>TRUNC(H176*D176,1)</f>
        <v>23310</v>
      </c>
      <c r="J176" s="8">
        <v>0</v>
      </c>
      <c r="K176" s="12"/>
      <c r="L176" s="8">
        <v>0</v>
      </c>
      <c r="M176" s="12"/>
      <c r="N176" s="23" t="s">
        <v>0</v>
      </c>
    </row>
    <row r="177" spans="1:14" ht="15" customHeight="1">
      <c r="A177" s="24"/>
      <c r="B177" s="25" t="s">
        <v>446</v>
      </c>
      <c r="C177" s="1" t="s">
        <v>38</v>
      </c>
      <c r="D177" s="3">
        <v>5.72</v>
      </c>
      <c r="E177" s="2" t="s">
        <v>10</v>
      </c>
      <c r="F177" s="8">
        <f>H177+J177+L177</f>
        <v>1669</v>
      </c>
      <c r="G177" s="12">
        <f t="shared" si="24"/>
        <v>9546.6</v>
      </c>
      <c r="H177" s="8">
        <f>자재조서!$D$16</f>
        <v>1669</v>
      </c>
      <c r="I177" s="12">
        <f>TRUNC(H177*D177,1)</f>
        <v>9546.6</v>
      </c>
      <c r="J177" s="8">
        <v>0</v>
      </c>
      <c r="K177" s="12"/>
      <c r="L177" s="8">
        <v>0</v>
      </c>
      <c r="M177" s="12"/>
      <c r="N177" s="23" t="s">
        <v>0</v>
      </c>
    </row>
    <row r="178" spans="1:14" ht="15" customHeight="1">
      <c r="A178" s="24"/>
      <c r="B178" s="25" t="s">
        <v>447</v>
      </c>
      <c r="C178" s="1" t="s">
        <v>30</v>
      </c>
      <c r="D178" s="1">
        <v>2</v>
      </c>
      <c r="E178" s="2" t="s">
        <v>29</v>
      </c>
      <c r="F178" s="8">
        <f>H178+J178+L178</f>
        <v>0</v>
      </c>
      <c r="G178" s="12">
        <f t="shared" si="24"/>
        <v>8306.5</v>
      </c>
      <c r="H178" s="2"/>
      <c r="I178" s="12">
        <f>TRUNC((K174*0.02),1)</f>
        <v>8306.5</v>
      </c>
      <c r="J178" s="2"/>
      <c r="K178" s="12">
        <v>0</v>
      </c>
      <c r="L178" s="2"/>
      <c r="M178" s="12">
        <v>0</v>
      </c>
      <c r="N178" s="23" t="s">
        <v>0</v>
      </c>
    </row>
    <row r="179" spans="1:14" ht="15" customHeight="1">
      <c r="A179" s="27"/>
      <c r="B179" s="2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3"/>
    </row>
    <row r="180" spans="1:14" ht="15" customHeight="1">
      <c r="A180" s="63">
        <f>A173+1</f>
        <v>118</v>
      </c>
      <c r="B180" s="57" t="s">
        <v>448</v>
      </c>
      <c r="C180" s="58" t="s">
        <v>261</v>
      </c>
      <c r="D180" s="58">
        <v>1</v>
      </c>
      <c r="E180" s="59" t="s">
        <v>3</v>
      </c>
      <c r="F180" s="62"/>
      <c r="G180" s="61">
        <f t="shared" ref="G180:G185" si="25">I180+K180+M180</f>
        <v>387984</v>
      </c>
      <c r="H180" s="62"/>
      <c r="I180" s="61">
        <f>TRUNC(I181+I182+I183+I184+I185,0)</f>
        <v>40465</v>
      </c>
      <c r="J180" s="62"/>
      <c r="K180" s="61">
        <f>TRUNC(K181+K182+K183+K184+K185,0)</f>
        <v>347519</v>
      </c>
      <c r="L180" s="62"/>
      <c r="M180" s="61">
        <f>TRUNC(M181+M182+M183+M184+M185,0)</f>
        <v>0</v>
      </c>
      <c r="N180" s="74" t="str">
        <f>N173</f>
        <v>토목6-3-4</v>
      </c>
    </row>
    <row r="181" spans="1:14" ht="15" customHeight="1">
      <c r="A181" s="24"/>
      <c r="B181" s="25" t="s">
        <v>424</v>
      </c>
      <c r="C181" s="1" t="s">
        <v>0</v>
      </c>
      <c r="D181" s="3">
        <v>1.23</v>
      </c>
      <c r="E181" s="2" t="s">
        <v>24</v>
      </c>
      <c r="F181" s="8">
        <f>H181+J181+L181</f>
        <v>282536</v>
      </c>
      <c r="G181" s="12">
        <f t="shared" si="25"/>
        <v>347519.2</v>
      </c>
      <c r="H181" s="8"/>
      <c r="I181" s="12"/>
      <c r="J181" s="8">
        <f>노임!$D$7</f>
        <v>282536</v>
      </c>
      <c r="K181" s="12">
        <f>TRUNC(J181*D181,1)</f>
        <v>347519.2</v>
      </c>
      <c r="L181" s="8">
        <v>0</v>
      </c>
      <c r="M181" s="12"/>
      <c r="N181" s="23" t="s">
        <v>0</v>
      </c>
    </row>
    <row r="182" spans="1:14" ht="15" customHeight="1">
      <c r="A182" s="24"/>
      <c r="B182" s="25" t="s">
        <v>438</v>
      </c>
      <c r="C182" s="1" t="s">
        <v>41</v>
      </c>
      <c r="D182" s="3">
        <v>1790</v>
      </c>
      <c r="E182" s="2" t="s">
        <v>31</v>
      </c>
      <c r="F182" s="8">
        <f>H182+J182+L182</f>
        <v>3.0329999999999999</v>
      </c>
      <c r="G182" s="12">
        <f t="shared" si="25"/>
        <v>5429</v>
      </c>
      <c r="H182" s="8">
        <f>자재조서!$D$12</f>
        <v>3.0329999999999999</v>
      </c>
      <c r="I182" s="12">
        <f>TRUNC(H182*D182,1)</f>
        <v>5429</v>
      </c>
      <c r="J182" s="8">
        <v>0</v>
      </c>
      <c r="K182" s="12"/>
      <c r="L182" s="8">
        <v>0</v>
      </c>
      <c r="M182" s="12"/>
      <c r="N182" s="23" t="s">
        <v>0</v>
      </c>
    </row>
    <row r="183" spans="1:14" ht="15" customHeight="1">
      <c r="A183" s="24"/>
      <c r="B183" s="25" t="s">
        <v>445</v>
      </c>
      <c r="C183" s="1" t="s">
        <v>40</v>
      </c>
      <c r="D183" s="3">
        <v>0.89</v>
      </c>
      <c r="E183" s="2" t="s">
        <v>32</v>
      </c>
      <c r="F183" s="8">
        <f>H183+J183+L183</f>
        <v>22200</v>
      </c>
      <c r="G183" s="12">
        <f t="shared" si="25"/>
        <v>19758</v>
      </c>
      <c r="H183" s="8">
        <f>자재조서!$D$15</f>
        <v>22200</v>
      </c>
      <c r="I183" s="12">
        <f>TRUNC(H183*D183,1)</f>
        <v>19758</v>
      </c>
      <c r="J183" s="8">
        <v>0</v>
      </c>
      <c r="K183" s="12"/>
      <c r="L183" s="8">
        <v>0</v>
      </c>
      <c r="M183" s="12"/>
      <c r="N183" s="23" t="s">
        <v>0</v>
      </c>
    </row>
    <row r="184" spans="1:14" ht="15" customHeight="1">
      <c r="A184" s="24"/>
      <c r="B184" s="25" t="s">
        <v>446</v>
      </c>
      <c r="C184" s="1" t="s">
        <v>38</v>
      </c>
      <c r="D184" s="3">
        <v>4.99</v>
      </c>
      <c r="E184" s="2" t="s">
        <v>10</v>
      </c>
      <c r="F184" s="8">
        <f>H184+J184+L184</f>
        <v>1669</v>
      </c>
      <c r="G184" s="12">
        <f t="shared" si="25"/>
        <v>8328.2999999999993</v>
      </c>
      <c r="H184" s="8">
        <f>자재조서!$D$16</f>
        <v>1669</v>
      </c>
      <c r="I184" s="12">
        <f>TRUNC(H184*D184,1)</f>
        <v>8328.2999999999993</v>
      </c>
      <c r="J184" s="8">
        <v>0</v>
      </c>
      <c r="K184" s="12"/>
      <c r="L184" s="8">
        <v>0</v>
      </c>
      <c r="M184" s="12"/>
      <c r="N184" s="23" t="s">
        <v>0</v>
      </c>
    </row>
    <row r="185" spans="1:14" ht="15" customHeight="1">
      <c r="A185" s="24"/>
      <c r="B185" s="25" t="s">
        <v>447</v>
      </c>
      <c r="C185" s="1" t="s">
        <v>30</v>
      </c>
      <c r="D185" s="1">
        <v>2</v>
      </c>
      <c r="E185" s="2" t="s">
        <v>29</v>
      </c>
      <c r="F185" s="8">
        <f>H185+J185+L185</f>
        <v>0</v>
      </c>
      <c r="G185" s="12">
        <f t="shared" si="25"/>
        <v>6950.3</v>
      </c>
      <c r="H185" s="2"/>
      <c r="I185" s="12">
        <f>TRUNC((K181*0.02),1)</f>
        <v>6950.3</v>
      </c>
      <c r="J185" s="2"/>
      <c r="K185" s="12">
        <v>0</v>
      </c>
      <c r="L185" s="2"/>
      <c r="M185" s="12">
        <v>0</v>
      </c>
      <c r="N185" s="23" t="s">
        <v>0</v>
      </c>
    </row>
    <row r="186" spans="1:14" ht="15" customHeight="1">
      <c r="A186" s="27"/>
      <c r="B186" s="2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3"/>
    </row>
    <row r="187" spans="1:14" ht="15" customHeight="1">
      <c r="A187" s="63">
        <f>A180+1</f>
        <v>119</v>
      </c>
      <c r="B187" s="57" t="s">
        <v>444</v>
      </c>
      <c r="C187" s="58" t="s">
        <v>262</v>
      </c>
      <c r="D187" s="58">
        <v>1</v>
      </c>
      <c r="E187" s="59" t="s">
        <v>3</v>
      </c>
      <c r="F187" s="62"/>
      <c r="G187" s="61">
        <f t="shared" ref="G187:G192" si="26">I187+K187+M187</f>
        <v>592538</v>
      </c>
      <c r="H187" s="62"/>
      <c r="I187" s="61">
        <f>TRUNC(I188+I189+I190+I191+I192,0)</f>
        <v>61371</v>
      </c>
      <c r="J187" s="62"/>
      <c r="K187" s="61">
        <f>TRUNC(K188+K189+K190+K191+K192,0)</f>
        <v>531167</v>
      </c>
      <c r="L187" s="62"/>
      <c r="M187" s="61">
        <f>TRUNC(M188+M189+M190+M191+M192,0)</f>
        <v>0</v>
      </c>
      <c r="N187" s="74" t="str">
        <f>N180</f>
        <v>토목6-3-4</v>
      </c>
    </row>
    <row r="188" spans="1:14" ht="15" customHeight="1">
      <c r="A188" s="24"/>
      <c r="B188" s="25" t="s">
        <v>424</v>
      </c>
      <c r="C188" s="1" t="s">
        <v>0</v>
      </c>
      <c r="D188" s="3">
        <v>1.88</v>
      </c>
      <c r="E188" s="2" t="s">
        <v>24</v>
      </c>
      <c r="F188" s="8">
        <f>H188+J188+L188</f>
        <v>282536</v>
      </c>
      <c r="G188" s="12">
        <f t="shared" si="26"/>
        <v>531167.6</v>
      </c>
      <c r="H188" s="8"/>
      <c r="I188" s="12"/>
      <c r="J188" s="8">
        <f>노임!$D$7</f>
        <v>282536</v>
      </c>
      <c r="K188" s="12">
        <f>TRUNC(J188*D188,1)</f>
        <v>531167.6</v>
      </c>
      <c r="L188" s="8">
        <v>0</v>
      </c>
      <c r="M188" s="12"/>
      <c r="N188" s="23" t="s">
        <v>0</v>
      </c>
    </row>
    <row r="189" spans="1:14" ht="15" customHeight="1">
      <c r="A189" s="24"/>
      <c r="B189" s="25" t="s">
        <v>438</v>
      </c>
      <c r="C189" s="1" t="s">
        <v>41</v>
      </c>
      <c r="D189" s="3">
        <v>2700</v>
      </c>
      <c r="E189" s="2" t="s">
        <v>31</v>
      </c>
      <c r="F189" s="8">
        <f>H189+J189+L189</f>
        <v>3.0329999999999999</v>
      </c>
      <c r="G189" s="12">
        <f t="shared" si="26"/>
        <v>8189.1</v>
      </c>
      <c r="H189" s="8">
        <f>자재조서!$D$12</f>
        <v>3.0329999999999999</v>
      </c>
      <c r="I189" s="12">
        <f>TRUNC(H189*D189,1)</f>
        <v>8189.1</v>
      </c>
      <c r="J189" s="8">
        <v>0</v>
      </c>
      <c r="K189" s="12"/>
      <c r="L189" s="8">
        <v>0</v>
      </c>
      <c r="M189" s="12"/>
      <c r="N189" s="23" t="s">
        <v>0</v>
      </c>
    </row>
    <row r="190" spans="1:14" ht="15" customHeight="1">
      <c r="A190" s="24"/>
      <c r="B190" s="25" t="s">
        <v>445</v>
      </c>
      <c r="C190" s="1" t="s">
        <v>40</v>
      </c>
      <c r="D190" s="3">
        <v>1.36</v>
      </c>
      <c r="E190" s="2" t="s">
        <v>32</v>
      </c>
      <c r="F190" s="8">
        <f>H190+J190+L190</f>
        <v>22200</v>
      </c>
      <c r="G190" s="12">
        <f t="shared" si="26"/>
        <v>30192</v>
      </c>
      <c r="H190" s="8">
        <f>자재조서!$D$15</f>
        <v>22200</v>
      </c>
      <c r="I190" s="12">
        <f>TRUNC(H190*D190,1)</f>
        <v>30192</v>
      </c>
      <c r="J190" s="8">
        <v>0</v>
      </c>
      <c r="K190" s="12"/>
      <c r="L190" s="8">
        <v>0</v>
      </c>
      <c r="M190" s="12"/>
      <c r="N190" s="23" t="s">
        <v>0</v>
      </c>
    </row>
    <row r="191" spans="1:14" ht="15" customHeight="1">
      <c r="A191" s="24"/>
      <c r="B191" s="25" t="s">
        <v>446</v>
      </c>
      <c r="C191" s="1" t="s">
        <v>38</v>
      </c>
      <c r="D191" s="3">
        <v>7.41</v>
      </c>
      <c r="E191" s="2" t="s">
        <v>10</v>
      </c>
      <c r="F191" s="8">
        <f>H191+J191+L191</f>
        <v>1669</v>
      </c>
      <c r="G191" s="12">
        <f t="shared" si="26"/>
        <v>12367.2</v>
      </c>
      <c r="H191" s="8">
        <f>자재조서!$D$16</f>
        <v>1669</v>
      </c>
      <c r="I191" s="12">
        <f>TRUNC(H191*D191,1)</f>
        <v>12367.2</v>
      </c>
      <c r="J191" s="8">
        <v>0</v>
      </c>
      <c r="K191" s="12"/>
      <c r="L191" s="8">
        <v>0</v>
      </c>
      <c r="M191" s="12"/>
      <c r="N191" s="23" t="s">
        <v>0</v>
      </c>
    </row>
    <row r="192" spans="1:14" ht="15" customHeight="1">
      <c r="A192" s="24"/>
      <c r="B192" s="25" t="s">
        <v>447</v>
      </c>
      <c r="C192" s="1" t="s">
        <v>30</v>
      </c>
      <c r="D192" s="1">
        <v>2</v>
      </c>
      <c r="E192" s="2" t="s">
        <v>29</v>
      </c>
      <c r="F192" s="8">
        <f>H192+J192+L192</f>
        <v>0</v>
      </c>
      <c r="G192" s="12">
        <f t="shared" si="26"/>
        <v>10623.3</v>
      </c>
      <c r="H192" s="2"/>
      <c r="I192" s="12">
        <f>TRUNC((K188*0.02),1)</f>
        <v>10623.3</v>
      </c>
      <c r="J192" s="2"/>
      <c r="K192" s="12">
        <v>0</v>
      </c>
      <c r="L192" s="2"/>
      <c r="M192" s="12">
        <v>0</v>
      </c>
      <c r="N192" s="23" t="s">
        <v>0</v>
      </c>
    </row>
    <row r="193" spans="1:14" ht="15" customHeight="1">
      <c r="A193" s="27"/>
      <c r="B193" s="2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3"/>
    </row>
    <row r="194" spans="1:14" ht="15" customHeight="1">
      <c r="A194" s="63">
        <f>A187+1</f>
        <v>120</v>
      </c>
      <c r="B194" s="57" t="s">
        <v>448</v>
      </c>
      <c r="C194" s="58" t="s">
        <v>262</v>
      </c>
      <c r="D194" s="58">
        <v>1</v>
      </c>
      <c r="E194" s="59" t="s">
        <v>3</v>
      </c>
      <c r="F194" s="62"/>
      <c r="G194" s="61">
        <f t="shared" ref="G194:G199" si="27">I194+K194+M194</f>
        <v>466534</v>
      </c>
      <c r="H194" s="62"/>
      <c r="I194" s="61">
        <f>TRUNC(I195+I196+I197+I198+I199,0)</f>
        <v>48381</v>
      </c>
      <c r="J194" s="62"/>
      <c r="K194" s="61">
        <f>TRUNC(K195+K196+K197+K198+K199,0)</f>
        <v>418153</v>
      </c>
      <c r="L194" s="62"/>
      <c r="M194" s="61">
        <f>TRUNC(M195+M196+M197+M198+M199,0)</f>
        <v>0</v>
      </c>
      <c r="N194" s="74" t="str">
        <f>N187</f>
        <v>토목6-3-4</v>
      </c>
    </row>
    <row r="195" spans="1:14" ht="15" customHeight="1">
      <c r="A195" s="24"/>
      <c r="B195" s="25" t="s">
        <v>424</v>
      </c>
      <c r="C195" s="1" t="s">
        <v>0</v>
      </c>
      <c r="D195" s="3">
        <v>1.48</v>
      </c>
      <c r="E195" s="2" t="s">
        <v>24</v>
      </c>
      <c r="F195" s="8">
        <f>H195+J195+L195</f>
        <v>282536</v>
      </c>
      <c r="G195" s="12">
        <f t="shared" si="27"/>
        <v>418153.2</v>
      </c>
      <c r="H195" s="8"/>
      <c r="I195" s="12"/>
      <c r="J195" s="8">
        <f>노임!$D$7</f>
        <v>282536</v>
      </c>
      <c r="K195" s="12">
        <f>TRUNC(J195*D195,1)</f>
        <v>418153.2</v>
      </c>
      <c r="L195" s="8">
        <v>0</v>
      </c>
      <c r="M195" s="12"/>
      <c r="N195" s="23" t="s">
        <v>0</v>
      </c>
    </row>
    <row r="196" spans="1:14" ht="15" customHeight="1">
      <c r="A196" s="24"/>
      <c r="B196" s="25" t="s">
        <v>438</v>
      </c>
      <c r="C196" s="1" t="s">
        <v>41</v>
      </c>
      <c r="D196" s="3">
        <v>2160</v>
      </c>
      <c r="E196" s="2" t="s">
        <v>31</v>
      </c>
      <c r="F196" s="8">
        <f>H196+J196+L196</f>
        <v>3.0329999999999999</v>
      </c>
      <c r="G196" s="12">
        <f t="shared" si="27"/>
        <v>6551.2</v>
      </c>
      <c r="H196" s="8">
        <f>자재조서!$D$12</f>
        <v>3.0329999999999999</v>
      </c>
      <c r="I196" s="12">
        <f>TRUNC(H196*D196,1)</f>
        <v>6551.2</v>
      </c>
      <c r="J196" s="8">
        <v>0</v>
      </c>
      <c r="K196" s="12"/>
      <c r="L196" s="8">
        <v>0</v>
      </c>
      <c r="M196" s="12"/>
      <c r="N196" s="23" t="s">
        <v>0</v>
      </c>
    </row>
    <row r="197" spans="1:14" ht="15" customHeight="1">
      <c r="A197" s="24"/>
      <c r="B197" s="25" t="s">
        <v>445</v>
      </c>
      <c r="C197" s="1" t="s">
        <v>40</v>
      </c>
      <c r="D197" s="3">
        <v>1.07</v>
      </c>
      <c r="E197" s="2" t="s">
        <v>32</v>
      </c>
      <c r="F197" s="8">
        <f>H197+J197+L197</f>
        <v>22200</v>
      </c>
      <c r="G197" s="12">
        <f t="shared" si="27"/>
        <v>23754</v>
      </c>
      <c r="H197" s="8">
        <f>자재조서!$D$15</f>
        <v>22200</v>
      </c>
      <c r="I197" s="12">
        <f>TRUNC(H197*D197,1)</f>
        <v>23754</v>
      </c>
      <c r="J197" s="8">
        <v>0</v>
      </c>
      <c r="K197" s="12"/>
      <c r="L197" s="8">
        <v>0</v>
      </c>
      <c r="M197" s="12"/>
      <c r="N197" s="23" t="s">
        <v>0</v>
      </c>
    </row>
    <row r="198" spans="1:14" ht="15" customHeight="1">
      <c r="A198" s="24"/>
      <c r="B198" s="25" t="s">
        <v>446</v>
      </c>
      <c r="C198" s="1" t="s">
        <v>38</v>
      </c>
      <c r="D198" s="3">
        <v>5.82</v>
      </c>
      <c r="E198" s="2" t="s">
        <v>10</v>
      </c>
      <c r="F198" s="8">
        <f>H198+J198+L198</f>
        <v>1669</v>
      </c>
      <c r="G198" s="12">
        <f t="shared" si="27"/>
        <v>9713.5</v>
      </c>
      <c r="H198" s="8">
        <f>자재조서!$D$16</f>
        <v>1669</v>
      </c>
      <c r="I198" s="12">
        <f>TRUNC(H198*D198,1)</f>
        <v>9713.5</v>
      </c>
      <c r="J198" s="8">
        <v>0</v>
      </c>
      <c r="K198" s="12"/>
      <c r="L198" s="8">
        <v>0</v>
      </c>
      <c r="M198" s="12"/>
      <c r="N198" s="23" t="s">
        <v>0</v>
      </c>
    </row>
    <row r="199" spans="1:14" ht="15" customHeight="1">
      <c r="A199" s="24"/>
      <c r="B199" s="25" t="s">
        <v>447</v>
      </c>
      <c r="C199" s="1" t="s">
        <v>30</v>
      </c>
      <c r="D199" s="1">
        <v>2</v>
      </c>
      <c r="E199" s="2" t="s">
        <v>29</v>
      </c>
      <c r="F199" s="8">
        <f>H199+J199+L199</f>
        <v>0</v>
      </c>
      <c r="G199" s="12">
        <f t="shared" si="27"/>
        <v>8363</v>
      </c>
      <c r="H199" s="2"/>
      <c r="I199" s="12">
        <f>TRUNC((K195*0.02),1)</f>
        <v>8363</v>
      </c>
      <c r="J199" s="2"/>
      <c r="K199" s="12">
        <v>0</v>
      </c>
      <c r="L199" s="2"/>
      <c r="M199" s="12">
        <v>0</v>
      </c>
      <c r="N199" s="23" t="s">
        <v>0</v>
      </c>
    </row>
    <row r="200" spans="1:14" ht="15" customHeight="1">
      <c r="A200" s="27"/>
      <c r="B200" s="2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3"/>
    </row>
    <row r="201" spans="1:14" ht="15" customHeight="1">
      <c r="A201" s="63">
        <f>A194+1</f>
        <v>121</v>
      </c>
      <c r="B201" s="57" t="s">
        <v>444</v>
      </c>
      <c r="C201" s="58" t="s">
        <v>263</v>
      </c>
      <c r="D201" s="58">
        <v>1</v>
      </c>
      <c r="E201" s="59" t="s">
        <v>3</v>
      </c>
      <c r="F201" s="62"/>
      <c r="G201" s="61">
        <f t="shared" ref="G201:G206" si="28">I201+K201+M201</f>
        <v>676034</v>
      </c>
      <c r="H201" s="62"/>
      <c r="I201" s="61">
        <f>TRUNC(I202+I203+I204+I205+I206,0)</f>
        <v>71407</v>
      </c>
      <c r="J201" s="62"/>
      <c r="K201" s="61">
        <f>TRUNC(K202+K203+K204+K205+K206,0)</f>
        <v>604627</v>
      </c>
      <c r="L201" s="62"/>
      <c r="M201" s="61">
        <f>TRUNC(M202+M203+M204+M205+M206,0)</f>
        <v>0</v>
      </c>
      <c r="N201" s="74" t="str">
        <f>N194</f>
        <v>토목6-3-4</v>
      </c>
    </row>
    <row r="202" spans="1:14" ht="15" customHeight="1">
      <c r="A202" s="24"/>
      <c r="B202" s="25" t="s">
        <v>424</v>
      </c>
      <c r="C202" s="1" t="s">
        <v>0</v>
      </c>
      <c r="D202" s="3">
        <v>2.14</v>
      </c>
      <c r="E202" s="2" t="s">
        <v>24</v>
      </c>
      <c r="F202" s="8">
        <f>H202+J202+L202</f>
        <v>282536</v>
      </c>
      <c r="G202" s="12">
        <f t="shared" si="28"/>
        <v>604627</v>
      </c>
      <c r="H202" s="8"/>
      <c r="I202" s="12"/>
      <c r="J202" s="8">
        <f>노임!$D$7</f>
        <v>282536</v>
      </c>
      <c r="K202" s="12">
        <f>TRUNC(J202*D202,1)</f>
        <v>604627</v>
      </c>
      <c r="L202" s="8">
        <v>0</v>
      </c>
      <c r="M202" s="12"/>
      <c r="N202" s="23" t="s">
        <v>0</v>
      </c>
    </row>
    <row r="203" spans="1:14" ht="15" customHeight="1">
      <c r="A203" s="24"/>
      <c r="B203" s="25" t="s">
        <v>438</v>
      </c>
      <c r="C203" s="1" t="s">
        <v>41</v>
      </c>
      <c r="D203" s="3">
        <v>3190</v>
      </c>
      <c r="E203" s="2" t="s">
        <v>31</v>
      </c>
      <c r="F203" s="8">
        <f>H203+J203+L203</f>
        <v>3.0329999999999999</v>
      </c>
      <c r="G203" s="12">
        <f t="shared" si="28"/>
        <v>9675.2000000000007</v>
      </c>
      <c r="H203" s="8">
        <f>자재조서!$D$12</f>
        <v>3.0329999999999999</v>
      </c>
      <c r="I203" s="12">
        <f>TRUNC(H203*D203,1)</f>
        <v>9675.2000000000007</v>
      </c>
      <c r="J203" s="8">
        <v>0</v>
      </c>
      <c r="K203" s="12"/>
      <c r="L203" s="8">
        <v>0</v>
      </c>
      <c r="M203" s="12"/>
      <c r="N203" s="23" t="s">
        <v>0</v>
      </c>
    </row>
    <row r="204" spans="1:14" ht="15" customHeight="1">
      <c r="A204" s="24"/>
      <c r="B204" s="25" t="s">
        <v>445</v>
      </c>
      <c r="C204" s="1" t="s">
        <v>40</v>
      </c>
      <c r="D204" s="3">
        <v>1.6</v>
      </c>
      <c r="E204" s="2" t="s">
        <v>32</v>
      </c>
      <c r="F204" s="8">
        <f>H204+J204+L204</f>
        <v>22200</v>
      </c>
      <c r="G204" s="12">
        <f t="shared" si="28"/>
        <v>35520</v>
      </c>
      <c r="H204" s="8">
        <f>자재조서!$D$15</f>
        <v>22200</v>
      </c>
      <c r="I204" s="12">
        <f>TRUNC(H204*D204,1)</f>
        <v>35520</v>
      </c>
      <c r="J204" s="8">
        <v>0</v>
      </c>
      <c r="K204" s="12"/>
      <c r="L204" s="8">
        <v>0</v>
      </c>
      <c r="M204" s="12"/>
      <c r="N204" s="23" t="s">
        <v>0</v>
      </c>
    </row>
    <row r="205" spans="1:14" ht="15" customHeight="1">
      <c r="A205" s="24"/>
      <c r="B205" s="25" t="s">
        <v>446</v>
      </c>
      <c r="C205" s="1" t="s">
        <v>38</v>
      </c>
      <c r="D205" s="3">
        <v>8.4600000000000009</v>
      </c>
      <c r="E205" s="2" t="s">
        <v>10</v>
      </c>
      <c r="F205" s="8">
        <f>H205+J205+L205</f>
        <v>1669</v>
      </c>
      <c r="G205" s="12">
        <f t="shared" si="28"/>
        <v>14119.7</v>
      </c>
      <c r="H205" s="8">
        <f>자재조서!$D$16</f>
        <v>1669</v>
      </c>
      <c r="I205" s="12">
        <f>TRUNC(H205*D205,1)</f>
        <v>14119.7</v>
      </c>
      <c r="J205" s="8">
        <v>0</v>
      </c>
      <c r="K205" s="12"/>
      <c r="L205" s="8">
        <v>0</v>
      </c>
      <c r="M205" s="12"/>
      <c r="N205" s="23" t="s">
        <v>0</v>
      </c>
    </row>
    <row r="206" spans="1:14" ht="15" customHeight="1">
      <c r="A206" s="24"/>
      <c r="B206" s="25" t="s">
        <v>447</v>
      </c>
      <c r="C206" s="1" t="s">
        <v>30</v>
      </c>
      <c r="D206" s="1">
        <v>2</v>
      </c>
      <c r="E206" s="2" t="s">
        <v>29</v>
      </c>
      <c r="F206" s="8">
        <f>H206+J206+L206</f>
        <v>0</v>
      </c>
      <c r="G206" s="12">
        <f t="shared" si="28"/>
        <v>12092.5</v>
      </c>
      <c r="H206" s="2"/>
      <c r="I206" s="12">
        <f>TRUNC((K202*0.02),1)</f>
        <v>12092.5</v>
      </c>
      <c r="J206" s="2"/>
      <c r="K206" s="12">
        <v>0</v>
      </c>
      <c r="L206" s="2"/>
      <c r="M206" s="12">
        <v>0</v>
      </c>
      <c r="N206" s="23" t="s">
        <v>0</v>
      </c>
    </row>
    <row r="207" spans="1:14" ht="15" customHeight="1">
      <c r="A207" s="27"/>
      <c r="B207" s="2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3"/>
    </row>
    <row r="208" spans="1:14" ht="15" customHeight="1">
      <c r="A208" s="63">
        <f>A201+1</f>
        <v>122</v>
      </c>
      <c r="B208" s="57" t="s">
        <v>448</v>
      </c>
      <c r="C208" s="58" t="s">
        <v>263</v>
      </c>
      <c r="D208" s="58">
        <v>1</v>
      </c>
      <c r="E208" s="59" t="s">
        <v>3</v>
      </c>
      <c r="F208" s="62"/>
      <c r="G208" s="61">
        <f t="shared" ref="G208:G213" si="29">I208+K208+M208</f>
        <v>540247</v>
      </c>
      <c r="H208" s="62"/>
      <c r="I208" s="61">
        <f>TRUNC(I209+I210+I211+I212+I213,0)</f>
        <v>57111</v>
      </c>
      <c r="J208" s="62"/>
      <c r="K208" s="61">
        <f>TRUNC(K209+K210+K211+K212+K213,0)</f>
        <v>483136</v>
      </c>
      <c r="L208" s="62"/>
      <c r="M208" s="61">
        <f>TRUNC(M209+M210+M211+M212+M213,0)</f>
        <v>0</v>
      </c>
      <c r="N208" s="74" t="str">
        <f>N201</f>
        <v>토목6-3-4</v>
      </c>
    </row>
    <row r="209" spans="1:15" ht="15" customHeight="1">
      <c r="A209" s="24"/>
      <c r="B209" s="25" t="s">
        <v>424</v>
      </c>
      <c r="C209" s="1" t="s">
        <v>0</v>
      </c>
      <c r="D209" s="3">
        <v>1.71</v>
      </c>
      <c r="E209" s="2" t="s">
        <v>24</v>
      </c>
      <c r="F209" s="8">
        <f>H209+J209+L209</f>
        <v>282536</v>
      </c>
      <c r="G209" s="12">
        <f t="shared" si="29"/>
        <v>483136.5</v>
      </c>
      <c r="H209" s="8"/>
      <c r="I209" s="12"/>
      <c r="J209" s="8">
        <f>노임!$D$7</f>
        <v>282536</v>
      </c>
      <c r="K209" s="12">
        <f>TRUNC(J209*D209,1)</f>
        <v>483136.5</v>
      </c>
      <c r="L209" s="8">
        <v>0</v>
      </c>
      <c r="M209" s="12"/>
      <c r="N209" s="23" t="s">
        <v>0</v>
      </c>
    </row>
    <row r="210" spans="1:15" ht="15" customHeight="1">
      <c r="A210" s="24"/>
      <c r="B210" s="25" t="s">
        <v>438</v>
      </c>
      <c r="C210" s="1" t="s">
        <v>41</v>
      </c>
      <c r="D210" s="3">
        <v>2550</v>
      </c>
      <c r="E210" s="2" t="s">
        <v>31</v>
      </c>
      <c r="F210" s="8">
        <f>H210+J210+L210</f>
        <v>3.0329999999999999</v>
      </c>
      <c r="G210" s="12">
        <f t="shared" si="29"/>
        <v>7734.1</v>
      </c>
      <c r="H210" s="8">
        <f>자재조서!$D$12</f>
        <v>3.0329999999999999</v>
      </c>
      <c r="I210" s="12">
        <f>TRUNC(H210*D210,1)</f>
        <v>7734.1</v>
      </c>
      <c r="J210" s="8">
        <v>0</v>
      </c>
      <c r="K210" s="12"/>
      <c r="L210" s="8">
        <v>0</v>
      </c>
      <c r="M210" s="12"/>
      <c r="N210" s="23" t="s">
        <v>0</v>
      </c>
    </row>
    <row r="211" spans="1:15" ht="15" customHeight="1">
      <c r="A211" s="24"/>
      <c r="B211" s="25" t="s">
        <v>445</v>
      </c>
      <c r="C211" s="1" t="s">
        <v>40</v>
      </c>
      <c r="D211" s="3">
        <v>1.28</v>
      </c>
      <c r="E211" s="2" t="s">
        <v>32</v>
      </c>
      <c r="F211" s="8">
        <f>H211+J211+L211</f>
        <v>22200</v>
      </c>
      <c r="G211" s="12">
        <f t="shared" si="29"/>
        <v>28416</v>
      </c>
      <c r="H211" s="8">
        <f>자재조서!$D$15</f>
        <v>22200</v>
      </c>
      <c r="I211" s="12">
        <f>TRUNC(H211*D211,1)</f>
        <v>28416</v>
      </c>
      <c r="J211" s="8">
        <v>0</v>
      </c>
      <c r="K211" s="12"/>
      <c r="L211" s="8">
        <v>0</v>
      </c>
      <c r="M211" s="12"/>
      <c r="N211" s="23" t="s">
        <v>0</v>
      </c>
    </row>
    <row r="212" spans="1:15" ht="15" customHeight="1">
      <c r="A212" s="24"/>
      <c r="B212" s="25" t="s">
        <v>446</v>
      </c>
      <c r="C212" s="1" t="s">
        <v>38</v>
      </c>
      <c r="D212" s="3">
        <v>6.77</v>
      </c>
      <c r="E212" s="2" t="s">
        <v>10</v>
      </c>
      <c r="F212" s="8">
        <f>H212+J212+L212</f>
        <v>1669</v>
      </c>
      <c r="G212" s="12">
        <f t="shared" si="29"/>
        <v>11299.1</v>
      </c>
      <c r="H212" s="8">
        <f>자재조서!$D$16</f>
        <v>1669</v>
      </c>
      <c r="I212" s="12">
        <f>TRUNC(H212*D212,1)</f>
        <v>11299.1</v>
      </c>
      <c r="J212" s="8">
        <v>0</v>
      </c>
      <c r="K212" s="12"/>
      <c r="L212" s="8">
        <v>0</v>
      </c>
      <c r="M212" s="12"/>
      <c r="N212" s="23" t="s">
        <v>0</v>
      </c>
    </row>
    <row r="213" spans="1:15" ht="15" customHeight="1">
      <c r="A213" s="24"/>
      <c r="B213" s="25" t="s">
        <v>447</v>
      </c>
      <c r="C213" s="1" t="s">
        <v>30</v>
      </c>
      <c r="D213" s="1">
        <v>2</v>
      </c>
      <c r="E213" s="2" t="s">
        <v>29</v>
      </c>
      <c r="F213" s="8">
        <f>H213+J213+L213</f>
        <v>0</v>
      </c>
      <c r="G213" s="12">
        <f t="shared" si="29"/>
        <v>9662.7000000000007</v>
      </c>
      <c r="H213" s="2"/>
      <c r="I213" s="12">
        <f>TRUNC((K209*0.02),1)</f>
        <v>9662.7000000000007</v>
      </c>
      <c r="J213" s="2"/>
      <c r="K213" s="12">
        <v>0</v>
      </c>
      <c r="L213" s="2"/>
      <c r="M213" s="12">
        <v>0</v>
      </c>
      <c r="N213" s="23" t="s">
        <v>0</v>
      </c>
    </row>
    <row r="214" spans="1:15" ht="15" customHeight="1">
      <c r="A214" s="27"/>
      <c r="B214" s="2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3"/>
    </row>
    <row r="215" spans="1:15" ht="15" customHeight="1">
      <c r="A215" s="63">
        <f>A208+1</f>
        <v>123</v>
      </c>
      <c r="B215" s="57" t="s">
        <v>444</v>
      </c>
      <c r="C215" s="58" t="s">
        <v>264</v>
      </c>
      <c r="D215" s="58">
        <v>1</v>
      </c>
      <c r="E215" s="59" t="s">
        <v>3</v>
      </c>
      <c r="F215" s="62"/>
      <c r="G215" s="61">
        <f t="shared" ref="G215:G220" si="30">I215+K215+M215</f>
        <v>715745</v>
      </c>
      <c r="H215" s="62"/>
      <c r="I215" s="61">
        <f>TRUNC(I216+I217+I218+I219+I220,0)</f>
        <v>77214</v>
      </c>
      <c r="J215" s="62"/>
      <c r="K215" s="61">
        <f>TRUNC(K216+K217+K218+K219+K220,0)</f>
        <v>638531</v>
      </c>
      <c r="L215" s="62"/>
      <c r="M215" s="61">
        <f>TRUNC(M216+M217+M218+M219+M220,0)</f>
        <v>0</v>
      </c>
      <c r="N215" s="74" t="str">
        <f>N208</f>
        <v>토목6-3-4</v>
      </c>
      <c r="O215">
        <f>G215*0.7/6*0.8</f>
        <v>66802.866666666669</v>
      </c>
    </row>
    <row r="216" spans="1:15" ht="15" customHeight="1">
      <c r="A216" s="24"/>
      <c r="B216" s="25" t="s">
        <v>424</v>
      </c>
      <c r="C216" s="1" t="s">
        <v>0</v>
      </c>
      <c r="D216" s="3">
        <v>2.2599999999999998</v>
      </c>
      <c r="E216" s="2" t="s">
        <v>24</v>
      </c>
      <c r="F216" s="8">
        <f>H216+J216+L216</f>
        <v>282536</v>
      </c>
      <c r="G216" s="12">
        <f t="shared" si="30"/>
        <v>638531.30000000005</v>
      </c>
      <c r="H216" s="8"/>
      <c r="I216" s="12"/>
      <c r="J216" s="8">
        <f>노임!$D$7</f>
        <v>282536</v>
      </c>
      <c r="K216" s="12">
        <f>TRUNC(J216*D216,1)</f>
        <v>638531.30000000005</v>
      </c>
      <c r="L216" s="8">
        <v>0</v>
      </c>
      <c r="M216" s="12"/>
      <c r="N216" s="23" t="s">
        <v>0</v>
      </c>
    </row>
    <row r="217" spans="1:15" ht="15" customHeight="1">
      <c r="A217" s="24"/>
      <c r="B217" s="25" t="s">
        <v>438</v>
      </c>
      <c r="C217" s="1" t="s">
        <v>41</v>
      </c>
      <c r="D217" s="3">
        <v>3360</v>
      </c>
      <c r="E217" s="2" t="s">
        <v>31</v>
      </c>
      <c r="F217" s="8">
        <f>H217+J217+L217</f>
        <v>3.0329999999999999</v>
      </c>
      <c r="G217" s="12">
        <f t="shared" si="30"/>
        <v>10190.799999999999</v>
      </c>
      <c r="H217" s="8">
        <f>자재조서!$D$12</f>
        <v>3.0329999999999999</v>
      </c>
      <c r="I217" s="12">
        <f>TRUNC(H217*D217,1)</f>
        <v>10190.799999999999</v>
      </c>
      <c r="J217" s="8">
        <v>0</v>
      </c>
      <c r="K217" s="12"/>
      <c r="L217" s="8">
        <v>0</v>
      </c>
      <c r="M217" s="12"/>
      <c r="N217" s="23" t="s">
        <v>0</v>
      </c>
    </row>
    <row r="218" spans="1:15" ht="15" customHeight="1">
      <c r="A218" s="24"/>
      <c r="B218" s="25" t="s">
        <v>445</v>
      </c>
      <c r="C218" s="1" t="s">
        <v>40</v>
      </c>
      <c r="D218" s="3">
        <v>1.68</v>
      </c>
      <c r="E218" s="2" t="s">
        <v>32</v>
      </c>
      <c r="F218" s="8">
        <f>H218+J218+L218</f>
        <v>22200</v>
      </c>
      <c r="G218" s="12">
        <f t="shared" si="30"/>
        <v>37296</v>
      </c>
      <c r="H218" s="8">
        <f>자재조서!$D$15</f>
        <v>22200</v>
      </c>
      <c r="I218" s="12">
        <f>TRUNC(H218*D218,1)</f>
        <v>37296</v>
      </c>
      <c r="J218" s="8">
        <v>0</v>
      </c>
      <c r="K218" s="12"/>
      <c r="L218" s="8">
        <v>0</v>
      </c>
      <c r="M218" s="12"/>
      <c r="N218" s="23" t="s">
        <v>0</v>
      </c>
    </row>
    <row r="219" spans="1:15" ht="15" customHeight="1">
      <c r="A219" s="24"/>
      <c r="B219" s="25" t="s">
        <v>446</v>
      </c>
      <c r="C219" s="1" t="s">
        <v>38</v>
      </c>
      <c r="D219" s="3">
        <v>10.16</v>
      </c>
      <c r="E219" s="2" t="s">
        <v>10</v>
      </c>
      <c r="F219" s="8">
        <f>H219+J219+L219</f>
        <v>1669</v>
      </c>
      <c r="G219" s="12">
        <f t="shared" si="30"/>
        <v>16957</v>
      </c>
      <c r="H219" s="8">
        <f>자재조서!$D$16</f>
        <v>1669</v>
      </c>
      <c r="I219" s="12">
        <f>TRUNC(H219*D219,1)</f>
        <v>16957</v>
      </c>
      <c r="J219" s="8">
        <v>0</v>
      </c>
      <c r="K219" s="12"/>
      <c r="L219" s="8">
        <v>0</v>
      </c>
      <c r="M219" s="12"/>
      <c r="N219" s="23" t="s">
        <v>0</v>
      </c>
    </row>
    <row r="220" spans="1:15" ht="15" customHeight="1">
      <c r="A220" s="24"/>
      <c r="B220" s="25" t="s">
        <v>447</v>
      </c>
      <c r="C220" s="1" t="s">
        <v>30</v>
      </c>
      <c r="D220" s="1">
        <v>2</v>
      </c>
      <c r="E220" s="2" t="s">
        <v>29</v>
      </c>
      <c r="F220" s="8">
        <f>H220+J220+L220</f>
        <v>0</v>
      </c>
      <c r="G220" s="12">
        <f t="shared" si="30"/>
        <v>12770.6</v>
      </c>
      <c r="H220" s="2"/>
      <c r="I220" s="12">
        <f>TRUNC((K216*0.02),1)</f>
        <v>12770.6</v>
      </c>
      <c r="J220" s="2"/>
      <c r="K220" s="12">
        <v>0</v>
      </c>
      <c r="L220" s="2"/>
      <c r="M220" s="12">
        <v>0</v>
      </c>
      <c r="N220" s="23" t="s">
        <v>0</v>
      </c>
    </row>
    <row r="221" spans="1:15" ht="15" customHeight="1">
      <c r="A221" s="27"/>
      <c r="B221" s="2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3"/>
    </row>
    <row r="222" spans="1:15" ht="15" customHeight="1">
      <c r="A222" s="63">
        <f>A215+1</f>
        <v>124</v>
      </c>
      <c r="B222" s="57" t="s">
        <v>448</v>
      </c>
      <c r="C222" s="58" t="s">
        <v>264</v>
      </c>
      <c r="D222" s="58">
        <v>1</v>
      </c>
      <c r="E222" s="59" t="s">
        <v>3</v>
      </c>
      <c r="F222" s="62"/>
      <c r="G222" s="61">
        <f t="shared" ref="G222:G227" si="31">I222+K222+M222</f>
        <v>579832</v>
      </c>
      <c r="H222" s="62"/>
      <c r="I222" s="61">
        <f>TRUNC(I223+I224+I225+I226+I227,0)</f>
        <v>59966</v>
      </c>
      <c r="J222" s="62"/>
      <c r="K222" s="61">
        <f>TRUNC(K223+K224+K225+K226+K227,0)</f>
        <v>519866</v>
      </c>
      <c r="L222" s="62"/>
      <c r="M222" s="61">
        <f>TRUNC(M223+M224+M225+M226+M227,0)</f>
        <v>0</v>
      </c>
      <c r="N222" s="74" t="str">
        <f>N215</f>
        <v>토목6-3-4</v>
      </c>
      <c r="O222">
        <f>G222*0.7/6*0.8</f>
        <v>54117.653333333335</v>
      </c>
    </row>
    <row r="223" spans="1:15" ht="15" customHeight="1">
      <c r="A223" s="24"/>
      <c r="B223" s="25" t="s">
        <v>424</v>
      </c>
      <c r="C223" s="1" t="s">
        <v>0</v>
      </c>
      <c r="D223" s="3">
        <v>1.84</v>
      </c>
      <c r="E223" s="2" t="s">
        <v>24</v>
      </c>
      <c r="F223" s="8">
        <f>H223+J223+L223</f>
        <v>282536</v>
      </c>
      <c r="G223" s="12">
        <f t="shared" si="31"/>
        <v>519866.2</v>
      </c>
      <c r="H223" s="8"/>
      <c r="I223" s="12"/>
      <c r="J223" s="8">
        <f>노임!$D$7</f>
        <v>282536</v>
      </c>
      <c r="K223" s="12">
        <f>TRUNC(J223*D223,1)</f>
        <v>519866.2</v>
      </c>
      <c r="L223" s="8">
        <v>0</v>
      </c>
      <c r="M223" s="12"/>
      <c r="N223" s="23" t="s">
        <v>0</v>
      </c>
    </row>
    <row r="224" spans="1:15" ht="15" customHeight="1">
      <c r="A224" s="24"/>
      <c r="B224" s="25" t="s">
        <v>438</v>
      </c>
      <c r="C224" s="1" t="s">
        <v>41</v>
      </c>
      <c r="D224" s="3">
        <v>2630</v>
      </c>
      <c r="E224" s="2" t="s">
        <v>31</v>
      </c>
      <c r="F224" s="8">
        <f>H224+J224+L224</f>
        <v>3.0329999999999999</v>
      </c>
      <c r="G224" s="12">
        <f t="shared" si="31"/>
        <v>7976.7</v>
      </c>
      <c r="H224" s="8">
        <f>자재조서!$D$12</f>
        <v>3.0329999999999999</v>
      </c>
      <c r="I224" s="12">
        <f>TRUNC(H224*D224,1)</f>
        <v>7976.7</v>
      </c>
      <c r="J224" s="8">
        <v>0</v>
      </c>
      <c r="K224" s="12"/>
      <c r="L224" s="8">
        <v>0</v>
      </c>
      <c r="M224" s="12"/>
      <c r="N224" s="23" t="s">
        <v>0</v>
      </c>
    </row>
    <row r="225" spans="1:14" ht="15" customHeight="1">
      <c r="A225" s="24"/>
      <c r="B225" s="25" t="s">
        <v>445</v>
      </c>
      <c r="C225" s="1" t="s">
        <v>40</v>
      </c>
      <c r="D225" s="3">
        <v>1.33</v>
      </c>
      <c r="E225" s="2" t="s">
        <v>32</v>
      </c>
      <c r="F225" s="8">
        <f>H225+J225+L225</f>
        <v>22200</v>
      </c>
      <c r="G225" s="12">
        <f t="shared" si="31"/>
        <v>29526</v>
      </c>
      <c r="H225" s="8">
        <f>자재조서!$D$15</f>
        <v>22200</v>
      </c>
      <c r="I225" s="12">
        <f>TRUNC(H225*D225,1)</f>
        <v>29526</v>
      </c>
      <c r="J225" s="8">
        <v>0</v>
      </c>
      <c r="K225" s="12"/>
      <c r="L225" s="8">
        <v>0</v>
      </c>
      <c r="M225" s="12"/>
      <c r="N225" s="23" t="s">
        <v>0</v>
      </c>
    </row>
    <row r="226" spans="1:14" ht="15" customHeight="1">
      <c r="A226" s="24"/>
      <c r="B226" s="25" t="s">
        <v>446</v>
      </c>
      <c r="C226" s="1" t="s">
        <v>38</v>
      </c>
      <c r="D226" s="3">
        <v>7.23</v>
      </c>
      <c r="E226" s="2" t="s">
        <v>10</v>
      </c>
      <c r="F226" s="8">
        <f>H226+J226+L226</f>
        <v>1669</v>
      </c>
      <c r="G226" s="12">
        <f t="shared" si="31"/>
        <v>12066.8</v>
      </c>
      <c r="H226" s="8">
        <f>자재조서!$D$16</f>
        <v>1669</v>
      </c>
      <c r="I226" s="12">
        <f>TRUNC(H226*D226,1)</f>
        <v>12066.8</v>
      </c>
      <c r="J226" s="8">
        <v>0</v>
      </c>
      <c r="K226" s="12"/>
      <c r="L226" s="8">
        <v>0</v>
      </c>
      <c r="M226" s="12"/>
      <c r="N226" s="23" t="s">
        <v>0</v>
      </c>
    </row>
    <row r="227" spans="1:14" ht="15" customHeight="1">
      <c r="A227" s="24"/>
      <c r="B227" s="25" t="s">
        <v>447</v>
      </c>
      <c r="C227" s="1" t="s">
        <v>30</v>
      </c>
      <c r="D227" s="1">
        <v>2</v>
      </c>
      <c r="E227" s="2" t="s">
        <v>29</v>
      </c>
      <c r="F227" s="8">
        <f>H227+J227+L227</f>
        <v>0</v>
      </c>
      <c r="G227" s="12">
        <f t="shared" si="31"/>
        <v>10397.299999999999</v>
      </c>
      <c r="H227" s="2"/>
      <c r="I227" s="12">
        <f>TRUNC((K223*0.02),1)</f>
        <v>10397.299999999999</v>
      </c>
      <c r="J227" s="2"/>
      <c r="K227" s="12">
        <v>0</v>
      </c>
      <c r="L227" s="2"/>
      <c r="M227" s="12">
        <v>0</v>
      </c>
      <c r="N227" s="23" t="s">
        <v>0</v>
      </c>
    </row>
    <row r="228" spans="1:14" ht="15" customHeight="1">
      <c r="A228" s="27"/>
      <c r="B228" s="2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3"/>
    </row>
    <row r="229" spans="1:14" ht="15" customHeight="1">
      <c r="A229" s="63">
        <f>A222+1</f>
        <v>125</v>
      </c>
      <c r="B229" s="57" t="s">
        <v>444</v>
      </c>
      <c r="C229" s="58" t="s">
        <v>265</v>
      </c>
      <c r="D229" s="58">
        <v>1</v>
      </c>
      <c r="E229" s="59" t="s">
        <v>3</v>
      </c>
      <c r="F229" s="62"/>
      <c r="G229" s="61">
        <f t="shared" ref="G229:G234" si="32">I229+K229+M229</f>
        <v>811472</v>
      </c>
      <c r="H229" s="62"/>
      <c r="I229" s="61">
        <f>TRUNC(I230+I231+I232+I233+I234,0)</f>
        <v>91006</v>
      </c>
      <c r="J229" s="62"/>
      <c r="K229" s="61">
        <f>TRUNC(K230+K231+K232+K233+K234,0)</f>
        <v>720466</v>
      </c>
      <c r="L229" s="62"/>
      <c r="M229" s="61">
        <f>TRUNC(M230+M231+M232+M233+M234,0)</f>
        <v>0</v>
      </c>
      <c r="N229" s="74" t="str">
        <f>N222</f>
        <v>토목6-3-4</v>
      </c>
    </row>
    <row r="230" spans="1:14" ht="15" customHeight="1">
      <c r="A230" s="24"/>
      <c r="B230" s="25" t="s">
        <v>424</v>
      </c>
      <c r="C230" s="1" t="s">
        <v>0</v>
      </c>
      <c r="D230" s="3">
        <v>2.5499999999999998</v>
      </c>
      <c r="E230" s="2" t="s">
        <v>24</v>
      </c>
      <c r="F230" s="8">
        <f>H230+J230+L230</f>
        <v>282536</v>
      </c>
      <c r="G230" s="12">
        <f t="shared" si="32"/>
        <v>720466.8</v>
      </c>
      <c r="H230" s="8"/>
      <c r="I230" s="12"/>
      <c r="J230" s="8">
        <f>노임!$D$7</f>
        <v>282536</v>
      </c>
      <c r="K230" s="12">
        <f>TRUNC(J230*D230,1)</f>
        <v>720466.8</v>
      </c>
      <c r="L230" s="8">
        <v>0</v>
      </c>
      <c r="M230" s="12"/>
      <c r="N230" s="23" t="s">
        <v>0</v>
      </c>
    </row>
    <row r="231" spans="1:14" ht="15" customHeight="1">
      <c r="A231" s="24"/>
      <c r="B231" s="25" t="s">
        <v>438</v>
      </c>
      <c r="C231" s="1" t="s">
        <v>41</v>
      </c>
      <c r="D231" s="3">
        <v>3920</v>
      </c>
      <c r="E231" s="2" t="s">
        <v>31</v>
      </c>
      <c r="F231" s="8">
        <f>H231+J231+L231</f>
        <v>3.0329999999999999</v>
      </c>
      <c r="G231" s="12">
        <f t="shared" si="32"/>
        <v>11889.3</v>
      </c>
      <c r="H231" s="8">
        <f>자재조서!$D$12</f>
        <v>3.0329999999999999</v>
      </c>
      <c r="I231" s="12">
        <f>TRUNC(H231*D231,1)</f>
        <v>11889.3</v>
      </c>
      <c r="J231" s="8">
        <v>0</v>
      </c>
      <c r="K231" s="12"/>
      <c r="L231" s="8">
        <v>0</v>
      </c>
      <c r="M231" s="12"/>
      <c r="N231" s="23" t="s">
        <v>0</v>
      </c>
    </row>
    <row r="232" spans="1:14" ht="15" customHeight="1">
      <c r="A232" s="24"/>
      <c r="B232" s="25" t="s">
        <v>445</v>
      </c>
      <c r="C232" s="1" t="s">
        <v>40</v>
      </c>
      <c r="D232" s="3">
        <v>1.96</v>
      </c>
      <c r="E232" s="2" t="s">
        <v>32</v>
      </c>
      <c r="F232" s="8">
        <f>H232+J232+L232</f>
        <v>22200</v>
      </c>
      <c r="G232" s="12">
        <f t="shared" si="32"/>
        <v>43512</v>
      </c>
      <c r="H232" s="8">
        <f>자재조서!$D$15</f>
        <v>22200</v>
      </c>
      <c r="I232" s="12">
        <f>TRUNC(H232*D232,1)</f>
        <v>43512</v>
      </c>
      <c r="J232" s="8">
        <v>0</v>
      </c>
      <c r="K232" s="12"/>
      <c r="L232" s="8">
        <v>0</v>
      </c>
      <c r="M232" s="12"/>
      <c r="N232" s="23" t="s">
        <v>0</v>
      </c>
    </row>
    <row r="233" spans="1:14" ht="15" customHeight="1">
      <c r="A233" s="24"/>
      <c r="B233" s="25" t="s">
        <v>446</v>
      </c>
      <c r="C233" s="1" t="s">
        <v>38</v>
      </c>
      <c r="D233" s="3">
        <v>12.7</v>
      </c>
      <c r="E233" s="2" t="s">
        <v>10</v>
      </c>
      <c r="F233" s="8">
        <f>H233+J233+L233</f>
        <v>1669</v>
      </c>
      <c r="G233" s="12">
        <f t="shared" si="32"/>
        <v>21196.3</v>
      </c>
      <c r="H233" s="8">
        <f>자재조서!$D$16</f>
        <v>1669</v>
      </c>
      <c r="I233" s="12">
        <f>TRUNC(H233*D233,1)</f>
        <v>21196.3</v>
      </c>
      <c r="J233" s="8">
        <v>0</v>
      </c>
      <c r="K233" s="12"/>
      <c r="L233" s="8">
        <v>0</v>
      </c>
      <c r="M233" s="12"/>
      <c r="N233" s="23" t="s">
        <v>0</v>
      </c>
    </row>
    <row r="234" spans="1:14" ht="15" customHeight="1">
      <c r="A234" s="24"/>
      <c r="B234" s="25" t="s">
        <v>447</v>
      </c>
      <c r="C234" s="1" t="s">
        <v>30</v>
      </c>
      <c r="D234" s="1">
        <v>2</v>
      </c>
      <c r="E234" s="2" t="s">
        <v>29</v>
      </c>
      <c r="F234" s="8">
        <f>H234+J234+L234</f>
        <v>0</v>
      </c>
      <c r="G234" s="12">
        <f t="shared" si="32"/>
        <v>14409.3</v>
      </c>
      <c r="H234" s="2"/>
      <c r="I234" s="12">
        <f>TRUNC((K230*0.02),1)</f>
        <v>14409.3</v>
      </c>
      <c r="J234" s="2"/>
      <c r="K234" s="12">
        <v>0</v>
      </c>
      <c r="L234" s="2"/>
      <c r="M234" s="12">
        <v>0</v>
      </c>
      <c r="N234" s="23" t="s">
        <v>0</v>
      </c>
    </row>
    <row r="235" spans="1:14" ht="15" customHeight="1">
      <c r="A235" s="27"/>
      <c r="B235" s="2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3"/>
    </row>
    <row r="236" spans="1:14" ht="15" customHeight="1">
      <c r="A236" s="63">
        <f>A229+1</f>
        <v>126</v>
      </c>
      <c r="B236" s="57" t="s">
        <v>448</v>
      </c>
      <c r="C236" s="58" t="s">
        <v>265</v>
      </c>
      <c r="D236" s="58">
        <v>1</v>
      </c>
      <c r="E236" s="59" t="s">
        <v>3</v>
      </c>
      <c r="F236" s="62"/>
      <c r="G236" s="61">
        <f t="shared" ref="G236:G241" si="33">I236+K236+M236</f>
        <v>736846</v>
      </c>
      <c r="H236" s="62"/>
      <c r="I236" s="61">
        <f>TRUNC(I237+I238+I239+I240+I241,0)</f>
        <v>81363</v>
      </c>
      <c r="J236" s="62"/>
      <c r="K236" s="61">
        <f>TRUNC(K237+K238+K239+K240+K241,0)</f>
        <v>655483</v>
      </c>
      <c r="L236" s="62"/>
      <c r="M236" s="61">
        <f>TRUNC(M237+M238+M239+M240+M241,0)</f>
        <v>0</v>
      </c>
      <c r="N236" s="74" t="str">
        <f>N229</f>
        <v>토목6-3-4</v>
      </c>
    </row>
    <row r="237" spans="1:14" ht="15" customHeight="1">
      <c r="A237" s="24"/>
      <c r="B237" s="25" t="s">
        <v>424</v>
      </c>
      <c r="C237" s="1" t="s">
        <v>0</v>
      </c>
      <c r="D237" s="3">
        <v>2.3199999999999998</v>
      </c>
      <c r="E237" s="2" t="s">
        <v>24</v>
      </c>
      <c r="F237" s="8">
        <f>H237+J237+L237</f>
        <v>282536</v>
      </c>
      <c r="G237" s="12">
        <f t="shared" si="33"/>
        <v>655483.5</v>
      </c>
      <c r="H237" s="8"/>
      <c r="I237" s="12"/>
      <c r="J237" s="8">
        <f>노임!$D$7</f>
        <v>282536</v>
      </c>
      <c r="K237" s="12">
        <f>TRUNC(J237*D237,1)</f>
        <v>655483.5</v>
      </c>
      <c r="L237" s="8">
        <v>0</v>
      </c>
      <c r="M237" s="12"/>
      <c r="N237" s="23" t="s">
        <v>0</v>
      </c>
    </row>
    <row r="238" spans="1:14" ht="15" customHeight="1">
      <c r="A238" s="24"/>
      <c r="B238" s="25" t="s">
        <v>438</v>
      </c>
      <c r="C238" s="1" t="s">
        <v>41</v>
      </c>
      <c r="D238" s="3">
        <v>3580</v>
      </c>
      <c r="E238" s="2" t="s">
        <v>31</v>
      </c>
      <c r="F238" s="8">
        <f>H238+J238+L238</f>
        <v>3.0329999999999999</v>
      </c>
      <c r="G238" s="12">
        <f t="shared" si="33"/>
        <v>10858.1</v>
      </c>
      <c r="H238" s="8">
        <f>자재조서!$D$12</f>
        <v>3.0329999999999999</v>
      </c>
      <c r="I238" s="12">
        <f>TRUNC(H238*D238,1)</f>
        <v>10858.1</v>
      </c>
      <c r="J238" s="8">
        <v>0</v>
      </c>
      <c r="K238" s="12"/>
      <c r="L238" s="8">
        <v>0</v>
      </c>
      <c r="M238" s="12"/>
      <c r="N238" s="23" t="s">
        <v>0</v>
      </c>
    </row>
    <row r="239" spans="1:14" ht="15" customHeight="1">
      <c r="A239" s="24"/>
      <c r="B239" s="25" t="s">
        <v>445</v>
      </c>
      <c r="C239" s="1" t="s">
        <v>40</v>
      </c>
      <c r="D239" s="3">
        <v>1.79</v>
      </c>
      <c r="E239" s="2" t="s">
        <v>32</v>
      </c>
      <c r="F239" s="8">
        <f>H239+J239+L239</f>
        <v>22200</v>
      </c>
      <c r="G239" s="12">
        <f t="shared" si="33"/>
        <v>39738</v>
      </c>
      <c r="H239" s="8">
        <f>자재조서!$D$15</f>
        <v>22200</v>
      </c>
      <c r="I239" s="12">
        <f>TRUNC(H239*D239,1)</f>
        <v>39738</v>
      </c>
      <c r="J239" s="8">
        <v>0</v>
      </c>
      <c r="K239" s="12"/>
      <c r="L239" s="8">
        <v>0</v>
      </c>
      <c r="M239" s="12"/>
      <c r="N239" s="23" t="s">
        <v>0</v>
      </c>
    </row>
    <row r="240" spans="1:14" ht="15" customHeight="1">
      <c r="A240" s="24"/>
      <c r="B240" s="25" t="s">
        <v>446</v>
      </c>
      <c r="C240" s="1" t="s">
        <v>38</v>
      </c>
      <c r="D240" s="3">
        <v>10.58</v>
      </c>
      <c r="E240" s="2" t="s">
        <v>10</v>
      </c>
      <c r="F240" s="8">
        <f>H240+J240+L240</f>
        <v>1669</v>
      </c>
      <c r="G240" s="12">
        <f t="shared" si="33"/>
        <v>17658</v>
      </c>
      <c r="H240" s="8">
        <f>자재조서!$D$16</f>
        <v>1669</v>
      </c>
      <c r="I240" s="12">
        <f>TRUNC(H240*D240,1)</f>
        <v>17658</v>
      </c>
      <c r="J240" s="8">
        <v>0</v>
      </c>
      <c r="K240" s="12"/>
      <c r="L240" s="8">
        <v>0</v>
      </c>
      <c r="M240" s="12"/>
      <c r="N240" s="23" t="s">
        <v>0</v>
      </c>
    </row>
    <row r="241" spans="1:14" ht="15" customHeight="1">
      <c r="A241" s="24"/>
      <c r="B241" s="25" t="s">
        <v>447</v>
      </c>
      <c r="C241" s="1" t="s">
        <v>30</v>
      </c>
      <c r="D241" s="1">
        <v>2</v>
      </c>
      <c r="E241" s="2" t="s">
        <v>29</v>
      </c>
      <c r="F241" s="8">
        <f>H241+J241+L241</f>
        <v>0</v>
      </c>
      <c r="G241" s="12">
        <f t="shared" si="33"/>
        <v>13109.6</v>
      </c>
      <c r="H241" s="2"/>
      <c r="I241" s="12">
        <f>TRUNC((K237*0.02),1)</f>
        <v>13109.6</v>
      </c>
      <c r="J241" s="2"/>
      <c r="K241" s="12">
        <v>0</v>
      </c>
      <c r="L241" s="2"/>
      <c r="M241" s="12">
        <v>0</v>
      </c>
      <c r="N241" s="23" t="s">
        <v>0</v>
      </c>
    </row>
    <row r="242" spans="1:14" ht="15" customHeight="1">
      <c r="A242" s="27"/>
      <c r="B242" s="2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3"/>
    </row>
    <row r="243" spans="1:14" ht="15" customHeight="1">
      <c r="A243" s="63">
        <f>A236+1</f>
        <v>127</v>
      </c>
      <c r="B243" s="57" t="s">
        <v>444</v>
      </c>
      <c r="C243" s="58" t="s">
        <v>266</v>
      </c>
      <c r="D243" s="58">
        <v>1</v>
      </c>
      <c r="E243" s="59" t="s">
        <v>3</v>
      </c>
      <c r="F243" s="62"/>
      <c r="G243" s="61">
        <f t="shared" ref="G243:G248" si="34">I243+K243+M243</f>
        <v>890166</v>
      </c>
      <c r="H243" s="62"/>
      <c r="I243" s="61">
        <f>TRUNC(I244+I245+I246+I247+I248,0)</f>
        <v>104716</v>
      </c>
      <c r="J243" s="62"/>
      <c r="K243" s="61">
        <f>TRUNC(K244+K245+K246+K247+K248,0)</f>
        <v>785450</v>
      </c>
      <c r="L243" s="62"/>
      <c r="M243" s="61">
        <f>TRUNC(M244+M245+M246+M247+M248,0)</f>
        <v>0</v>
      </c>
      <c r="N243" s="74" t="str">
        <f>N236</f>
        <v>토목6-3-4</v>
      </c>
    </row>
    <row r="244" spans="1:14" ht="15" customHeight="1">
      <c r="A244" s="24"/>
      <c r="B244" s="25" t="s">
        <v>424</v>
      </c>
      <c r="C244" s="1" t="s">
        <v>0</v>
      </c>
      <c r="D244" s="3">
        <v>2.78</v>
      </c>
      <c r="E244" s="2" t="s">
        <v>24</v>
      </c>
      <c r="F244" s="8">
        <f>H244+J244+L244</f>
        <v>282536</v>
      </c>
      <c r="G244" s="12">
        <f t="shared" si="34"/>
        <v>785450</v>
      </c>
      <c r="H244" s="8"/>
      <c r="I244" s="12"/>
      <c r="J244" s="8">
        <f>노임!$D$7</f>
        <v>282536</v>
      </c>
      <c r="K244" s="12">
        <f>TRUNC(J244*D244,1)</f>
        <v>785450</v>
      </c>
      <c r="L244" s="8">
        <v>0</v>
      </c>
      <c r="M244" s="12"/>
      <c r="N244" s="23"/>
    </row>
    <row r="245" spans="1:14" ht="15" customHeight="1">
      <c r="A245" s="24"/>
      <c r="B245" s="25" t="s">
        <v>438</v>
      </c>
      <c r="C245" s="1" t="s">
        <v>41</v>
      </c>
      <c r="D245" s="3">
        <v>4790.8999999999996</v>
      </c>
      <c r="E245" s="2" t="s">
        <v>31</v>
      </c>
      <c r="F245" s="8">
        <f>H245+J245+L245</f>
        <v>3.0329999999999999</v>
      </c>
      <c r="G245" s="12">
        <f t="shared" si="34"/>
        <v>14530.7</v>
      </c>
      <c r="H245" s="8">
        <f>자재조서!$D$12</f>
        <v>3.0329999999999999</v>
      </c>
      <c r="I245" s="12">
        <f>TRUNC(H245*D245,1)</f>
        <v>14530.7</v>
      </c>
      <c r="J245" s="8">
        <v>0</v>
      </c>
      <c r="K245" s="12"/>
      <c r="L245" s="8">
        <v>0</v>
      </c>
      <c r="M245" s="12"/>
      <c r="N245" s="23" t="s">
        <v>449</v>
      </c>
    </row>
    <row r="246" spans="1:14" ht="15" customHeight="1">
      <c r="A246" s="24"/>
      <c r="B246" s="25" t="s">
        <v>445</v>
      </c>
      <c r="C246" s="1" t="s">
        <v>40</v>
      </c>
      <c r="D246" s="3">
        <v>2.4</v>
      </c>
      <c r="E246" s="2" t="s">
        <v>32</v>
      </c>
      <c r="F246" s="8">
        <f>H246+J246+L246</f>
        <v>22200</v>
      </c>
      <c r="G246" s="12">
        <f t="shared" si="34"/>
        <v>53280</v>
      </c>
      <c r="H246" s="8">
        <f>자재조서!$D$15</f>
        <v>22200</v>
      </c>
      <c r="I246" s="12">
        <f>TRUNC(H246*D246,1)</f>
        <v>53280</v>
      </c>
      <c r="J246" s="8">
        <v>0</v>
      </c>
      <c r="K246" s="12"/>
      <c r="L246" s="8">
        <v>0</v>
      </c>
      <c r="M246" s="12"/>
      <c r="N246" s="23" t="s">
        <v>0</v>
      </c>
    </row>
    <row r="247" spans="1:14" ht="15" customHeight="1">
      <c r="A247" s="24"/>
      <c r="B247" s="25" t="s">
        <v>446</v>
      </c>
      <c r="C247" s="1" t="s">
        <v>38</v>
      </c>
      <c r="D247" s="3">
        <v>12.7</v>
      </c>
      <c r="E247" s="2" t="s">
        <v>10</v>
      </c>
      <c r="F247" s="8">
        <f>H247+J247+L247</f>
        <v>1669</v>
      </c>
      <c r="G247" s="12">
        <f t="shared" si="34"/>
        <v>21196.3</v>
      </c>
      <c r="H247" s="8">
        <f>자재조서!$D$16</f>
        <v>1669</v>
      </c>
      <c r="I247" s="12">
        <f>TRUNC(H247*D247,1)</f>
        <v>21196.3</v>
      </c>
      <c r="J247" s="8">
        <v>0</v>
      </c>
      <c r="K247" s="12"/>
      <c r="L247" s="8">
        <v>0</v>
      </c>
      <c r="M247" s="12"/>
      <c r="N247" s="23" t="s">
        <v>0</v>
      </c>
    </row>
    <row r="248" spans="1:14" ht="15" customHeight="1">
      <c r="A248" s="24"/>
      <c r="B248" s="25" t="s">
        <v>447</v>
      </c>
      <c r="C248" s="1" t="s">
        <v>30</v>
      </c>
      <c r="D248" s="1">
        <v>2</v>
      </c>
      <c r="E248" s="2" t="s">
        <v>29</v>
      </c>
      <c r="F248" s="8">
        <f>H248+J248+L248</f>
        <v>0</v>
      </c>
      <c r="G248" s="12">
        <f t="shared" si="34"/>
        <v>15709</v>
      </c>
      <c r="H248" s="2"/>
      <c r="I248" s="12">
        <f>TRUNC((K244*0.02),1)</f>
        <v>15709</v>
      </c>
      <c r="J248" s="2"/>
      <c r="K248" s="12">
        <v>0</v>
      </c>
      <c r="L248" s="2"/>
      <c r="M248" s="12">
        <v>0</v>
      </c>
      <c r="N248" s="23" t="s">
        <v>0</v>
      </c>
    </row>
    <row r="249" spans="1:14" ht="15" customHeight="1">
      <c r="A249" s="27"/>
      <c r="B249" s="2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3"/>
    </row>
    <row r="250" spans="1:14" ht="15" customHeight="1">
      <c r="A250" s="63">
        <f>A243+1</f>
        <v>128</v>
      </c>
      <c r="B250" s="57" t="s">
        <v>448</v>
      </c>
      <c r="C250" s="58" t="s">
        <v>266</v>
      </c>
      <c r="D250" s="58">
        <v>1</v>
      </c>
      <c r="E250" s="59" t="s">
        <v>3</v>
      </c>
      <c r="F250" s="62"/>
      <c r="G250" s="61">
        <f t="shared" ref="G250:G255" si="35">I250+K250+M250</f>
        <v>766757</v>
      </c>
      <c r="H250" s="62"/>
      <c r="I250" s="61">
        <f>TRUNC(I251+I252+I253+I254+I255,0)</f>
        <v>88671</v>
      </c>
      <c r="J250" s="62"/>
      <c r="K250" s="61">
        <f>TRUNC(K251+K252+K253+K254+K255,0)</f>
        <v>678086</v>
      </c>
      <c r="L250" s="62"/>
      <c r="M250" s="61">
        <f>TRUNC(M251+M252+M253+M254+M255,0)</f>
        <v>0</v>
      </c>
      <c r="N250" s="74" t="str">
        <f>N243</f>
        <v>토목6-3-4</v>
      </c>
    </row>
    <row r="251" spans="1:14" ht="15" customHeight="1">
      <c r="A251" s="24"/>
      <c r="B251" s="25" t="s">
        <v>424</v>
      </c>
      <c r="C251" s="1" t="s">
        <v>0</v>
      </c>
      <c r="D251" s="3">
        <v>2.4</v>
      </c>
      <c r="E251" s="2" t="s">
        <v>24</v>
      </c>
      <c r="F251" s="8">
        <f>H251+J251+L251</f>
        <v>282536</v>
      </c>
      <c r="G251" s="12">
        <f t="shared" si="35"/>
        <v>678086.4</v>
      </c>
      <c r="H251" s="8"/>
      <c r="I251" s="12"/>
      <c r="J251" s="8">
        <f>노임!$D$7</f>
        <v>282536</v>
      </c>
      <c r="K251" s="12">
        <f>TRUNC(J251*D251,1)</f>
        <v>678086.4</v>
      </c>
      <c r="L251" s="8">
        <v>0</v>
      </c>
      <c r="M251" s="12"/>
      <c r="N251" s="23"/>
    </row>
    <row r="252" spans="1:14" ht="15" customHeight="1">
      <c r="A252" s="24"/>
      <c r="B252" s="25" t="s">
        <v>438</v>
      </c>
      <c r="C252" s="1" t="s">
        <v>41</v>
      </c>
      <c r="D252" s="3">
        <v>3939.4</v>
      </c>
      <c r="E252" s="2" t="s">
        <v>31</v>
      </c>
      <c r="F252" s="8">
        <f>H252+J252+L252</f>
        <v>3.0329999999999999</v>
      </c>
      <c r="G252" s="12">
        <f t="shared" si="35"/>
        <v>11948.2</v>
      </c>
      <c r="H252" s="8">
        <f>자재조서!$D$12</f>
        <v>3.0329999999999999</v>
      </c>
      <c r="I252" s="12">
        <f>TRUNC(H252*D252,1)</f>
        <v>11948.2</v>
      </c>
      <c r="J252" s="8">
        <v>0</v>
      </c>
      <c r="K252" s="12"/>
      <c r="L252" s="8">
        <v>0</v>
      </c>
      <c r="M252" s="12"/>
      <c r="N252" s="23" t="s">
        <v>449</v>
      </c>
    </row>
    <row r="253" spans="1:14" ht="15" customHeight="1">
      <c r="A253" s="24"/>
      <c r="B253" s="25" t="s">
        <v>445</v>
      </c>
      <c r="C253" s="1" t="s">
        <v>40</v>
      </c>
      <c r="D253" s="3">
        <v>1.97</v>
      </c>
      <c r="E253" s="2" t="s">
        <v>32</v>
      </c>
      <c r="F253" s="8">
        <f>H253+J253+L253</f>
        <v>22200</v>
      </c>
      <c r="G253" s="12">
        <f t="shared" si="35"/>
        <v>43734</v>
      </c>
      <c r="H253" s="8">
        <f>자재조서!$D$15</f>
        <v>22200</v>
      </c>
      <c r="I253" s="12">
        <f>TRUNC(H253*D253,1)</f>
        <v>43734</v>
      </c>
      <c r="J253" s="8">
        <v>0</v>
      </c>
      <c r="K253" s="12"/>
      <c r="L253" s="8">
        <v>0</v>
      </c>
      <c r="M253" s="12"/>
      <c r="N253" s="23" t="s">
        <v>0</v>
      </c>
    </row>
    <row r="254" spans="1:14" ht="15" customHeight="1">
      <c r="A254" s="24"/>
      <c r="B254" s="25" t="s">
        <v>446</v>
      </c>
      <c r="C254" s="1" t="s">
        <v>38</v>
      </c>
      <c r="D254" s="3">
        <v>11.64</v>
      </c>
      <c r="E254" s="2" t="s">
        <v>10</v>
      </c>
      <c r="F254" s="8">
        <f>H254+J254+L254</f>
        <v>1669</v>
      </c>
      <c r="G254" s="12">
        <f t="shared" si="35"/>
        <v>19427.099999999999</v>
      </c>
      <c r="H254" s="8">
        <f>자재조서!$D$16</f>
        <v>1669</v>
      </c>
      <c r="I254" s="12">
        <f>TRUNC(H254*D254,1)</f>
        <v>19427.099999999999</v>
      </c>
      <c r="J254" s="8">
        <v>0</v>
      </c>
      <c r="K254" s="12"/>
      <c r="L254" s="8">
        <v>0</v>
      </c>
      <c r="M254" s="12"/>
      <c r="N254" s="23" t="s">
        <v>0</v>
      </c>
    </row>
    <row r="255" spans="1:14" ht="15" customHeight="1">
      <c r="A255" s="24"/>
      <c r="B255" s="25" t="s">
        <v>447</v>
      </c>
      <c r="C255" s="1" t="s">
        <v>30</v>
      </c>
      <c r="D255" s="1">
        <v>2</v>
      </c>
      <c r="E255" s="2" t="s">
        <v>29</v>
      </c>
      <c r="F255" s="8">
        <f>H255+J255+L255</f>
        <v>0</v>
      </c>
      <c r="G255" s="12">
        <f t="shared" si="35"/>
        <v>13561.7</v>
      </c>
      <c r="H255" s="2"/>
      <c r="I255" s="12">
        <f>TRUNC((K251*0.02),1)</f>
        <v>13561.7</v>
      </c>
      <c r="J255" s="2"/>
      <c r="K255" s="12">
        <v>0</v>
      </c>
      <c r="L255" s="2"/>
      <c r="M255" s="12">
        <v>0</v>
      </c>
      <c r="N255" s="23" t="s">
        <v>0</v>
      </c>
    </row>
    <row r="256" spans="1:14" ht="15" customHeight="1">
      <c r="A256" s="27"/>
      <c r="B256" s="2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3"/>
    </row>
    <row r="257" spans="1:14" ht="15" customHeight="1">
      <c r="A257" s="63">
        <f>A250+1</f>
        <v>129</v>
      </c>
      <c r="B257" s="57" t="s">
        <v>444</v>
      </c>
      <c r="C257" s="58" t="s">
        <v>267</v>
      </c>
      <c r="D257" s="58">
        <v>1</v>
      </c>
      <c r="E257" s="59" t="s">
        <v>3</v>
      </c>
      <c r="F257" s="62"/>
      <c r="G257" s="61">
        <f t="shared" ref="G257:G262" si="36">I257+K257+M257</f>
        <v>994095</v>
      </c>
      <c r="H257" s="62"/>
      <c r="I257" s="61">
        <f>TRUNC(I258+I259+I260+I261+I262,0)</f>
        <v>129535</v>
      </c>
      <c r="J257" s="62"/>
      <c r="K257" s="61">
        <f>TRUNC(K258+K259+K260+K261+K262,0)</f>
        <v>864560</v>
      </c>
      <c r="L257" s="62"/>
      <c r="M257" s="61">
        <f>TRUNC(M258+M259+M260+M261+M262,0)</f>
        <v>0</v>
      </c>
      <c r="N257" s="74" t="str">
        <f>N250</f>
        <v>토목6-3-4</v>
      </c>
    </row>
    <row r="258" spans="1:14" ht="15" customHeight="1">
      <c r="A258" s="24"/>
      <c r="B258" s="25" t="s">
        <v>424</v>
      </c>
      <c r="C258" s="1" t="s">
        <v>0</v>
      </c>
      <c r="D258" s="3">
        <v>3.06</v>
      </c>
      <c r="E258" s="2" t="s">
        <v>24</v>
      </c>
      <c r="F258" s="8">
        <f>H258+J258+L258</f>
        <v>282536</v>
      </c>
      <c r="G258" s="12">
        <f t="shared" si="36"/>
        <v>864560.1</v>
      </c>
      <c r="H258" s="8"/>
      <c r="I258" s="12"/>
      <c r="J258" s="8">
        <f>노임!$D$7</f>
        <v>282536</v>
      </c>
      <c r="K258" s="12">
        <f>TRUNC(J258*D258,1)</f>
        <v>864560.1</v>
      </c>
      <c r="L258" s="8">
        <v>0</v>
      </c>
      <c r="M258" s="12"/>
      <c r="N258" s="23"/>
    </row>
    <row r="259" spans="1:14" ht="15" customHeight="1">
      <c r="A259" s="24"/>
      <c r="B259" s="25" t="s">
        <v>438</v>
      </c>
      <c r="C259" s="1" t="s">
        <v>41</v>
      </c>
      <c r="D259" s="3">
        <v>5748.9</v>
      </c>
      <c r="E259" s="2" t="s">
        <v>31</v>
      </c>
      <c r="F259" s="8">
        <f>H259+J259+L259</f>
        <v>3.0329999999999999</v>
      </c>
      <c r="G259" s="12">
        <f t="shared" si="36"/>
        <v>17436.400000000001</v>
      </c>
      <c r="H259" s="8">
        <f>자재조서!$D$12</f>
        <v>3.0329999999999999</v>
      </c>
      <c r="I259" s="12">
        <f>TRUNC(H259*D259,1)</f>
        <v>17436.400000000001</v>
      </c>
      <c r="J259" s="8">
        <v>0</v>
      </c>
      <c r="K259" s="12"/>
      <c r="L259" s="8">
        <v>0</v>
      </c>
      <c r="M259" s="12"/>
      <c r="N259" s="23" t="s">
        <v>449</v>
      </c>
    </row>
    <row r="260" spans="1:14" ht="15" customHeight="1">
      <c r="A260" s="24"/>
      <c r="B260" s="25" t="s">
        <v>445</v>
      </c>
      <c r="C260" s="1" t="s">
        <v>40</v>
      </c>
      <c r="D260" s="3">
        <v>2.87</v>
      </c>
      <c r="E260" s="2" t="s">
        <v>32</v>
      </c>
      <c r="F260" s="8">
        <f>H260+J260+L260</f>
        <v>22200</v>
      </c>
      <c r="G260" s="12">
        <f t="shared" si="36"/>
        <v>63714</v>
      </c>
      <c r="H260" s="8">
        <f>자재조서!$D$15</f>
        <v>22200</v>
      </c>
      <c r="I260" s="12">
        <f>TRUNC(H260*D260,1)</f>
        <v>63714</v>
      </c>
      <c r="J260" s="8">
        <v>0</v>
      </c>
      <c r="K260" s="12"/>
      <c r="L260" s="8">
        <v>0</v>
      </c>
      <c r="M260" s="12"/>
      <c r="N260" s="23" t="s">
        <v>0</v>
      </c>
    </row>
    <row r="261" spans="1:14" ht="15" customHeight="1">
      <c r="A261" s="24"/>
      <c r="B261" s="25" t="s">
        <v>446</v>
      </c>
      <c r="C261" s="1" t="s">
        <v>38</v>
      </c>
      <c r="D261" s="3">
        <v>18.63</v>
      </c>
      <c r="E261" s="2" t="s">
        <v>10</v>
      </c>
      <c r="F261" s="8">
        <f>H261+J261+L261</f>
        <v>1669</v>
      </c>
      <c r="G261" s="12">
        <f t="shared" si="36"/>
        <v>31093.4</v>
      </c>
      <c r="H261" s="8">
        <f>자재조서!$D$16</f>
        <v>1669</v>
      </c>
      <c r="I261" s="12">
        <f>TRUNC(H261*D261,1)</f>
        <v>31093.4</v>
      </c>
      <c r="J261" s="8">
        <v>0</v>
      </c>
      <c r="K261" s="12"/>
      <c r="L261" s="8">
        <v>0</v>
      </c>
      <c r="M261" s="12"/>
      <c r="N261" s="23" t="s">
        <v>0</v>
      </c>
    </row>
    <row r="262" spans="1:14" ht="15" customHeight="1">
      <c r="A262" s="24"/>
      <c r="B262" s="25" t="s">
        <v>447</v>
      </c>
      <c r="C262" s="1" t="s">
        <v>30</v>
      </c>
      <c r="D262" s="1">
        <v>2</v>
      </c>
      <c r="E262" s="2" t="s">
        <v>29</v>
      </c>
      <c r="F262" s="8">
        <f>H262+J262+L262</f>
        <v>0</v>
      </c>
      <c r="G262" s="12">
        <f t="shared" si="36"/>
        <v>17291.2</v>
      </c>
      <c r="H262" s="2"/>
      <c r="I262" s="12">
        <f>TRUNC((K258*0.02),1)</f>
        <v>17291.2</v>
      </c>
      <c r="J262" s="2"/>
      <c r="K262" s="12">
        <v>0</v>
      </c>
      <c r="L262" s="2"/>
      <c r="M262" s="12">
        <v>0</v>
      </c>
      <c r="N262" s="23" t="s">
        <v>0</v>
      </c>
    </row>
    <row r="263" spans="1:14" ht="15" customHeight="1">
      <c r="A263" s="27"/>
      <c r="B263" s="2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3"/>
    </row>
    <row r="264" spans="1:14" ht="15" customHeight="1">
      <c r="A264" s="63">
        <f>A257+1</f>
        <v>130</v>
      </c>
      <c r="B264" s="57" t="s">
        <v>448</v>
      </c>
      <c r="C264" s="58" t="s">
        <v>267</v>
      </c>
      <c r="D264" s="58">
        <v>1</v>
      </c>
      <c r="E264" s="59" t="s">
        <v>3</v>
      </c>
      <c r="F264" s="62"/>
      <c r="G264" s="61">
        <f t="shared" ref="G264:G269" si="37">I264+K264+M264</f>
        <v>858812</v>
      </c>
      <c r="H264" s="62"/>
      <c r="I264" s="61">
        <f>TRUNC(I265+I266+I267+I268+I269,0)</f>
        <v>107267</v>
      </c>
      <c r="J264" s="62"/>
      <c r="K264" s="61">
        <f>TRUNC(K265+K266+K267+K268+K269,0)</f>
        <v>751545</v>
      </c>
      <c r="L264" s="62"/>
      <c r="M264" s="61">
        <f>TRUNC(M265+M266+M267+M268+M269,0)</f>
        <v>0</v>
      </c>
      <c r="N264" s="74" t="str">
        <f>N257</f>
        <v>토목6-3-4</v>
      </c>
    </row>
    <row r="265" spans="1:14" ht="15" customHeight="1">
      <c r="A265" s="24"/>
      <c r="B265" s="25" t="s">
        <v>424</v>
      </c>
      <c r="C265" s="1" t="s">
        <v>0</v>
      </c>
      <c r="D265" s="3">
        <v>2.66</v>
      </c>
      <c r="E265" s="2" t="s">
        <v>24</v>
      </c>
      <c r="F265" s="8">
        <f>H265+J265+L265</f>
        <v>282536</v>
      </c>
      <c r="G265" s="12">
        <f t="shared" si="37"/>
        <v>751545.7</v>
      </c>
      <c r="H265" s="8"/>
      <c r="I265" s="12"/>
      <c r="J265" s="8">
        <f>노임!$D$7</f>
        <v>282536</v>
      </c>
      <c r="K265" s="12">
        <f>TRUNC(J265*D265,1)</f>
        <v>751545.7</v>
      </c>
      <c r="L265" s="8">
        <v>0</v>
      </c>
      <c r="M265" s="12"/>
      <c r="N265" s="23"/>
    </row>
    <row r="266" spans="1:14" ht="15" customHeight="1">
      <c r="A266" s="24"/>
      <c r="B266" s="25" t="s">
        <v>438</v>
      </c>
      <c r="C266" s="1" t="s">
        <v>41</v>
      </c>
      <c r="D266" s="3">
        <v>4834.2</v>
      </c>
      <c r="E266" s="2" t="s">
        <v>31</v>
      </c>
      <c r="F266" s="8">
        <f>H266+J266+L266</f>
        <v>3.0329999999999999</v>
      </c>
      <c r="G266" s="12">
        <f t="shared" si="37"/>
        <v>14662.1</v>
      </c>
      <c r="H266" s="8">
        <f>자재조서!$D$12</f>
        <v>3.0329999999999999</v>
      </c>
      <c r="I266" s="12">
        <f>TRUNC(H266*D266,1)</f>
        <v>14662.1</v>
      </c>
      <c r="J266" s="8">
        <v>0</v>
      </c>
      <c r="K266" s="12"/>
      <c r="L266" s="8">
        <v>0</v>
      </c>
      <c r="M266" s="12"/>
      <c r="N266" s="23" t="s">
        <v>449</v>
      </c>
    </row>
    <row r="267" spans="1:14" ht="15" customHeight="1">
      <c r="A267" s="24"/>
      <c r="B267" s="25" t="s">
        <v>445</v>
      </c>
      <c r="C267" s="1" t="s">
        <v>40</v>
      </c>
      <c r="D267" s="3">
        <v>2.42</v>
      </c>
      <c r="E267" s="2" t="s">
        <v>32</v>
      </c>
      <c r="F267" s="8">
        <f>H267+J267+L267</f>
        <v>22200</v>
      </c>
      <c r="G267" s="12">
        <f t="shared" si="37"/>
        <v>53724</v>
      </c>
      <c r="H267" s="8">
        <f>자재조서!$D$15</f>
        <v>22200</v>
      </c>
      <c r="I267" s="12">
        <f>TRUNC(H267*D267,1)</f>
        <v>53724</v>
      </c>
      <c r="J267" s="8">
        <v>0</v>
      </c>
      <c r="K267" s="12"/>
      <c r="L267" s="8">
        <v>0</v>
      </c>
      <c r="M267" s="12"/>
      <c r="N267" s="23" t="s">
        <v>0</v>
      </c>
    </row>
    <row r="268" spans="1:14" ht="15" customHeight="1">
      <c r="A268" s="24"/>
      <c r="B268" s="25" t="s">
        <v>446</v>
      </c>
      <c r="C268" s="1" t="s">
        <v>38</v>
      </c>
      <c r="D268" s="3">
        <v>14.29</v>
      </c>
      <c r="E268" s="2" t="s">
        <v>10</v>
      </c>
      <c r="F268" s="8">
        <f>H268+J268+L268</f>
        <v>1669</v>
      </c>
      <c r="G268" s="12">
        <f t="shared" si="37"/>
        <v>23850</v>
      </c>
      <c r="H268" s="8">
        <f>자재조서!$D$16</f>
        <v>1669</v>
      </c>
      <c r="I268" s="12">
        <f>TRUNC(H268*D268,1)</f>
        <v>23850</v>
      </c>
      <c r="J268" s="8">
        <v>0</v>
      </c>
      <c r="K268" s="12"/>
      <c r="L268" s="8">
        <v>0</v>
      </c>
      <c r="M268" s="12"/>
      <c r="N268" s="23" t="s">
        <v>0</v>
      </c>
    </row>
    <row r="269" spans="1:14" ht="15" customHeight="1">
      <c r="A269" s="24"/>
      <c r="B269" s="25" t="s">
        <v>447</v>
      </c>
      <c r="C269" s="1" t="s">
        <v>30</v>
      </c>
      <c r="D269" s="1">
        <v>2</v>
      </c>
      <c r="E269" s="2" t="s">
        <v>29</v>
      </c>
      <c r="F269" s="8">
        <f>H269+J269+L269</f>
        <v>0</v>
      </c>
      <c r="G269" s="12">
        <f t="shared" si="37"/>
        <v>15030.9</v>
      </c>
      <c r="H269" s="2"/>
      <c r="I269" s="12">
        <f>TRUNC((K265*0.02),1)</f>
        <v>15030.9</v>
      </c>
      <c r="J269" s="2"/>
      <c r="K269" s="12">
        <v>0</v>
      </c>
      <c r="L269" s="2"/>
      <c r="M269" s="12">
        <v>0</v>
      </c>
      <c r="N269" s="23" t="s">
        <v>0</v>
      </c>
    </row>
    <row r="270" spans="1:14" ht="15" customHeight="1">
      <c r="A270" s="24"/>
      <c r="B270" s="25"/>
      <c r="C270" s="1"/>
      <c r="D270" s="1"/>
      <c r="E270" s="2"/>
      <c r="F270" s="8"/>
      <c r="G270" s="12"/>
      <c r="H270" s="2"/>
      <c r="I270" s="12"/>
      <c r="J270" s="2"/>
      <c r="K270" s="12"/>
      <c r="L270" s="2"/>
      <c r="M270" s="12"/>
      <c r="N270" s="23"/>
    </row>
    <row r="271" spans="1:14" ht="15" customHeight="1">
      <c r="A271" s="63">
        <f>강관도장!A490+1</f>
        <v>1</v>
      </c>
      <c r="B271" s="57" t="s">
        <v>704</v>
      </c>
      <c r="C271" s="58" t="s">
        <v>269</v>
      </c>
      <c r="D271" s="58">
        <v>1</v>
      </c>
      <c r="E271" s="59" t="s">
        <v>3</v>
      </c>
      <c r="F271" s="62"/>
      <c r="G271" s="61">
        <f t="shared" ref="G271:G276" si="38">I271+K271+M271</f>
        <v>18583</v>
      </c>
      <c r="H271" s="62"/>
      <c r="I271" s="61">
        <f>TRUNC(I272+I273+I274+I275+I276,0)</f>
        <v>2761</v>
      </c>
      <c r="J271" s="62"/>
      <c r="K271" s="61">
        <f>TRUNC(K272+K273+K274+K275+K276,0)</f>
        <v>15822</v>
      </c>
      <c r="L271" s="62"/>
      <c r="M271" s="61">
        <f>TRUNC(M272+M273+M274+M275+M276,0)</f>
        <v>0</v>
      </c>
      <c r="N271" s="74" t="s">
        <v>11</v>
      </c>
    </row>
    <row r="272" spans="1:14" ht="15" customHeight="1">
      <c r="A272" s="24"/>
      <c r="B272" s="25" t="s">
        <v>424</v>
      </c>
      <c r="C272" s="1" t="s">
        <v>706</v>
      </c>
      <c r="D272" s="3">
        <f>0.08*0.7</f>
        <v>5.5999999999999994E-2</v>
      </c>
      <c r="E272" s="2" t="s">
        <v>24</v>
      </c>
      <c r="F272" s="8">
        <f>H272+J272+L272</f>
        <v>282536</v>
      </c>
      <c r="G272" s="12">
        <f t="shared" si="38"/>
        <v>15822</v>
      </c>
      <c r="H272" s="8">
        <v>0</v>
      </c>
      <c r="I272" s="12"/>
      <c r="J272" s="8">
        <f>노임!$D$7</f>
        <v>282536</v>
      </c>
      <c r="K272" s="12">
        <f>TRUNC(J272*D272,1)</f>
        <v>15822</v>
      </c>
      <c r="L272" s="8">
        <v>0</v>
      </c>
      <c r="M272" s="12"/>
      <c r="N272" s="23" t="s">
        <v>0</v>
      </c>
    </row>
    <row r="273" spans="1:14" ht="15" customHeight="1">
      <c r="A273" s="24"/>
      <c r="B273" s="25" t="s">
        <v>438</v>
      </c>
      <c r="C273" s="1" t="s">
        <v>41</v>
      </c>
      <c r="D273" s="3">
        <v>160</v>
      </c>
      <c r="E273" s="2" t="s">
        <v>31</v>
      </c>
      <c r="F273" s="8">
        <f>H273+J273+L273</f>
        <v>3.0329999999999999</v>
      </c>
      <c r="G273" s="12">
        <f t="shared" si="38"/>
        <v>485.2</v>
      </c>
      <c r="H273" s="8">
        <f>자재조서!$D$12</f>
        <v>3.0329999999999999</v>
      </c>
      <c r="I273" s="12">
        <f>TRUNC(H273*D273,1)</f>
        <v>485.2</v>
      </c>
      <c r="J273" s="8">
        <v>0</v>
      </c>
      <c r="K273" s="12"/>
      <c r="L273" s="8">
        <v>0</v>
      </c>
      <c r="M273" s="12"/>
      <c r="N273" s="23" t="s">
        <v>0</v>
      </c>
    </row>
    <row r="274" spans="1:14" ht="15" customHeight="1">
      <c r="A274" s="24"/>
      <c r="B274" s="25" t="s">
        <v>445</v>
      </c>
      <c r="C274" s="1" t="s">
        <v>40</v>
      </c>
      <c r="D274" s="3">
        <v>0.08</v>
      </c>
      <c r="E274" s="2" t="s">
        <v>32</v>
      </c>
      <c r="F274" s="8">
        <f>H274+J274+L274</f>
        <v>22200</v>
      </c>
      <c r="G274" s="12">
        <f t="shared" si="38"/>
        <v>1776</v>
      </c>
      <c r="H274" s="8">
        <f>자재조서!$D$15</f>
        <v>22200</v>
      </c>
      <c r="I274" s="12">
        <f>TRUNC(H274*D274,1)</f>
        <v>1776</v>
      </c>
      <c r="J274" s="8">
        <v>0</v>
      </c>
      <c r="K274" s="12"/>
      <c r="L274" s="8">
        <v>0</v>
      </c>
      <c r="M274" s="12"/>
      <c r="N274" s="23" t="s">
        <v>0</v>
      </c>
    </row>
    <row r="275" spans="1:14" ht="15" customHeight="1">
      <c r="A275" s="24"/>
      <c r="B275" s="25" t="s">
        <v>446</v>
      </c>
      <c r="C275" s="1" t="s">
        <v>38</v>
      </c>
      <c r="D275" s="3">
        <v>0.11</v>
      </c>
      <c r="E275" s="2" t="s">
        <v>10</v>
      </c>
      <c r="F275" s="8">
        <f>H275+J275+L275</f>
        <v>1669</v>
      </c>
      <c r="G275" s="12">
        <f t="shared" si="38"/>
        <v>183.5</v>
      </c>
      <c r="H275" s="8">
        <f>자재조서!$D$16</f>
        <v>1669</v>
      </c>
      <c r="I275" s="12">
        <f>TRUNC(H275*D275,1)</f>
        <v>183.5</v>
      </c>
      <c r="J275" s="8">
        <v>0</v>
      </c>
      <c r="K275" s="12"/>
      <c r="L275" s="8">
        <v>0</v>
      </c>
      <c r="M275" s="12"/>
      <c r="N275" s="23" t="s">
        <v>0</v>
      </c>
    </row>
    <row r="276" spans="1:14" ht="15" customHeight="1">
      <c r="A276" s="24"/>
      <c r="B276" s="25" t="s">
        <v>447</v>
      </c>
      <c r="C276" s="1" t="s">
        <v>30</v>
      </c>
      <c r="D276" s="1">
        <v>2</v>
      </c>
      <c r="E276" s="2" t="s">
        <v>29</v>
      </c>
      <c r="F276" s="8">
        <f>H276+J276+L276</f>
        <v>0</v>
      </c>
      <c r="G276" s="12">
        <f t="shared" si="38"/>
        <v>316.39999999999998</v>
      </c>
      <c r="H276" s="2"/>
      <c r="I276" s="12">
        <f>TRUNC((K272*0.02),1)</f>
        <v>316.39999999999998</v>
      </c>
      <c r="J276" s="2"/>
      <c r="K276" s="12">
        <v>0</v>
      </c>
      <c r="L276" s="2"/>
      <c r="M276" s="12">
        <v>0</v>
      </c>
      <c r="N276" s="23" t="s">
        <v>0</v>
      </c>
    </row>
    <row r="277" spans="1:14" ht="15" customHeight="1">
      <c r="A277" s="27"/>
      <c r="B277" s="2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3"/>
    </row>
    <row r="278" spans="1:14" ht="15" customHeight="1">
      <c r="A278" s="63">
        <f>A271+1</f>
        <v>2</v>
      </c>
      <c r="B278" s="57" t="s">
        <v>704</v>
      </c>
      <c r="C278" s="58" t="s">
        <v>246</v>
      </c>
      <c r="D278" s="58">
        <v>1</v>
      </c>
      <c r="E278" s="59" t="s">
        <v>3</v>
      </c>
      <c r="F278" s="62"/>
      <c r="G278" s="61">
        <f t="shared" ref="G278:G283" si="39">I278+K278+M278</f>
        <v>18949</v>
      </c>
      <c r="H278" s="62"/>
      <c r="I278" s="61">
        <f>TRUNC(I279+I280+I281+I282+I283,0)</f>
        <v>3127</v>
      </c>
      <c r="J278" s="62"/>
      <c r="K278" s="61">
        <f>TRUNC(K279+K280+K281+K282+K283,0)</f>
        <v>15822</v>
      </c>
      <c r="L278" s="62"/>
      <c r="M278" s="61">
        <f>TRUNC(M279+M280+M281+M282+M283,0)</f>
        <v>0</v>
      </c>
      <c r="N278" s="74" t="str">
        <f>N271</f>
        <v>토목6-3-4</v>
      </c>
    </row>
    <row r="279" spans="1:14" ht="15" customHeight="1">
      <c r="A279" s="24"/>
      <c r="B279" s="25" t="s">
        <v>424</v>
      </c>
      <c r="C279" s="1" t="s">
        <v>706</v>
      </c>
      <c r="D279" s="3">
        <f>0.08*0.7</f>
        <v>5.5999999999999994E-2</v>
      </c>
      <c r="E279" s="2" t="s">
        <v>24</v>
      </c>
      <c r="F279" s="8">
        <f>H279+J279+L279</f>
        <v>282536</v>
      </c>
      <c r="G279" s="12">
        <f t="shared" si="39"/>
        <v>15822</v>
      </c>
      <c r="H279" s="8"/>
      <c r="I279" s="12"/>
      <c r="J279" s="8">
        <f>노임!$D$7</f>
        <v>282536</v>
      </c>
      <c r="K279" s="12">
        <f>TRUNC(J279*D279,1)</f>
        <v>15822</v>
      </c>
      <c r="L279" s="8">
        <v>0</v>
      </c>
      <c r="M279" s="12"/>
      <c r="N279" s="23" t="s">
        <v>0</v>
      </c>
    </row>
    <row r="280" spans="1:14" ht="15" customHeight="1">
      <c r="A280" s="24"/>
      <c r="B280" s="25" t="s">
        <v>438</v>
      </c>
      <c r="C280" s="1" t="s">
        <v>41</v>
      </c>
      <c r="D280" s="3">
        <v>180</v>
      </c>
      <c r="E280" s="2" t="s">
        <v>31</v>
      </c>
      <c r="F280" s="8">
        <f>H280+J280+L280</f>
        <v>3.0329999999999999</v>
      </c>
      <c r="G280" s="12">
        <f t="shared" si="39"/>
        <v>545.9</v>
      </c>
      <c r="H280" s="8">
        <f>자재조서!$D$12</f>
        <v>3.0329999999999999</v>
      </c>
      <c r="I280" s="12">
        <f>TRUNC(H280*D280,1)</f>
        <v>545.9</v>
      </c>
      <c r="J280" s="8">
        <v>0</v>
      </c>
      <c r="K280" s="12"/>
      <c r="L280" s="8">
        <v>0</v>
      </c>
      <c r="M280" s="12"/>
      <c r="N280" s="23" t="s">
        <v>0</v>
      </c>
    </row>
    <row r="281" spans="1:14" ht="15" customHeight="1">
      <c r="A281" s="24"/>
      <c r="B281" s="25" t="s">
        <v>445</v>
      </c>
      <c r="C281" s="1" t="s">
        <v>40</v>
      </c>
      <c r="D281" s="3">
        <v>0.09</v>
      </c>
      <c r="E281" s="2" t="s">
        <v>32</v>
      </c>
      <c r="F281" s="8">
        <f>H281+J281+L281</f>
        <v>22200</v>
      </c>
      <c r="G281" s="12">
        <f t="shared" si="39"/>
        <v>1998</v>
      </c>
      <c r="H281" s="8">
        <f>자재조서!$D$15</f>
        <v>22200</v>
      </c>
      <c r="I281" s="12">
        <f>TRUNC(H281*D281,1)</f>
        <v>1998</v>
      </c>
      <c r="J281" s="8">
        <v>0</v>
      </c>
      <c r="K281" s="12"/>
      <c r="L281" s="8">
        <v>0</v>
      </c>
      <c r="M281" s="12"/>
      <c r="N281" s="23" t="s">
        <v>0</v>
      </c>
    </row>
    <row r="282" spans="1:14" ht="15" customHeight="1">
      <c r="A282" s="24"/>
      <c r="B282" s="25" t="s">
        <v>446</v>
      </c>
      <c r="C282" s="1" t="s">
        <v>38</v>
      </c>
      <c r="D282" s="3">
        <v>0.16</v>
      </c>
      <c r="E282" s="2" t="s">
        <v>10</v>
      </c>
      <c r="F282" s="8">
        <f>H282+J282+L282</f>
        <v>1669</v>
      </c>
      <c r="G282" s="12">
        <f t="shared" si="39"/>
        <v>267</v>
      </c>
      <c r="H282" s="8">
        <f>자재조서!$D$16</f>
        <v>1669</v>
      </c>
      <c r="I282" s="12">
        <f>TRUNC(H282*D282,1)</f>
        <v>267</v>
      </c>
      <c r="J282" s="8">
        <v>0</v>
      </c>
      <c r="K282" s="12"/>
      <c r="L282" s="8">
        <v>0</v>
      </c>
      <c r="M282" s="12"/>
      <c r="N282" s="23" t="s">
        <v>0</v>
      </c>
    </row>
    <row r="283" spans="1:14" ht="15" customHeight="1">
      <c r="A283" s="24"/>
      <c r="B283" s="25" t="s">
        <v>447</v>
      </c>
      <c r="C283" s="1" t="s">
        <v>30</v>
      </c>
      <c r="D283" s="1">
        <v>2</v>
      </c>
      <c r="E283" s="2" t="s">
        <v>29</v>
      </c>
      <c r="F283" s="8">
        <f>H283+J283+L283</f>
        <v>0</v>
      </c>
      <c r="G283" s="12">
        <f t="shared" si="39"/>
        <v>316.39999999999998</v>
      </c>
      <c r="H283" s="2"/>
      <c r="I283" s="12">
        <f>TRUNC((K279*0.02),1)</f>
        <v>316.39999999999998</v>
      </c>
      <c r="J283" s="2"/>
      <c r="K283" s="12">
        <v>0</v>
      </c>
      <c r="L283" s="2"/>
      <c r="M283" s="12">
        <v>0</v>
      </c>
      <c r="N283" s="23" t="s">
        <v>0</v>
      </c>
    </row>
    <row r="284" spans="1:14" ht="15" customHeight="1">
      <c r="A284" s="27"/>
      <c r="B284" s="2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3"/>
    </row>
    <row r="285" spans="1:14" ht="15" customHeight="1">
      <c r="A285" s="63">
        <f>A278+1</f>
        <v>3</v>
      </c>
      <c r="B285" s="57" t="s">
        <v>704</v>
      </c>
      <c r="C285" s="58" t="s">
        <v>417</v>
      </c>
      <c r="D285" s="58">
        <v>1</v>
      </c>
      <c r="E285" s="59" t="s">
        <v>3</v>
      </c>
      <c r="F285" s="62"/>
      <c r="G285" s="61">
        <f t="shared" ref="G285:G290" si="40">I285+K285+M285</f>
        <v>21331</v>
      </c>
      <c r="H285" s="62"/>
      <c r="I285" s="61">
        <f>TRUNC(I286+I287+I288+I289+I290,0)</f>
        <v>3532</v>
      </c>
      <c r="J285" s="62"/>
      <c r="K285" s="61">
        <f>TRUNC(K286+K287+K288+K289+K290,0)</f>
        <v>17799</v>
      </c>
      <c r="L285" s="62"/>
      <c r="M285" s="61">
        <f>TRUNC(M286+M287+M288+M289+M290,0)</f>
        <v>0</v>
      </c>
      <c r="N285" s="74" t="str">
        <f>N278</f>
        <v>토목6-3-4</v>
      </c>
    </row>
    <row r="286" spans="1:14" ht="15" customHeight="1">
      <c r="A286" s="24"/>
      <c r="B286" s="25" t="s">
        <v>424</v>
      </c>
      <c r="C286" s="1" t="s">
        <v>706</v>
      </c>
      <c r="D286" s="3">
        <f>0.09*0.7</f>
        <v>6.3E-2</v>
      </c>
      <c r="E286" s="2" t="s">
        <v>24</v>
      </c>
      <c r="F286" s="8">
        <f>H286+J286+L286</f>
        <v>282536</v>
      </c>
      <c r="G286" s="12">
        <f t="shared" si="40"/>
        <v>17799.7</v>
      </c>
      <c r="H286" s="8"/>
      <c r="I286" s="12"/>
      <c r="J286" s="8">
        <f>노임!$D$7</f>
        <v>282536</v>
      </c>
      <c r="K286" s="12">
        <f>TRUNC(J286*D286,1)</f>
        <v>17799.7</v>
      </c>
      <c r="L286" s="8">
        <v>0</v>
      </c>
      <c r="M286" s="12"/>
      <c r="N286" s="23" t="s">
        <v>0</v>
      </c>
    </row>
    <row r="287" spans="1:14" ht="15" customHeight="1">
      <c r="A287" s="24"/>
      <c r="B287" s="25" t="s">
        <v>438</v>
      </c>
      <c r="C287" s="1" t="s">
        <v>41</v>
      </c>
      <c r="D287" s="3">
        <v>200</v>
      </c>
      <c r="E287" s="2" t="s">
        <v>31</v>
      </c>
      <c r="F287" s="8">
        <f>H287+J287+L287</f>
        <v>3.0329999999999999</v>
      </c>
      <c r="G287" s="12">
        <f t="shared" si="40"/>
        <v>606.6</v>
      </c>
      <c r="H287" s="8">
        <f>자재조서!$D$12</f>
        <v>3.0329999999999999</v>
      </c>
      <c r="I287" s="12">
        <f>TRUNC(H287*D287,1)</f>
        <v>606.6</v>
      </c>
      <c r="J287" s="8">
        <v>0</v>
      </c>
      <c r="K287" s="12"/>
      <c r="L287" s="8">
        <v>0</v>
      </c>
      <c r="M287" s="12"/>
      <c r="N287" s="23" t="s">
        <v>0</v>
      </c>
    </row>
    <row r="288" spans="1:14" ht="15" customHeight="1">
      <c r="A288" s="24"/>
      <c r="B288" s="25" t="s">
        <v>445</v>
      </c>
      <c r="C288" s="1" t="s">
        <v>40</v>
      </c>
      <c r="D288" s="3">
        <v>0.1</v>
      </c>
      <c r="E288" s="2" t="s">
        <v>32</v>
      </c>
      <c r="F288" s="8">
        <f>H288+J288+L288</f>
        <v>22200</v>
      </c>
      <c r="G288" s="12">
        <f t="shared" si="40"/>
        <v>2220</v>
      </c>
      <c r="H288" s="8">
        <f>자재조서!$D$15</f>
        <v>22200</v>
      </c>
      <c r="I288" s="12">
        <f>TRUNC(H288*D288,1)</f>
        <v>2220</v>
      </c>
      <c r="J288" s="8">
        <v>0</v>
      </c>
      <c r="K288" s="12"/>
      <c r="L288" s="8">
        <v>0</v>
      </c>
      <c r="M288" s="12"/>
      <c r="N288" s="23" t="s">
        <v>0</v>
      </c>
    </row>
    <row r="289" spans="1:14" ht="15" customHeight="1">
      <c r="A289" s="24"/>
      <c r="B289" s="25" t="s">
        <v>446</v>
      </c>
      <c r="C289" s="1" t="s">
        <v>38</v>
      </c>
      <c r="D289" s="3">
        <v>0.21</v>
      </c>
      <c r="E289" s="2" t="s">
        <v>10</v>
      </c>
      <c r="F289" s="8">
        <f>H289+J289+L289</f>
        <v>1669</v>
      </c>
      <c r="G289" s="12">
        <f t="shared" si="40"/>
        <v>350.4</v>
      </c>
      <c r="H289" s="8">
        <f>자재조서!$D$16</f>
        <v>1669</v>
      </c>
      <c r="I289" s="12">
        <f>TRUNC(H289*D289,1)</f>
        <v>350.4</v>
      </c>
      <c r="J289" s="8">
        <v>0</v>
      </c>
      <c r="K289" s="12"/>
      <c r="L289" s="8">
        <v>0</v>
      </c>
      <c r="M289" s="12"/>
      <c r="N289" s="23" t="s">
        <v>0</v>
      </c>
    </row>
    <row r="290" spans="1:14" ht="15" customHeight="1">
      <c r="A290" s="24"/>
      <c r="B290" s="25" t="s">
        <v>447</v>
      </c>
      <c r="C290" s="1" t="s">
        <v>30</v>
      </c>
      <c r="D290" s="1">
        <v>2</v>
      </c>
      <c r="E290" s="2" t="s">
        <v>29</v>
      </c>
      <c r="F290" s="8">
        <f>H290+J290+L290</f>
        <v>0</v>
      </c>
      <c r="G290" s="12">
        <f t="shared" si="40"/>
        <v>355.9</v>
      </c>
      <c r="H290" s="2"/>
      <c r="I290" s="12">
        <f>TRUNC((K286*0.02),1)</f>
        <v>355.9</v>
      </c>
      <c r="J290" s="2"/>
      <c r="K290" s="12">
        <v>0</v>
      </c>
      <c r="L290" s="2"/>
      <c r="M290" s="12">
        <v>0</v>
      </c>
      <c r="N290" s="23" t="s">
        <v>0</v>
      </c>
    </row>
    <row r="291" spans="1:14" ht="15" customHeight="1">
      <c r="A291" s="27"/>
      <c r="B291" s="2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3"/>
    </row>
    <row r="292" spans="1:14" ht="15" customHeight="1">
      <c r="A292" s="63">
        <f>A285+1</f>
        <v>4</v>
      </c>
      <c r="B292" s="57" t="s">
        <v>704</v>
      </c>
      <c r="C292" s="58" t="s">
        <v>247</v>
      </c>
      <c r="D292" s="58">
        <v>1</v>
      </c>
      <c r="E292" s="59" t="s">
        <v>3</v>
      </c>
      <c r="F292" s="62"/>
      <c r="G292" s="61">
        <f t="shared" ref="G292:G297" si="41">I292+K292+M292</f>
        <v>23984</v>
      </c>
      <c r="H292" s="62"/>
      <c r="I292" s="61">
        <f>TRUNC(I293+I294+I295+I296+I297,0)</f>
        <v>4207</v>
      </c>
      <c r="J292" s="62"/>
      <c r="K292" s="61">
        <f>TRUNC(K293+K294+K295+K296+K297,0)</f>
        <v>19777</v>
      </c>
      <c r="L292" s="62"/>
      <c r="M292" s="61">
        <f>TRUNC(M293+M294+M295+M296+M297,0)</f>
        <v>0</v>
      </c>
      <c r="N292" s="74" t="str">
        <f>N285</f>
        <v>토목6-3-4</v>
      </c>
    </row>
    <row r="293" spans="1:14" ht="15" customHeight="1">
      <c r="A293" s="24"/>
      <c r="B293" s="25" t="s">
        <v>424</v>
      </c>
      <c r="C293" s="1" t="s">
        <v>706</v>
      </c>
      <c r="D293" s="3">
        <f>0.1*0.7</f>
        <v>6.9999999999999993E-2</v>
      </c>
      <c r="E293" s="2" t="s">
        <v>24</v>
      </c>
      <c r="F293" s="8">
        <f>H293+J293+L293</f>
        <v>282536</v>
      </c>
      <c r="G293" s="12">
        <f t="shared" si="41"/>
        <v>19777.5</v>
      </c>
      <c r="H293" s="8"/>
      <c r="I293" s="12"/>
      <c r="J293" s="8">
        <f>노임!$D$7</f>
        <v>282536</v>
      </c>
      <c r="K293" s="12">
        <f>TRUNC(J293*D293,1)</f>
        <v>19777.5</v>
      </c>
      <c r="L293" s="8">
        <v>0</v>
      </c>
      <c r="M293" s="12"/>
      <c r="N293" s="23" t="s">
        <v>0</v>
      </c>
    </row>
    <row r="294" spans="1:14" ht="15" customHeight="1">
      <c r="A294" s="24"/>
      <c r="B294" s="25" t="s">
        <v>438</v>
      </c>
      <c r="C294" s="1" t="s">
        <v>41</v>
      </c>
      <c r="D294" s="3">
        <v>230</v>
      </c>
      <c r="E294" s="2" t="s">
        <v>31</v>
      </c>
      <c r="F294" s="8">
        <f>H294+J294+L294</f>
        <v>3.0329999999999999</v>
      </c>
      <c r="G294" s="12">
        <f t="shared" si="41"/>
        <v>697.5</v>
      </c>
      <c r="H294" s="8">
        <f>자재조서!$D$12</f>
        <v>3.0329999999999999</v>
      </c>
      <c r="I294" s="12">
        <f>TRUNC(H294*D294,1)</f>
        <v>697.5</v>
      </c>
      <c r="J294" s="8">
        <v>0</v>
      </c>
      <c r="K294" s="12"/>
      <c r="L294" s="8">
        <v>0</v>
      </c>
      <c r="M294" s="12"/>
      <c r="N294" s="23" t="s">
        <v>0</v>
      </c>
    </row>
    <row r="295" spans="1:14" ht="15" customHeight="1">
      <c r="A295" s="24"/>
      <c r="B295" s="25" t="s">
        <v>445</v>
      </c>
      <c r="C295" s="1" t="s">
        <v>40</v>
      </c>
      <c r="D295" s="3">
        <v>0.12</v>
      </c>
      <c r="E295" s="2" t="s">
        <v>32</v>
      </c>
      <c r="F295" s="8">
        <f>H295+J295+L295</f>
        <v>22200</v>
      </c>
      <c r="G295" s="12">
        <f t="shared" si="41"/>
        <v>2664</v>
      </c>
      <c r="H295" s="8">
        <f>자재조서!$D$15</f>
        <v>22200</v>
      </c>
      <c r="I295" s="12">
        <f>TRUNC(H295*D295,1)</f>
        <v>2664</v>
      </c>
      <c r="J295" s="8">
        <v>0</v>
      </c>
      <c r="K295" s="12"/>
      <c r="L295" s="8">
        <v>0</v>
      </c>
      <c r="M295" s="12"/>
      <c r="N295" s="23" t="s">
        <v>0</v>
      </c>
    </row>
    <row r="296" spans="1:14" ht="15" customHeight="1">
      <c r="A296" s="24"/>
      <c r="B296" s="25" t="s">
        <v>446</v>
      </c>
      <c r="C296" s="1" t="s">
        <v>38</v>
      </c>
      <c r="D296" s="3">
        <v>0.27</v>
      </c>
      <c r="E296" s="2" t="s">
        <v>10</v>
      </c>
      <c r="F296" s="8">
        <f>H296+J296+L296</f>
        <v>1669</v>
      </c>
      <c r="G296" s="12">
        <f t="shared" si="41"/>
        <v>450.6</v>
      </c>
      <c r="H296" s="8">
        <f>자재조서!$D$16</f>
        <v>1669</v>
      </c>
      <c r="I296" s="12">
        <f>TRUNC(H296*D296,1)</f>
        <v>450.6</v>
      </c>
      <c r="J296" s="8">
        <v>0</v>
      </c>
      <c r="K296" s="12"/>
      <c r="L296" s="8">
        <v>0</v>
      </c>
      <c r="M296" s="12"/>
      <c r="N296" s="23" t="s">
        <v>0</v>
      </c>
    </row>
    <row r="297" spans="1:14" ht="15" customHeight="1">
      <c r="A297" s="24"/>
      <c r="B297" s="25" t="s">
        <v>447</v>
      </c>
      <c r="C297" s="1" t="s">
        <v>30</v>
      </c>
      <c r="D297" s="1">
        <v>2</v>
      </c>
      <c r="E297" s="2" t="s">
        <v>29</v>
      </c>
      <c r="F297" s="8">
        <f>H297+J297+L297</f>
        <v>0</v>
      </c>
      <c r="G297" s="12">
        <f t="shared" si="41"/>
        <v>395.5</v>
      </c>
      <c r="H297" s="2"/>
      <c r="I297" s="12">
        <f>TRUNC((K293*0.02),1)</f>
        <v>395.5</v>
      </c>
      <c r="J297" s="2"/>
      <c r="K297" s="12">
        <v>0</v>
      </c>
      <c r="L297" s="2"/>
      <c r="M297" s="12">
        <v>0</v>
      </c>
      <c r="N297" s="23" t="s">
        <v>0</v>
      </c>
    </row>
    <row r="298" spans="1:14" ht="15" customHeight="1">
      <c r="A298" s="27"/>
      <c r="B298" s="2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3"/>
    </row>
    <row r="299" spans="1:14" ht="15" customHeight="1">
      <c r="A299" s="63">
        <f>A292+1</f>
        <v>5</v>
      </c>
      <c r="B299" s="57" t="s">
        <v>704</v>
      </c>
      <c r="C299" s="58" t="s">
        <v>248</v>
      </c>
      <c r="D299" s="58">
        <v>1</v>
      </c>
      <c r="E299" s="59" t="s">
        <v>3</v>
      </c>
      <c r="F299" s="62"/>
      <c r="G299" s="61">
        <f t="shared" ref="G299:G304" si="42">I299+K299+M299</f>
        <v>30818</v>
      </c>
      <c r="H299" s="62"/>
      <c r="I299" s="61">
        <f>TRUNC(I300+I301+I302+I303+I304,0)</f>
        <v>5108</v>
      </c>
      <c r="J299" s="62"/>
      <c r="K299" s="61">
        <f>TRUNC(K300+K301+K302+K303+K304,0)</f>
        <v>25710</v>
      </c>
      <c r="L299" s="62"/>
      <c r="M299" s="61">
        <f>TRUNC(M300+M301+M302+M303+M304,0)</f>
        <v>0</v>
      </c>
      <c r="N299" s="74" t="str">
        <f>N292</f>
        <v>토목6-3-4</v>
      </c>
    </row>
    <row r="300" spans="1:14" ht="15" customHeight="1">
      <c r="A300" s="24"/>
      <c r="B300" s="25" t="s">
        <v>424</v>
      </c>
      <c r="C300" s="1" t="s">
        <v>706</v>
      </c>
      <c r="D300" s="3">
        <f>0.13*0.7</f>
        <v>9.0999999999999998E-2</v>
      </c>
      <c r="E300" s="2" t="s">
        <v>24</v>
      </c>
      <c r="F300" s="8">
        <f>H300+J300+L300</f>
        <v>282536</v>
      </c>
      <c r="G300" s="12">
        <f t="shared" si="42"/>
        <v>25710.7</v>
      </c>
      <c r="H300" s="8"/>
      <c r="I300" s="12"/>
      <c r="J300" s="8">
        <f>노임!$D$7</f>
        <v>282536</v>
      </c>
      <c r="K300" s="12">
        <f>TRUNC(J300*D300,1)</f>
        <v>25710.7</v>
      </c>
      <c r="L300" s="8">
        <v>0</v>
      </c>
      <c r="M300" s="12"/>
      <c r="N300" s="23" t="s">
        <v>0</v>
      </c>
    </row>
    <row r="301" spans="1:14" ht="15" customHeight="1">
      <c r="A301" s="24"/>
      <c r="B301" s="25" t="s">
        <v>438</v>
      </c>
      <c r="C301" s="1" t="s">
        <v>41</v>
      </c>
      <c r="D301" s="3">
        <v>270</v>
      </c>
      <c r="E301" s="2" t="s">
        <v>31</v>
      </c>
      <c r="F301" s="8">
        <f>H301+J301+L301</f>
        <v>3.0329999999999999</v>
      </c>
      <c r="G301" s="12">
        <f t="shared" si="42"/>
        <v>818.9</v>
      </c>
      <c r="H301" s="8">
        <f>자재조서!$D$12</f>
        <v>3.0329999999999999</v>
      </c>
      <c r="I301" s="12">
        <f>TRUNC(H301*D301,1)</f>
        <v>818.9</v>
      </c>
      <c r="J301" s="8">
        <v>0</v>
      </c>
      <c r="K301" s="12"/>
      <c r="L301" s="8">
        <v>0</v>
      </c>
      <c r="M301" s="12"/>
      <c r="N301" s="23" t="s">
        <v>0</v>
      </c>
    </row>
    <row r="302" spans="1:14" ht="15" customHeight="1">
      <c r="A302" s="24"/>
      <c r="B302" s="25" t="s">
        <v>445</v>
      </c>
      <c r="C302" s="1" t="s">
        <v>40</v>
      </c>
      <c r="D302" s="3">
        <v>0.14000000000000001</v>
      </c>
      <c r="E302" s="2" t="s">
        <v>32</v>
      </c>
      <c r="F302" s="8">
        <f>H302+J302+L302</f>
        <v>22200</v>
      </c>
      <c r="G302" s="12">
        <f t="shared" si="42"/>
        <v>3108</v>
      </c>
      <c r="H302" s="8">
        <f>자재조서!$D$15</f>
        <v>22200</v>
      </c>
      <c r="I302" s="12">
        <f>TRUNC(H302*D302,1)</f>
        <v>3108</v>
      </c>
      <c r="J302" s="8">
        <v>0</v>
      </c>
      <c r="K302" s="12"/>
      <c r="L302" s="8">
        <v>0</v>
      </c>
      <c r="M302" s="12"/>
      <c r="N302" s="23" t="s">
        <v>0</v>
      </c>
    </row>
    <row r="303" spans="1:14" ht="15" customHeight="1">
      <c r="A303" s="24"/>
      <c r="B303" s="25" t="s">
        <v>446</v>
      </c>
      <c r="C303" s="1" t="s">
        <v>38</v>
      </c>
      <c r="D303" s="3">
        <v>0.4</v>
      </c>
      <c r="E303" s="2" t="s">
        <v>10</v>
      </c>
      <c r="F303" s="8">
        <f>H303+J303+L303</f>
        <v>1669</v>
      </c>
      <c r="G303" s="12">
        <f t="shared" si="42"/>
        <v>667.6</v>
      </c>
      <c r="H303" s="8">
        <f>자재조서!$D$16</f>
        <v>1669</v>
      </c>
      <c r="I303" s="12">
        <f>TRUNC(H303*D303,1)</f>
        <v>667.6</v>
      </c>
      <c r="J303" s="8">
        <v>0</v>
      </c>
      <c r="K303" s="12"/>
      <c r="L303" s="8">
        <v>0</v>
      </c>
      <c r="M303" s="12"/>
      <c r="N303" s="23" t="s">
        <v>0</v>
      </c>
    </row>
    <row r="304" spans="1:14" ht="15" customHeight="1">
      <c r="A304" s="24"/>
      <c r="B304" s="25" t="s">
        <v>447</v>
      </c>
      <c r="C304" s="1" t="s">
        <v>30</v>
      </c>
      <c r="D304" s="1">
        <v>2</v>
      </c>
      <c r="E304" s="2" t="s">
        <v>29</v>
      </c>
      <c r="F304" s="8">
        <f>H304+J304+L304</f>
        <v>0</v>
      </c>
      <c r="G304" s="12">
        <f t="shared" si="42"/>
        <v>514.20000000000005</v>
      </c>
      <c r="H304" s="2"/>
      <c r="I304" s="12">
        <f>TRUNC((K300*0.02),1)</f>
        <v>514.20000000000005</v>
      </c>
      <c r="J304" s="2"/>
      <c r="K304" s="12">
        <v>0</v>
      </c>
      <c r="L304" s="2"/>
      <c r="M304" s="12">
        <v>0</v>
      </c>
      <c r="N304" s="23" t="s">
        <v>0</v>
      </c>
    </row>
    <row r="305" spans="1:14" ht="15" customHeight="1">
      <c r="A305" s="27"/>
      <c r="B305" s="2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3"/>
    </row>
    <row r="306" spans="1:14" ht="15" customHeight="1">
      <c r="A306" s="63">
        <f>A299+1</f>
        <v>6</v>
      </c>
      <c r="B306" s="57" t="s">
        <v>704</v>
      </c>
      <c r="C306" s="58" t="s">
        <v>249</v>
      </c>
      <c r="D306" s="58">
        <v>1</v>
      </c>
      <c r="E306" s="59" t="s">
        <v>3</v>
      </c>
      <c r="F306" s="62"/>
      <c r="G306" s="61">
        <f t="shared" ref="G306:G311" si="43">I306+K306+M306</f>
        <v>38332</v>
      </c>
      <c r="H306" s="62"/>
      <c r="I306" s="61">
        <f>TRUNC(I307+I308+I309+I310+I311,0)</f>
        <v>6688</v>
      </c>
      <c r="J306" s="62"/>
      <c r="K306" s="61">
        <f>TRUNC(K307+K308+K309+K310+K311,0)</f>
        <v>31644</v>
      </c>
      <c r="L306" s="62"/>
      <c r="M306" s="61">
        <f>TRUNC(M307+M308+M309+M310+M311,0)</f>
        <v>0</v>
      </c>
      <c r="N306" s="74" t="str">
        <f>N299</f>
        <v>토목6-3-4</v>
      </c>
    </row>
    <row r="307" spans="1:14" ht="15" customHeight="1">
      <c r="A307" s="24"/>
      <c r="B307" s="25" t="s">
        <v>424</v>
      </c>
      <c r="C307" s="1" t="s">
        <v>706</v>
      </c>
      <c r="D307" s="3">
        <f>0.16*0.7</f>
        <v>0.11199999999999999</v>
      </c>
      <c r="E307" s="2" t="s">
        <v>24</v>
      </c>
      <c r="F307" s="8">
        <f>H307+J307+L307</f>
        <v>282536</v>
      </c>
      <c r="G307" s="12">
        <f t="shared" si="43"/>
        <v>31644</v>
      </c>
      <c r="H307" s="8"/>
      <c r="I307" s="12"/>
      <c r="J307" s="8">
        <f>노임!$D$7</f>
        <v>282536</v>
      </c>
      <c r="K307" s="12">
        <f>TRUNC(J307*D307,1)</f>
        <v>31644</v>
      </c>
      <c r="L307" s="8">
        <v>0</v>
      </c>
      <c r="M307" s="12"/>
      <c r="N307" s="23" t="s">
        <v>0</v>
      </c>
    </row>
    <row r="308" spans="1:14" ht="15" customHeight="1">
      <c r="A308" s="24"/>
      <c r="B308" s="25" t="s">
        <v>438</v>
      </c>
      <c r="C308" s="1" t="s">
        <v>41</v>
      </c>
      <c r="D308" s="3">
        <v>360</v>
      </c>
      <c r="E308" s="2" t="s">
        <v>31</v>
      </c>
      <c r="F308" s="8">
        <f>H308+J308+L308</f>
        <v>3.0329999999999999</v>
      </c>
      <c r="G308" s="12">
        <f t="shared" si="43"/>
        <v>1091.8</v>
      </c>
      <c r="H308" s="8">
        <f>자재조서!$D$12</f>
        <v>3.0329999999999999</v>
      </c>
      <c r="I308" s="12">
        <f>TRUNC(H308*D308,1)</f>
        <v>1091.8</v>
      </c>
      <c r="J308" s="8">
        <v>0</v>
      </c>
      <c r="K308" s="12"/>
      <c r="L308" s="8">
        <v>0</v>
      </c>
      <c r="M308" s="12"/>
      <c r="N308" s="23" t="s">
        <v>0</v>
      </c>
    </row>
    <row r="309" spans="1:14" ht="15" customHeight="1">
      <c r="A309" s="24"/>
      <c r="B309" s="25" t="s">
        <v>445</v>
      </c>
      <c r="C309" s="1" t="s">
        <v>40</v>
      </c>
      <c r="D309" s="3">
        <v>0.18</v>
      </c>
      <c r="E309" s="2" t="s">
        <v>32</v>
      </c>
      <c r="F309" s="8">
        <f>H309+J309+L309</f>
        <v>22200</v>
      </c>
      <c r="G309" s="12">
        <f t="shared" si="43"/>
        <v>3996</v>
      </c>
      <c r="H309" s="8">
        <f>자재조서!$D$15</f>
        <v>22200</v>
      </c>
      <c r="I309" s="12">
        <f>TRUNC(H309*D309,1)</f>
        <v>3996</v>
      </c>
      <c r="J309" s="8">
        <v>0</v>
      </c>
      <c r="K309" s="12"/>
      <c r="L309" s="8">
        <v>0</v>
      </c>
      <c r="M309" s="12"/>
      <c r="N309" s="23" t="s">
        <v>0</v>
      </c>
    </row>
    <row r="310" spans="1:14" ht="15" customHeight="1">
      <c r="A310" s="24"/>
      <c r="B310" s="25" t="s">
        <v>446</v>
      </c>
      <c r="C310" s="1" t="s">
        <v>38</v>
      </c>
      <c r="D310" s="3">
        <v>0.57999999999999996</v>
      </c>
      <c r="E310" s="2" t="s">
        <v>10</v>
      </c>
      <c r="F310" s="8">
        <f>H310+J310+L310</f>
        <v>1669</v>
      </c>
      <c r="G310" s="12">
        <f t="shared" si="43"/>
        <v>968</v>
      </c>
      <c r="H310" s="8">
        <f>자재조서!$D$16</f>
        <v>1669</v>
      </c>
      <c r="I310" s="12">
        <f>TRUNC(H310*D310,1)</f>
        <v>968</v>
      </c>
      <c r="J310" s="8">
        <v>0</v>
      </c>
      <c r="K310" s="12"/>
      <c r="L310" s="8">
        <v>0</v>
      </c>
      <c r="M310" s="12"/>
      <c r="N310" s="23" t="s">
        <v>0</v>
      </c>
    </row>
    <row r="311" spans="1:14" ht="15" customHeight="1">
      <c r="A311" s="24"/>
      <c r="B311" s="25" t="s">
        <v>447</v>
      </c>
      <c r="C311" s="1" t="s">
        <v>30</v>
      </c>
      <c r="D311" s="1">
        <v>2</v>
      </c>
      <c r="E311" s="2" t="s">
        <v>29</v>
      </c>
      <c r="F311" s="8">
        <f>H311+J311+L311</f>
        <v>0</v>
      </c>
      <c r="G311" s="12">
        <f t="shared" si="43"/>
        <v>632.79999999999995</v>
      </c>
      <c r="H311" s="2"/>
      <c r="I311" s="12">
        <f>TRUNC((K307*0.02),1)</f>
        <v>632.79999999999995</v>
      </c>
      <c r="J311" s="2"/>
      <c r="K311" s="12">
        <v>0</v>
      </c>
      <c r="L311" s="2"/>
      <c r="M311" s="12">
        <v>0</v>
      </c>
      <c r="N311" s="23" t="s">
        <v>0</v>
      </c>
    </row>
    <row r="312" spans="1:14" ht="15" customHeight="1">
      <c r="A312" s="27"/>
      <c r="B312" s="2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3"/>
    </row>
    <row r="313" spans="1:14" ht="15" customHeight="1">
      <c r="A313" s="63">
        <f>A306+1</f>
        <v>7</v>
      </c>
      <c r="B313" s="57" t="s">
        <v>704</v>
      </c>
      <c r="C313" s="58" t="s">
        <v>250</v>
      </c>
      <c r="D313" s="58">
        <v>1</v>
      </c>
      <c r="E313" s="59" t="s">
        <v>3</v>
      </c>
      <c r="F313" s="62"/>
      <c r="G313" s="61">
        <f t="shared" ref="G313:G318" si="44">I313+K313+M313</f>
        <v>48035</v>
      </c>
      <c r="H313" s="62"/>
      <c r="I313" s="61">
        <f>TRUNC(I314+I315+I316+I317+I318,0)</f>
        <v>8480</v>
      </c>
      <c r="J313" s="62"/>
      <c r="K313" s="61">
        <f>TRUNC(K314+K315+K316+K317+K318,0)</f>
        <v>39555</v>
      </c>
      <c r="L313" s="62"/>
      <c r="M313" s="61">
        <f>TRUNC(M314+M315+M316+M317+M318,0)</f>
        <v>0</v>
      </c>
      <c r="N313" s="74" t="str">
        <f>N306</f>
        <v>토목6-3-4</v>
      </c>
    </row>
    <row r="314" spans="1:14" ht="15" customHeight="1">
      <c r="A314" s="24"/>
      <c r="B314" s="25" t="s">
        <v>424</v>
      </c>
      <c r="C314" s="1" t="s">
        <v>706</v>
      </c>
      <c r="D314" s="3">
        <f>0.2*0.7</f>
        <v>0.13999999999999999</v>
      </c>
      <c r="E314" s="2" t="s">
        <v>24</v>
      </c>
      <c r="F314" s="8">
        <f>H314+J314+L314</f>
        <v>282536</v>
      </c>
      <c r="G314" s="12">
        <f t="shared" si="44"/>
        <v>39555</v>
      </c>
      <c r="H314" s="8"/>
      <c r="I314" s="12"/>
      <c r="J314" s="8">
        <f>노임!$D$7</f>
        <v>282536</v>
      </c>
      <c r="K314" s="12">
        <f>TRUNC(J314*D314,1)</f>
        <v>39555</v>
      </c>
      <c r="L314" s="8">
        <v>0</v>
      </c>
      <c r="M314" s="12"/>
      <c r="N314" s="23" t="s">
        <v>0</v>
      </c>
    </row>
    <row r="315" spans="1:14" ht="15" customHeight="1">
      <c r="A315" s="24"/>
      <c r="B315" s="25" t="s">
        <v>438</v>
      </c>
      <c r="C315" s="1" t="s">
        <v>41</v>
      </c>
      <c r="D315" s="3">
        <v>450</v>
      </c>
      <c r="E315" s="2" t="s">
        <v>31</v>
      </c>
      <c r="F315" s="8">
        <f>H315+J315+L315</f>
        <v>3.0329999999999999</v>
      </c>
      <c r="G315" s="12">
        <f t="shared" si="44"/>
        <v>1364.8</v>
      </c>
      <c r="H315" s="8">
        <f>자재조서!$D$12</f>
        <v>3.0329999999999999</v>
      </c>
      <c r="I315" s="12">
        <f>TRUNC(H315*D315,1)</f>
        <v>1364.8</v>
      </c>
      <c r="J315" s="8">
        <v>0</v>
      </c>
      <c r="K315" s="12"/>
      <c r="L315" s="8">
        <v>0</v>
      </c>
      <c r="M315" s="12"/>
      <c r="N315" s="23" t="s">
        <v>0</v>
      </c>
    </row>
    <row r="316" spans="1:14" ht="15" customHeight="1">
      <c r="A316" s="24"/>
      <c r="B316" s="25" t="s">
        <v>445</v>
      </c>
      <c r="C316" s="1" t="s">
        <v>40</v>
      </c>
      <c r="D316" s="3">
        <v>0.23</v>
      </c>
      <c r="E316" s="2" t="s">
        <v>32</v>
      </c>
      <c r="F316" s="8">
        <f>H316+J316+L316</f>
        <v>22200</v>
      </c>
      <c r="G316" s="12">
        <f t="shared" si="44"/>
        <v>5106</v>
      </c>
      <c r="H316" s="8">
        <f>자재조서!$D$15</f>
        <v>22200</v>
      </c>
      <c r="I316" s="12">
        <f>TRUNC(H316*D316,1)</f>
        <v>5106</v>
      </c>
      <c r="J316" s="8">
        <v>0</v>
      </c>
      <c r="K316" s="12"/>
      <c r="L316" s="8">
        <v>0</v>
      </c>
      <c r="M316" s="12"/>
      <c r="N316" s="23" t="s">
        <v>0</v>
      </c>
    </row>
    <row r="317" spans="1:14" ht="15" customHeight="1">
      <c r="A317" s="24"/>
      <c r="B317" s="25" t="s">
        <v>446</v>
      </c>
      <c r="C317" s="1" t="s">
        <v>38</v>
      </c>
      <c r="D317" s="3">
        <v>0.73</v>
      </c>
      <c r="E317" s="2" t="s">
        <v>10</v>
      </c>
      <c r="F317" s="8">
        <f>H317+J317+L317</f>
        <v>1669</v>
      </c>
      <c r="G317" s="12">
        <f t="shared" si="44"/>
        <v>1218.3</v>
      </c>
      <c r="H317" s="8">
        <f>자재조서!$D$16</f>
        <v>1669</v>
      </c>
      <c r="I317" s="12">
        <f>TRUNC(H317*D317,1)</f>
        <v>1218.3</v>
      </c>
      <c r="J317" s="8">
        <v>0</v>
      </c>
      <c r="K317" s="12"/>
      <c r="L317" s="8">
        <v>0</v>
      </c>
      <c r="M317" s="12"/>
      <c r="N317" s="23" t="s">
        <v>0</v>
      </c>
    </row>
    <row r="318" spans="1:14" ht="15" customHeight="1">
      <c r="A318" s="24"/>
      <c r="B318" s="25" t="s">
        <v>447</v>
      </c>
      <c r="C318" s="1" t="s">
        <v>30</v>
      </c>
      <c r="D318" s="1">
        <v>2</v>
      </c>
      <c r="E318" s="2" t="s">
        <v>29</v>
      </c>
      <c r="F318" s="8">
        <f>H318+J318+L318</f>
        <v>0</v>
      </c>
      <c r="G318" s="12">
        <f t="shared" si="44"/>
        <v>791.1</v>
      </c>
      <c r="H318" s="2"/>
      <c r="I318" s="12">
        <f>TRUNC((K314*0.02),1)</f>
        <v>791.1</v>
      </c>
      <c r="J318" s="2"/>
      <c r="K318" s="12">
        <v>0</v>
      </c>
      <c r="L318" s="2"/>
      <c r="M318" s="12">
        <v>0</v>
      </c>
      <c r="N318" s="23" t="s">
        <v>0</v>
      </c>
    </row>
    <row r="319" spans="1:14" ht="15" customHeight="1">
      <c r="A319" s="27"/>
      <c r="B319" s="2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3"/>
    </row>
    <row r="320" spans="1:14" ht="15" customHeight="1">
      <c r="A320" s="63">
        <f>A313+1</f>
        <v>8</v>
      </c>
      <c r="B320" s="57" t="s">
        <v>704</v>
      </c>
      <c r="C320" s="58" t="s">
        <v>251</v>
      </c>
      <c r="D320" s="58">
        <v>1</v>
      </c>
      <c r="E320" s="59" t="s">
        <v>3</v>
      </c>
      <c r="F320" s="62"/>
      <c r="G320" s="61">
        <f t="shared" ref="G320:G325" si="45">I320+K320+M320</f>
        <v>60750</v>
      </c>
      <c r="H320" s="62"/>
      <c r="I320" s="61">
        <f>TRUNC(I321+I322+I323+I324+I325,0)</f>
        <v>9329</v>
      </c>
      <c r="J320" s="62"/>
      <c r="K320" s="61">
        <f>TRUNC(K321+K322+K323+K324+K325,0)</f>
        <v>51421</v>
      </c>
      <c r="L320" s="62"/>
      <c r="M320" s="61">
        <f>TRUNC(M321+M322+M323+M324+M325,0)</f>
        <v>0</v>
      </c>
      <c r="N320" s="74" t="str">
        <f>N313</f>
        <v>토목6-3-4</v>
      </c>
    </row>
    <row r="321" spans="1:14" ht="15" customHeight="1">
      <c r="A321" s="24"/>
      <c r="B321" s="25" t="s">
        <v>424</v>
      </c>
      <c r="C321" s="1" t="s">
        <v>706</v>
      </c>
      <c r="D321" s="3">
        <f>0.26*0.7</f>
        <v>0.182</v>
      </c>
      <c r="E321" s="2" t="s">
        <v>24</v>
      </c>
      <c r="F321" s="8">
        <f>H321+J321+L321</f>
        <v>282536</v>
      </c>
      <c r="G321" s="12">
        <f t="shared" si="45"/>
        <v>51421.5</v>
      </c>
      <c r="H321" s="8"/>
      <c r="I321" s="12"/>
      <c r="J321" s="8">
        <f>노임!$D$7</f>
        <v>282536</v>
      </c>
      <c r="K321" s="12">
        <f>TRUNC(J321*D321,1)</f>
        <v>51421.5</v>
      </c>
      <c r="L321" s="8">
        <v>0</v>
      </c>
      <c r="M321" s="12"/>
      <c r="N321" s="23" t="s">
        <v>0</v>
      </c>
    </row>
    <row r="322" spans="1:14" ht="15" customHeight="1">
      <c r="A322" s="24"/>
      <c r="B322" s="25" t="s">
        <v>438</v>
      </c>
      <c r="C322" s="1" t="s">
        <v>41</v>
      </c>
      <c r="D322" s="3">
        <v>500</v>
      </c>
      <c r="E322" s="2" t="s">
        <v>31</v>
      </c>
      <c r="F322" s="8">
        <f>H322+J322+L322</f>
        <v>3.0329999999999999</v>
      </c>
      <c r="G322" s="12">
        <f t="shared" si="45"/>
        <v>1516.5</v>
      </c>
      <c r="H322" s="8">
        <f>자재조서!$D$12</f>
        <v>3.0329999999999999</v>
      </c>
      <c r="I322" s="12">
        <f>TRUNC(H322*D322,1)</f>
        <v>1516.5</v>
      </c>
      <c r="J322" s="8">
        <v>0</v>
      </c>
      <c r="K322" s="12"/>
      <c r="L322" s="8">
        <v>0</v>
      </c>
      <c r="M322" s="12"/>
      <c r="N322" s="23" t="s">
        <v>0</v>
      </c>
    </row>
    <row r="323" spans="1:14" ht="15" customHeight="1">
      <c r="A323" s="24"/>
      <c r="B323" s="25" t="s">
        <v>445</v>
      </c>
      <c r="C323" s="1" t="s">
        <v>40</v>
      </c>
      <c r="D323" s="3">
        <v>0.25</v>
      </c>
      <c r="E323" s="2" t="s">
        <v>32</v>
      </c>
      <c r="F323" s="8">
        <f>H323+J323+L323</f>
        <v>22200</v>
      </c>
      <c r="G323" s="12">
        <f t="shared" si="45"/>
        <v>5550</v>
      </c>
      <c r="H323" s="8">
        <f>자재조서!$D$15</f>
        <v>22200</v>
      </c>
      <c r="I323" s="12">
        <f>TRUNC(H323*D323,1)</f>
        <v>5550</v>
      </c>
      <c r="J323" s="8">
        <v>0</v>
      </c>
      <c r="K323" s="12"/>
      <c r="L323" s="8">
        <v>0</v>
      </c>
      <c r="M323" s="12"/>
      <c r="N323" s="23" t="s">
        <v>0</v>
      </c>
    </row>
    <row r="324" spans="1:14" ht="15" customHeight="1">
      <c r="A324" s="24"/>
      <c r="B324" s="25" t="s">
        <v>446</v>
      </c>
      <c r="C324" s="1" t="s">
        <v>38</v>
      </c>
      <c r="D324" s="3">
        <v>0.74</v>
      </c>
      <c r="E324" s="2" t="s">
        <v>10</v>
      </c>
      <c r="F324" s="8">
        <f>H324+J324+L324</f>
        <v>1669</v>
      </c>
      <c r="G324" s="12">
        <f t="shared" si="45"/>
        <v>1235</v>
      </c>
      <c r="H324" s="8">
        <f>자재조서!$D$16</f>
        <v>1669</v>
      </c>
      <c r="I324" s="12">
        <f>TRUNC(H324*D324,1)</f>
        <v>1235</v>
      </c>
      <c r="J324" s="8">
        <v>0</v>
      </c>
      <c r="K324" s="12"/>
      <c r="L324" s="8">
        <v>0</v>
      </c>
      <c r="M324" s="12"/>
      <c r="N324" s="23" t="s">
        <v>0</v>
      </c>
    </row>
    <row r="325" spans="1:14" ht="15" customHeight="1">
      <c r="A325" s="24"/>
      <c r="B325" s="25" t="s">
        <v>447</v>
      </c>
      <c r="C325" s="1" t="s">
        <v>30</v>
      </c>
      <c r="D325" s="1">
        <v>2</v>
      </c>
      <c r="E325" s="2" t="s">
        <v>29</v>
      </c>
      <c r="F325" s="8">
        <f>H325+J325+L325</f>
        <v>0</v>
      </c>
      <c r="G325" s="12">
        <f t="shared" si="45"/>
        <v>1028.4000000000001</v>
      </c>
      <c r="H325" s="2"/>
      <c r="I325" s="12">
        <f>TRUNC((K321*0.02),1)</f>
        <v>1028.4000000000001</v>
      </c>
      <c r="J325" s="2"/>
      <c r="K325" s="12">
        <v>0</v>
      </c>
      <c r="L325" s="2"/>
      <c r="M325" s="12">
        <v>0</v>
      </c>
      <c r="N325" s="23" t="s">
        <v>0</v>
      </c>
    </row>
    <row r="326" spans="1:14" ht="15" customHeight="1">
      <c r="A326" s="27"/>
      <c r="B326" s="2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74"/>
    </row>
    <row r="327" spans="1:14" ht="15" customHeight="1">
      <c r="A327" s="63">
        <f>A320+1</f>
        <v>9</v>
      </c>
      <c r="B327" s="57" t="s">
        <v>704</v>
      </c>
      <c r="C327" s="58" t="s">
        <v>252</v>
      </c>
      <c r="D327" s="58">
        <v>1</v>
      </c>
      <c r="E327" s="59" t="s">
        <v>3</v>
      </c>
      <c r="F327" s="62"/>
      <c r="G327" s="61">
        <f t="shared" ref="G327:G332" si="46">I327+K327+M327</f>
        <v>72387</v>
      </c>
      <c r="H327" s="62"/>
      <c r="I327" s="61">
        <f>TRUNC(I328+I329+I330+I331+I332,0)</f>
        <v>11077</v>
      </c>
      <c r="J327" s="62"/>
      <c r="K327" s="61">
        <f>TRUNC(K328+K329+K330+K331+K332,0)</f>
        <v>61310</v>
      </c>
      <c r="L327" s="62"/>
      <c r="M327" s="61">
        <f>TRUNC(M328+M329+M330+M331+M332,0)</f>
        <v>0</v>
      </c>
      <c r="N327" s="74" t="str">
        <f>N320</f>
        <v>토목6-3-4</v>
      </c>
    </row>
    <row r="328" spans="1:14" ht="15" customHeight="1">
      <c r="A328" s="24"/>
      <c r="B328" s="25" t="s">
        <v>424</v>
      </c>
      <c r="C328" s="1" t="s">
        <v>706</v>
      </c>
      <c r="D328" s="3">
        <f>0.31*0.7</f>
        <v>0.217</v>
      </c>
      <c r="E328" s="2" t="s">
        <v>24</v>
      </c>
      <c r="F328" s="8">
        <f>H328+J328+L328</f>
        <v>282536</v>
      </c>
      <c r="G328" s="12">
        <f t="shared" si="46"/>
        <v>61310.3</v>
      </c>
      <c r="H328" s="8"/>
      <c r="I328" s="12"/>
      <c r="J328" s="8">
        <f>노임!$D$7</f>
        <v>282536</v>
      </c>
      <c r="K328" s="12">
        <f>TRUNC(J328*D328,1)</f>
        <v>61310.3</v>
      </c>
      <c r="L328" s="8">
        <v>0</v>
      </c>
      <c r="M328" s="12"/>
      <c r="N328" s="23" t="s">
        <v>0</v>
      </c>
    </row>
    <row r="329" spans="1:14" ht="15" customHeight="1">
      <c r="A329" s="24"/>
      <c r="B329" s="25" t="s">
        <v>438</v>
      </c>
      <c r="C329" s="1" t="s">
        <v>41</v>
      </c>
      <c r="D329" s="3">
        <v>590</v>
      </c>
      <c r="E329" s="2" t="s">
        <v>31</v>
      </c>
      <c r="F329" s="8">
        <f>H329+J329+L329</f>
        <v>3.0329999999999999</v>
      </c>
      <c r="G329" s="12">
        <f t="shared" si="46"/>
        <v>1789.4</v>
      </c>
      <c r="H329" s="8">
        <f>자재조서!$D$12</f>
        <v>3.0329999999999999</v>
      </c>
      <c r="I329" s="12">
        <f>TRUNC(H329*D329,1)</f>
        <v>1789.4</v>
      </c>
      <c r="J329" s="8">
        <v>0</v>
      </c>
      <c r="K329" s="12"/>
      <c r="L329" s="8">
        <v>0</v>
      </c>
      <c r="M329" s="12"/>
      <c r="N329" s="23" t="s">
        <v>0</v>
      </c>
    </row>
    <row r="330" spans="1:14" ht="15" customHeight="1">
      <c r="A330" s="24"/>
      <c r="B330" s="25" t="s">
        <v>445</v>
      </c>
      <c r="C330" s="1" t="s">
        <v>40</v>
      </c>
      <c r="D330" s="3">
        <v>0.3</v>
      </c>
      <c r="E330" s="2" t="s">
        <v>32</v>
      </c>
      <c r="F330" s="8">
        <f>H330+J330+L330</f>
        <v>22200</v>
      </c>
      <c r="G330" s="12">
        <f t="shared" si="46"/>
        <v>6660</v>
      </c>
      <c r="H330" s="8">
        <f>자재조서!$D$15</f>
        <v>22200</v>
      </c>
      <c r="I330" s="12">
        <f>TRUNC(H330*D330,1)</f>
        <v>6660</v>
      </c>
      <c r="J330" s="8">
        <v>0</v>
      </c>
      <c r="K330" s="12"/>
      <c r="L330" s="8">
        <v>0</v>
      </c>
      <c r="M330" s="12"/>
      <c r="N330" s="23" t="s">
        <v>0</v>
      </c>
    </row>
    <row r="331" spans="1:14" ht="15" customHeight="1">
      <c r="A331" s="24"/>
      <c r="B331" s="25" t="s">
        <v>446</v>
      </c>
      <c r="C331" s="1" t="s">
        <v>38</v>
      </c>
      <c r="D331" s="3">
        <v>0.84</v>
      </c>
      <c r="E331" s="2" t="s">
        <v>10</v>
      </c>
      <c r="F331" s="8">
        <f>H331+J331+L331</f>
        <v>1669</v>
      </c>
      <c r="G331" s="12">
        <f t="shared" si="46"/>
        <v>1401.9</v>
      </c>
      <c r="H331" s="8">
        <f>자재조서!$D$16</f>
        <v>1669</v>
      </c>
      <c r="I331" s="12">
        <f>TRUNC(H331*D331,1)</f>
        <v>1401.9</v>
      </c>
      <c r="J331" s="8">
        <v>0</v>
      </c>
      <c r="K331" s="12"/>
      <c r="L331" s="8">
        <v>0</v>
      </c>
      <c r="M331" s="12"/>
      <c r="N331" s="23" t="s">
        <v>0</v>
      </c>
    </row>
    <row r="332" spans="1:14" ht="15" customHeight="1">
      <c r="A332" s="24"/>
      <c r="B332" s="25" t="s">
        <v>447</v>
      </c>
      <c r="C332" s="1" t="s">
        <v>30</v>
      </c>
      <c r="D332" s="1">
        <v>2</v>
      </c>
      <c r="E332" s="2" t="s">
        <v>29</v>
      </c>
      <c r="F332" s="8">
        <f>H332+J332+L332</f>
        <v>0</v>
      </c>
      <c r="G332" s="12">
        <f t="shared" si="46"/>
        <v>1226.2</v>
      </c>
      <c r="H332" s="2"/>
      <c r="I332" s="12">
        <f>TRUNC((K328*0.02),1)</f>
        <v>1226.2</v>
      </c>
      <c r="J332" s="2"/>
      <c r="K332" s="12">
        <v>0</v>
      </c>
      <c r="L332" s="2"/>
      <c r="M332" s="12">
        <v>0</v>
      </c>
      <c r="N332" s="23" t="s">
        <v>0</v>
      </c>
    </row>
    <row r="333" spans="1:14" ht="15" customHeight="1">
      <c r="A333" s="27"/>
      <c r="B333" s="2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3"/>
    </row>
    <row r="334" spans="1:14" ht="15" customHeight="1">
      <c r="A334" s="63">
        <f>A327+1</f>
        <v>10</v>
      </c>
      <c r="B334" s="57" t="s">
        <v>704</v>
      </c>
      <c r="C334" s="58" t="s">
        <v>254</v>
      </c>
      <c r="D334" s="58">
        <v>1</v>
      </c>
      <c r="E334" s="59" t="s">
        <v>3</v>
      </c>
      <c r="F334" s="62"/>
      <c r="G334" s="61">
        <f t="shared" ref="G334:G339" si="47">I334+K334+M334</f>
        <v>83239</v>
      </c>
      <c r="H334" s="62"/>
      <c r="I334" s="61">
        <f>TRUNC(I335+I336+I337+I338+I339,0)</f>
        <v>12040</v>
      </c>
      <c r="J334" s="62"/>
      <c r="K334" s="61">
        <f>TRUNC(K335+K336+K337+K338+K339,0)</f>
        <v>71199</v>
      </c>
      <c r="L334" s="62"/>
      <c r="M334" s="61">
        <f>TRUNC(M335+M336+M337+M338+M339,0)</f>
        <v>0</v>
      </c>
      <c r="N334" s="74" t="str">
        <f>N327</f>
        <v>토목6-3-4</v>
      </c>
    </row>
    <row r="335" spans="1:14" ht="15" customHeight="1">
      <c r="A335" s="24"/>
      <c r="B335" s="25" t="s">
        <v>424</v>
      </c>
      <c r="C335" s="1" t="s">
        <v>706</v>
      </c>
      <c r="D335" s="3">
        <f>0.36*0.7</f>
        <v>0.252</v>
      </c>
      <c r="E335" s="2" t="s">
        <v>24</v>
      </c>
      <c r="F335" s="8">
        <f>H335+J335+L335</f>
        <v>282536</v>
      </c>
      <c r="G335" s="12">
        <f t="shared" si="47"/>
        <v>71199</v>
      </c>
      <c r="H335" s="8"/>
      <c r="I335" s="12"/>
      <c r="J335" s="8">
        <f>노임!$D$7</f>
        <v>282536</v>
      </c>
      <c r="K335" s="12">
        <f>TRUNC(J335*D335,1)</f>
        <v>71199</v>
      </c>
      <c r="L335" s="8">
        <v>0</v>
      </c>
      <c r="M335" s="12"/>
      <c r="N335" s="23" t="s">
        <v>0</v>
      </c>
    </row>
    <row r="336" spans="1:14" ht="15" customHeight="1">
      <c r="A336" s="24"/>
      <c r="B336" s="25" t="s">
        <v>438</v>
      </c>
      <c r="C336" s="1" t="s">
        <v>41</v>
      </c>
      <c r="D336" s="3">
        <v>630</v>
      </c>
      <c r="E336" s="2" t="s">
        <v>31</v>
      </c>
      <c r="F336" s="8">
        <f>H336+J336+L336</f>
        <v>3.0329999999999999</v>
      </c>
      <c r="G336" s="12">
        <f t="shared" si="47"/>
        <v>1910.7</v>
      </c>
      <c r="H336" s="8">
        <f>자재조서!$D$12</f>
        <v>3.0329999999999999</v>
      </c>
      <c r="I336" s="12">
        <f>TRUNC(H336*D336,1)</f>
        <v>1910.7</v>
      </c>
      <c r="J336" s="8">
        <v>0</v>
      </c>
      <c r="K336" s="12"/>
      <c r="L336" s="8">
        <v>0</v>
      </c>
      <c r="M336" s="12"/>
      <c r="N336" s="23" t="s">
        <v>0</v>
      </c>
    </row>
    <row r="337" spans="1:14" ht="15" customHeight="1">
      <c r="A337" s="24"/>
      <c r="B337" s="25" t="s">
        <v>445</v>
      </c>
      <c r="C337" s="1" t="s">
        <v>40</v>
      </c>
      <c r="D337" s="3">
        <v>0.32</v>
      </c>
      <c r="E337" s="2" t="s">
        <v>32</v>
      </c>
      <c r="F337" s="8">
        <f>H337+J337+L337</f>
        <v>22200</v>
      </c>
      <c r="G337" s="12">
        <f t="shared" si="47"/>
        <v>7104</v>
      </c>
      <c r="H337" s="8">
        <f>자재조서!$D$15</f>
        <v>22200</v>
      </c>
      <c r="I337" s="12">
        <f>TRUNC(H337*D337,1)</f>
        <v>7104</v>
      </c>
      <c r="J337" s="8">
        <v>0</v>
      </c>
      <c r="K337" s="12"/>
      <c r="L337" s="8">
        <v>0</v>
      </c>
      <c r="M337" s="12"/>
      <c r="N337" s="23" t="s">
        <v>0</v>
      </c>
    </row>
    <row r="338" spans="1:14" ht="15" customHeight="1">
      <c r="A338" s="24"/>
      <c r="B338" s="25" t="s">
        <v>446</v>
      </c>
      <c r="C338" s="1" t="s">
        <v>38</v>
      </c>
      <c r="D338" s="3">
        <v>0.96</v>
      </c>
      <c r="E338" s="2" t="s">
        <v>10</v>
      </c>
      <c r="F338" s="8">
        <f>H338+J338+L338</f>
        <v>1669</v>
      </c>
      <c r="G338" s="12">
        <f t="shared" si="47"/>
        <v>1602.2</v>
      </c>
      <c r="H338" s="8">
        <f>자재조서!$D$16</f>
        <v>1669</v>
      </c>
      <c r="I338" s="12">
        <f>TRUNC(H338*D338,1)</f>
        <v>1602.2</v>
      </c>
      <c r="J338" s="8">
        <v>0</v>
      </c>
      <c r="K338" s="12"/>
      <c r="L338" s="8">
        <v>0</v>
      </c>
      <c r="M338" s="12"/>
      <c r="N338" s="23" t="s">
        <v>0</v>
      </c>
    </row>
    <row r="339" spans="1:14" ht="15" customHeight="1">
      <c r="A339" s="24"/>
      <c r="B339" s="25" t="s">
        <v>447</v>
      </c>
      <c r="C339" s="1" t="s">
        <v>30</v>
      </c>
      <c r="D339" s="1">
        <v>2</v>
      </c>
      <c r="E339" s="2" t="s">
        <v>29</v>
      </c>
      <c r="F339" s="8">
        <f>H339+J339+L339</f>
        <v>0</v>
      </c>
      <c r="G339" s="12">
        <f t="shared" si="47"/>
        <v>1423.9</v>
      </c>
      <c r="H339" s="2"/>
      <c r="I339" s="12">
        <f>TRUNC((K335*0.02),1)</f>
        <v>1423.9</v>
      </c>
      <c r="J339" s="2"/>
      <c r="K339" s="12">
        <v>0</v>
      </c>
      <c r="L339" s="2"/>
      <c r="M339" s="12">
        <v>0</v>
      </c>
      <c r="N339" s="23" t="s">
        <v>0</v>
      </c>
    </row>
    <row r="340" spans="1:14" ht="15" customHeight="1">
      <c r="A340" s="27"/>
      <c r="B340" s="2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3"/>
    </row>
    <row r="341" spans="1:14" ht="15" customHeight="1">
      <c r="A341" s="63">
        <f>A334+1</f>
        <v>11</v>
      </c>
      <c r="B341" s="57" t="s">
        <v>704</v>
      </c>
      <c r="C341" s="58" t="s">
        <v>253</v>
      </c>
      <c r="D341" s="58">
        <v>1</v>
      </c>
      <c r="E341" s="59" t="s">
        <v>3</v>
      </c>
      <c r="F341" s="62"/>
      <c r="G341" s="61">
        <f t="shared" ref="G341:G346" si="48">I341+K341+M341</f>
        <v>94653</v>
      </c>
      <c r="H341" s="62"/>
      <c r="I341" s="61">
        <f>TRUNC(I342+I343+I344+I345+I346,0)</f>
        <v>13566</v>
      </c>
      <c r="J341" s="62"/>
      <c r="K341" s="61">
        <f>TRUNC(K342+K343+K344+K345+K346,0)</f>
        <v>81087</v>
      </c>
      <c r="L341" s="62"/>
      <c r="M341" s="61">
        <f>TRUNC(M342+M343+M344+M345+M346,0)</f>
        <v>0</v>
      </c>
      <c r="N341" s="74" t="str">
        <f>N334</f>
        <v>토목6-3-4</v>
      </c>
    </row>
    <row r="342" spans="1:14" ht="15" customHeight="1">
      <c r="A342" s="24"/>
      <c r="B342" s="25" t="s">
        <v>424</v>
      </c>
      <c r="C342" s="1" t="s">
        <v>706</v>
      </c>
      <c r="D342" s="3">
        <f>0.41*0.7</f>
        <v>0.28699999999999998</v>
      </c>
      <c r="E342" s="2" t="s">
        <v>24</v>
      </c>
      <c r="F342" s="8">
        <f>H342+J342+L342</f>
        <v>282536</v>
      </c>
      <c r="G342" s="12">
        <f t="shared" si="48"/>
        <v>81087.8</v>
      </c>
      <c r="H342" s="8"/>
      <c r="I342" s="12"/>
      <c r="J342" s="8">
        <f>노임!$D$7</f>
        <v>282536</v>
      </c>
      <c r="K342" s="12">
        <f>TRUNC(J342*D342,1)</f>
        <v>81087.8</v>
      </c>
      <c r="L342" s="8">
        <v>0</v>
      </c>
      <c r="M342" s="12"/>
      <c r="N342" s="23" t="s">
        <v>0</v>
      </c>
    </row>
    <row r="343" spans="1:14" ht="15" customHeight="1">
      <c r="A343" s="24"/>
      <c r="B343" s="25" t="s">
        <v>438</v>
      </c>
      <c r="C343" s="1" t="s">
        <v>41</v>
      </c>
      <c r="D343" s="3">
        <v>720</v>
      </c>
      <c r="E343" s="2" t="s">
        <v>31</v>
      </c>
      <c r="F343" s="8">
        <f>H343+J343+L343</f>
        <v>3.0329999999999999</v>
      </c>
      <c r="G343" s="12">
        <f t="shared" si="48"/>
        <v>2183.6999999999998</v>
      </c>
      <c r="H343" s="8">
        <f>자재조서!$D$12</f>
        <v>3.0329999999999999</v>
      </c>
      <c r="I343" s="12">
        <f>TRUNC(H343*D343,1)</f>
        <v>2183.6999999999998</v>
      </c>
      <c r="J343" s="8">
        <v>0</v>
      </c>
      <c r="K343" s="12"/>
      <c r="L343" s="8">
        <v>0</v>
      </c>
      <c r="M343" s="12"/>
      <c r="N343" s="23" t="s">
        <v>0</v>
      </c>
    </row>
    <row r="344" spans="1:14" ht="15" customHeight="1">
      <c r="A344" s="24"/>
      <c r="B344" s="25" t="s">
        <v>445</v>
      </c>
      <c r="C344" s="1" t="s">
        <v>40</v>
      </c>
      <c r="D344" s="3">
        <v>0.36</v>
      </c>
      <c r="E344" s="2" t="s">
        <v>32</v>
      </c>
      <c r="F344" s="8">
        <f>H344+J344+L344</f>
        <v>22200</v>
      </c>
      <c r="G344" s="12">
        <f t="shared" si="48"/>
        <v>7992</v>
      </c>
      <c r="H344" s="8">
        <f>자재조서!$D$15</f>
        <v>22200</v>
      </c>
      <c r="I344" s="12">
        <f>TRUNC(H344*D344,1)</f>
        <v>7992</v>
      </c>
      <c r="J344" s="8">
        <v>0</v>
      </c>
      <c r="K344" s="12"/>
      <c r="L344" s="8">
        <v>0</v>
      </c>
      <c r="M344" s="12"/>
      <c r="N344" s="23" t="s">
        <v>0</v>
      </c>
    </row>
    <row r="345" spans="1:14" ht="15" customHeight="1">
      <c r="A345" s="24"/>
      <c r="B345" s="25" t="s">
        <v>446</v>
      </c>
      <c r="C345" s="1" t="s">
        <v>38</v>
      </c>
      <c r="D345" s="3">
        <v>1.06</v>
      </c>
      <c r="E345" s="2" t="s">
        <v>10</v>
      </c>
      <c r="F345" s="8">
        <f>H345+J345+L345</f>
        <v>1669</v>
      </c>
      <c r="G345" s="12">
        <f t="shared" si="48"/>
        <v>1769.1</v>
      </c>
      <c r="H345" s="8">
        <f>자재조서!$D$16</f>
        <v>1669</v>
      </c>
      <c r="I345" s="12">
        <f>TRUNC(H345*D345,1)</f>
        <v>1769.1</v>
      </c>
      <c r="J345" s="8">
        <v>0</v>
      </c>
      <c r="K345" s="12"/>
      <c r="L345" s="8">
        <v>0</v>
      </c>
      <c r="M345" s="12"/>
      <c r="N345" s="23" t="s">
        <v>0</v>
      </c>
    </row>
    <row r="346" spans="1:14" ht="15" customHeight="1">
      <c r="A346" s="24"/>
      <c r="B346" s="25" t="s">
        <v>447</v>
      </c>
      <c r="C346" s="1" t="s">
        <v>30</v>
      </c>
      <c r="D346" s="1">
        <v>2</v>
      </c>
      <c r="E346" s="2" t="s">
        <v>29</v>
      </c>
      <c r="F346" s="8">
        <f>H346+J346+L346</f>
        <v>0</v>
      </c>
      <c r="G346" s="12">
        <f t="shared" si="48"/>
        <v>1621.7</v>
      </c>
      <c r="H346" s="2"/>
      <c r="I346" s="12">
        <f>TRUNC((K342*0.02),1)</f>
        <v>1621.7</v>
      </c>
      <c r="J346" s="2"/>
      <c r="K346" s="12">
        <v>0</v>
      </c>
      <c r="L346" s="2"/>
      <c r="M346" s="12">
        <v>0</v>
      </c>
      <c r="N346" s="23" t="s">
        <v>0</v>
      </c>
    </row>
    <row r="347" spans="1:14" ht="15" customHeight="1">
      <c r="A347" s="27"/>
      <c r="B347" s="2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3"/>
    </row>
    <row r="348" spans="1:14" ht="15" customHeight="1">
      <c r="A348" s="63">
        <f>A341+1</f>
        <v>12</v>
      </c>
      <c r="B348" s="57" t="s">
        <v>704</v>
      </c>
      <c r="C348" s="58" t="s">
        <v>255</v>
      </c>
      <c r="D348" s="58">
        <v>1</v>
      </c>
      <c r="E348" s="59" t="s">
        <v>3</v>
      </c>
      <c r="F348" s="62"/>
      <c r="G348" s="61">
        <f t="shared" ref="G348:G353" si="49">I348+K348+M348</f>
        <v>106473</v>
      </c>
      <c r="H348" s="62"/>
      <c r="I348" s="61">
        <f>TRUNC(I349+I350+I351+I352+I353,0)</f>
        <v>15497</v>
      </c>
      <c r="J348" s="62"/>
      <c r="K348" s="61">
        <f>TRUNC(K349+K350+K351+K352+K353,0)</f>
        <v>90976</v>
      </c>
      <c r="L348" s="62"/>
      <c r="M348" s="61">
        <f>TRUNC(M349+M350+M351+M352+M353,0)</f>
        <v>0</v>
      </c>
      <c r="N348" s="74" t="str">
        <f>N341</f>
        <v>토목6-3-4</v>
      </c>
    </row>
    <row r="349" spans="1:14" ht="15" customHeight="1">
      <c r="A349" s="24"/>
      <c r="B349" s="25" t="s">
        <v>424</v>
      </c>
      <c r="C349" s="1" t="s">
        <v>706</v>
      </c>
      <c r="D349" s="3">
        <f>0.46*0.7</f>
        <v>0.32200000000000001</v>
      </c>
      <c r="E349" s="2" t="s">
        <v>24</v>
      </c>
      <c r="F349" s="8">
        <f>H349+J349+L349</f>
        <v>282536</v>
      </c>
      <c r="G349" s="12">
        <f t="shared" si="49"/>
        <v>90976.5</v>
      </c>
      <c r="H349" s="8"/>
      <c r="I349" s="12"/>
      <c r="J349" s="8">
        <f>노임!$D$7</f>
        <v>282536</v>
      </c>
      <c r="K349" s="12">
        <f>TRUNC(J349*D349,1)</f>
        <v>90976.5</v>
      </c>
      <c r="L349" s="8">
        <v>0</v>
      </c>
      <c r="M349" s="12"/>
      <c r="N349" s="23" t="s">
        <v>0</v>
      </c>
    </row>
    <row r="350" spans="1:14" ht="15" customHeight="1">
      <c r="A350" s="24"/>
      <c r="B350" s="25" t="s">
        <v>438</v>
      </c>
      <c r="C350" s="1" t="s">
        <v>41</v>
      </c>
      <c r="D350" s="3">
        <v>810</v>
      </c>
      <c r="E350" s="2" t="s">
        <v>31</v>
      </c>
      <c r="F350" s="8">
        <f>H350+J350+L350</f>
        <v>3.0329999999999999</v>
      </c>
      <c r="G350" s="12">
        <f t="shared" si="49"/>
        <v>2456.6999999999998</v>
      </c>
      <c r="H350" s="8">
        <f>자재조서!$D$12</f>
        <v>3.0329999999999999</v>
      </c>
      <c r="I350" s="12">
        <f>TRUNC(H350*D350,1)</f>
        <v>2456.6999999999998</v>
      </c>
      <c r="J350" s="8">
        <v>0</v>
      </c>
      <c r="K350" s="12"/>
      <c r="L350" s="8">
        <v>0</v>
      </c>
      <c r="M350" s="12"/>
      <c r="N350" s="23" t="s">
        <v>0</v>
      </c>
    </row>
    <row r="351" spans="1:14" ht="15" customHeight="1">
      <c r="A351" s="24"/>
      <c r="B351" s="25" t="s">
        <v>445</v>
      </c>
      <c r="C351" s="1" t="s">
        <v>40</v>
      </c>
      <c r="D351" s="3">
        <v>0.41</v>
      </c>
      <c r="E351" s="2" t="s">
        <v>32</v>
      </c>
      <c r="F351" s="8">
        <f>H351+J351+L351</f>
        <v>22200</v>
      </c>
      <c r="G351" s="12">
        <f t="shared" si="49"/>
        <v>9102</v>
      </c>
      <c r="H351" s="8">
        <f>자재조서!$D$15</f>
        <v>22200</v>
      </c>
      <c r="I351" s="12">
        <f>TRUNC(H351*D351,1)</f>
        <v>9102</v>
      </c>
      <c r="J351" s="8">
        <v>0</v>
      </c>
      <c r="K351" s="12"/>
      <c r="L351" s="8">
        <v>0</v>
      </c>
      <c r="M351" s="12"/>
      <c r="N351" s="23" t="s">
        <v>0</v>
      </c>
    </row>
    <row r="352" spans="1:14" ht="15" customHeight="1">
      <c r="A352" s="24"/>
      <c r="B352" s="25" t="s">
        <v>446</v>
      </c>
      <c r="C352" s="1" t="s">
        <v>38</v>
      </c>
      <c r="D352" s="3">
        <v>1.27</v>
      </c>
      <c r="E352" s="2" t="s">
        <v>10</v>
      </c>
      <c r="F352" s="8">
        <f>H352+J352+L352</f>
        <v>1669</v>
      </c>
      <c r="G352" s="12">
        <f t="shared" si="49"/>
        <v>2119.6</v>
      </c>
      <c r="H352" s="8">
        <f>자재조서!$D$16</f>
        <v>1669</v>
      </c>
      <c r="I352" s="12">
        <f>TRUNC(H352*D352,1)</f>
        <v>2119.6</v>
      </c>
      <c r="J352" s="8">
        <v>0</v>
      </c>
      <c r="K352" s="12"/>
      <c r="L352" s="8">
        <v>0</v>
      </c>
      <c r="M352" s="12"/>
      <c r="N352" s="23" t="s">
        <v>0</v>
      </c>
    </row>
    <row r="353" spans="1:14" ht="15" customHeight="1">
      <c r="A353" s="24"/>
      <c r="B353" s="25" t="s">
        <v>447</v>
      </c>
      <c r="C353" s="1" t="s">
        <v>30</v>
      </c>
      <c r="D353" s="1">
        <v>2</v>
      </c>
      <c r="E353" s="2" t="s">
        <v>29</v>
      </c>
      <c r="F353" s="8">
        <f>H353+J353+L353</f>
        <v>0</v>
      </c>
      <c r="G353" s="12">
        <f t="shared" si="49"/>
        <v>1819.5</v>
      </c>
      <c r="H353" s="2"/>
      <c r="I353" s="12">
        <f>TRUNC((K349*0.02),1)</f>
        <v>1819.5</v>
      </c>
      <c r="J353" s="2"/>
      <c r="K353" s="12">
        <v>0</v>
      </c>
      <c r="L353" s="2"/>
      <c r="M353" s="12">
        <v>0</v>
      </c>
      <c r="N353" s="23" t="s">
        <v>0</v>
      </c>
    </row>
    <row r="354" spans="1:14" ht="15" customHeight="1">
      <c r="A354" s="27"/>
      <c r="B354" s="2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3"/>
    </row>
    <row r="355" spans="1:14" ht="15" customHeight="1">
      <c r="A355" s="63">
        <f>A348+1</f>
        <v>13</v>
      </c>
      <c r="B355" s="57" t="s">
        <v>704</v>
      </c>
      <c r="C355" s="58" t="s">
        <v>256</v>
      </c>
      <c r="D355" s="58">
        <v>1</v>
      </c>
      <c r="E355" s="59" t="s">
        <v>3</v>
      </c>
      <c r="F355" s="62"/>
      <c r="G355" s="61">
        <f t="shared" ref="G355:G360" si="50">I355+K355+M355</f>
        <v>142153</v>
      </c>
      <c r="H355" s="62"/>
      <c r="I355" s="61">
        <f>TRUNC(I356+I357+I358+I359+I360,0)</f>
        <v>19533</v>
      </c>
      <c r="J355" s="62"/>
      <c r="K355" s="61">
        <f>TRUNC(K356+K357+K358+K359+K360,0)</f>
        <v>122620</v>
      </c>
      <c r="L355" s="62"/>
      <c r="M355" s="61">
        <f>TRUNC(M356+M357+M358+M359+M360,0)</f>
        <v>0</v>
      </c>
      <c r="N355" s="74" t="str">
        <f>N348</f>
        <v>토목6-3-4</v>
      </c>
    </row>
    <row r="356" spans="1:14" ht="15" customHeight="1">
      <c r="A356" s="24"/>
      <c r="B356" s="25" t="s">
        <v>424</v>
      </c>
      <c r="C356" s="1" t="s">
        <v>706</v>
      </c>
      <c r="D356" s="3">
        <f>0.62*0.7</f>
        <v>0.434</v>
      </c>
      <c r="E356" s="2" t="s">
        <v>24</v>
      </c>
      <c r="F356" s="8">
        <f>H356+J356+L356</f>
        <v>282536</v>
      </c>
      <c r="G356" s="12">
        <f t="shared" si="50"/>
        <v>122620.6</v>
      </c>
      <c r="H356" s="8"/>
      <c r="I356" s="12"/>
      <c r="J356" s="8">
        <f>노임!$D$7</f>
        <v>282536</v>
      </c>
      <c r="K356" s="12">
        <f>TRUNC(J356*D356,1)</f>
        <v>122620.6</v>
      </c>
      <c r="L356" s="8">
        <v>0</v>
      </c>
      <c r="M356" s="12"/>
      <c r="N356" s="23" t="s">
        <v>0</v>
      </c>
    </row>
    <row r="357" spans="1:14" ht="15" customHeight="1">
      <c r="A357" s="24"/>
      <c r="B357" s="25" t="s">
        <v>438</v>
      </c>
      <c r="C357" s="1" t="s">
        <v>41</v>
      </c>
      <c r="D357" s="3">
        <v>1020</v>
      </c>
      <c r="E357" s="2" t="s">
        <v>31</v>
      </c>
      <c r="F357" s="8">
        <f>H357+J357+L357</f>
        <v>3.0329999999999999</v>
      </c>
      <c r="G357" s="12">
        <f t="shared" si="50"/>
        <v>3093.6</v>
      </c>
      <c r="H357" s="8">
        <f>자재조서!$D$12</f>
        <v>3.0329999999999999</v>
      </c>
      <c r="I357" s="12">
        <f>TRUNC(H357*D357,1)</f>
        <v>3093.6</v>
      </c>
      <c r="J357" s="8">
        <v>0</v>
      </c>
      <c r="K357" s="12"/>
      <c r="L357" s="8">
        <v>0</v>
      </c>
      <c r="M357" s="12"/>
      <c r="N357" s="23" t="s">
        <v>0</v>
      </c>
    </row>
    <row r="358" spans="1:14" ht="15" customHeight="1">
      <c r="A358" s="24"/>
      <c r="B358" s="25" t="s">
        <v>445</v>
      </c>
      <c r="C358" s="1" t="s">
        <v>40</v>
      </c>
      <c r="D358" s="3">
        <v>0.5</v>
      </c>
      <c r="E358" s="2" t="s">
        <v>32</v>
      </c>
      <c r="F358" s="8">
        <f>H358+J358+L358</f>
        <v>22200</v>
      </c>
      <c r="G358" s="12">
        <f t="shared" si="50"/>
        <v>11100</v>
      </c>
      <c r="H358" s="8">
        <f>자재조서!$D$15</f>
        <v>22200</v>
      </c>
      <c r="I358" s="12">
        <f>TRUNC(H358*D358,1)</f>
        <v>11100</v>
      </c>
      <c r="J358" s="8">
        <v>0</v>
      </c>
      <c r="K358" s="12"/>
      <c r="L358" s="8">
        <v>0</v>
      </c>
      <c r="M358" s="12"/>
      <c r="N358" s="23" t="s">
        <v>0</v>
      </c>
    </row>
    <row r="359" spans="1:14" ht="15" customHeight="1">
      <c r="A359" s="24"/>
      <c r="B359" s="25" t="s">
        <v>446</v>
      </c>
      <c r="C359" s="1" t="s">
        <v>38</v>
      </c>
      <c r="D359" s="3">
        <v>1.73</v>
      </c>
      <c r="E359" s="2" t="s">
        <v>10</v>
      </c>
      <c r="F359" s="8">
        <f>H359+J359+L359</f>
        <v>1669</v>
      </c>
      <c r="G359" s="12">
        <f t="shared" si="50"/>
        <v>2887.3</v>
      </c>
      <c r="H359" s="8">
        <f>자재조서!$D$16</f>
        <v>1669</v>
      </c>
      <c r="I359" s="12">
        <f>TRUNC(H359*D359,1)</f>
        <v>2887.3</v>
      </c>
      <c r="J359" s="8">
        <v>0</v>
      </c>
      <c r="K359" s="12"/>
      <c r="L359" s="8">
        <v>0</v>
      </c>
      <c r="M359" s="12"/>
      <c r="N359" s="23" t="s">
        <v>0</v>
      </c>
    </row>
    <row r="360" spans="1:14" ht="15" customHeight="1">
      <c r="A360" s="24"/>
      <c r="B360" s="25" t="s">
        <v>447</v>
      </c>
      <c r="C360" s="1" t="s">
        <v>30</v>
      </c>
      <c r="D360" s="1">
        <v>2</v>
      </c>
      <c r="E360" s="2" t="s">
        <v>29</v>
      </c>
      <c r="F360" s="8">
        <f>H360+J360+L360</f>
        <v>0</v>
      </c>
      <c r="G360" s="12">
        <f t="shared" si="50"/>
        <v>2452.4</v>
      </c>
      <c r="H360" s="2"/>
      <c r="I360" s="12">
        <f>TRUNC((K356*0.02),1)</f>
        <v>2452.4</v>
      </c>
      <c r="J360" s="2"/>
      <c r="K360" s="12">
        <v>0</v>
      </c>
      <c r="L360" s="2"/>
      <c r="M360" s="12">
        <v>0</v>
      </c>
      <c r="N360" s="23" t="s">
        <v>0</v>
      </c>
    </row>
    <row r="361" spans="1:14" ht="15" customHeight="1">
      <c r="A361" s="27"/>
      <c r="B361" s="2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3"/>
    </row>
    <row r="362" spans="1:14" ht="15" customHeight="1">
      <c r="A362" s="63">
        <f>A355+1</f>
        <v>14</v>
      </c>
      <c r="B362" s="57" t="s">
        <v>705</v>
      </c>
      <c r="C362" s="58" t="s">
        <v>256</v>
      </c>
      <c r="D362" s="58">
        <v>1</v>
      </c>
      <c r="E362" s="59" t="s">
        <v>3</v>
      </c>
      <c r="F362" s="62"/>
      <c r="G362" s="61">
        <f t="shared" ref="G362:G367" si="51">I362+K362+M362</f>
        <v>125506</v>
      </c>
      <c r="H362" s="62"/>
      <c r="I362" s="61">
        <f>TRUNC(I363+I364+I365+I366+I367,0)</f>
        <v>18708</v>
      </c>
      <c r="J362" s="62"/>
      <c r="K362" s="61">
        <f>TRUNC(K363+K364+K365+K366+K367,0)</f>
        <v>106798</v>
      </c>
      <c r="L362" s="62"/>
      <c r="M362" s="61">
        <f>TRUNC(M363+M364+M365+M366+M367,0)</f>
        <v>0</v>
      </c>
      <c r="N362" s="74" t="str">
        <f>N355</f>
        <v>토목6-3-4</v>
      </c>
    </row>
    <row r="363" spans="1:14" ht="15" customHeight="1">
      <c r="A363" s="24"/>
      <c r="B363" s="25" t="s">
        <v>424</v>
      </c>
      <c r="C363" s="1" t="s">
        <v>706</v>
      </c>
      <c r="D363" s="3">
        <f>0.54*0.7</f>
        <v>0.378</v>
      </c>
      <c r="E363" s="2" t="s">
        <v>24</v>
      </c>
      <c r="F363" s="8">
        <f>H363+J363+L363</f>
        <v>282536</v>
      </c>
      <c r="G363" s="12">
        <f t="shared" si="51"/>
        <v>106798.6</v>
      </c>
      <c r="H363" s="8"/>
      <c r="I363" s="12"/>
      <c r="J363" s="8">
        <f>노임!$D$7</f>
        <v>282536</v>
      </c>
      <c r="K363" s="12">
        <f>TRUNC(J363*D363,1)</f>
        <v>106798.6</v>
      </c>
      <c r="L363" s="8">
        <v>0</v>
      </c>
      <c r="M363" s="12"/>
      <c r="N363" s="23" t="s">
        <v>0</v>
      </c>
    </row>
    <row r="364" spans="1:14" ht="15" customHeight="1">
      <c r="A364" s="24"/>
      <c r="B364" s="25" t="s">
        <v>438</v>
      </c>
      <c r="C364" s="1" t="s">
        <v>41</v>
      </c>
      <c r="D364" s="3">
        <v>990</v>
      </c>
      <c r="E364" s="2" t="s">
        <v>31</v>
      </c>
      <c r="F364" s="8">
        <f>H364+J364+L364</f>
        <v>3.0329999999999999</v>
      </c>
      <c r="G364" s="12">
        <f t="shared" si="51"/>
        <v>3002.6</v>
      </c>
      <c r="H364" s="8">
        <f>자재조서!$D$12</f>
        <v>3.0329999999999999</v>
      </c>
      <c r="I364" s="12">
        <f>TRUNC(H364*D364,1)</f>
        <v>3002.6</v>
      </c>
      <c r="J364" s="8">
        <v>0</v>
      </c>
      <c r="K364" s="12"/>
      <c r="L364" s="8">
        <v>0</v>
      </c>
      <c r="M364" s="12"/>
      <c r="N364" s="23" t="s">
        <v>0</v>
      </c>
    </row>
    <row r="365" spans="1:14" ht="15" customHeight="1">
      <c r="A365" s="24"/>
      <c r="B365" s="25" t="s">
        <v>445</v>
      </c>
      <c r="C365" s="1" t="s">
        <v>40</v>
      </c>
      <c r="D365" s="3">
        <v>0.5</v>
      </c>
      <c r="E365" s="2" t="s">
        <v>32</v>
      </c>
      <c r="F365" s="8">
        <f>H365+J365+L365</f>
        <v>22200</v>
      </c>
      <c r="G365" s="12">
        <f t="shared" si="51"/>
        <v>11100</v>
      </c>
      <c r="H365" s="8">
        <f>자재조서!$D$15</f>
        <v>22200</v>
      </c>
      <c r="I365" s="12">
        <f>TRUNC(H365*D365,1)</f>
        <v>11100</v>
      </c>
      <c r="J365" s="8">
        <v>0</v>
      </c>
      <c r="K365" s="12"/>
      <c r="L365" s="8">
        <v>0</v>
      </c>
      <c r="M365" s="12"/>
      <c r="N365" s="23" t="s">
        <v>0</v>
      </c>
    </row>
    <row r="366" spans="1:14" ht="15" customHeight="1">
      <c r="A366" s="24"/>
      <c r="B366" s="25" t="s">
        <v>446</v>
      </c>
      <c r="C366" s="1" t="s">
        <v>38</v>
      </c>
      <c r="D366" s="3">
        <v>1.48</v>
      </c>
      <c r="E366" s="2" t="s">
        <v>10</v>
      </c>
      <c r="F366" s="8">
        <f>H366+J366+L366</f>
        <v>1669</v>
      </c>
      <c r="G366" s="12">
        <f t="shared" si="51"/>
        <v>2470.1</v>
      </c>
      <c r="H366" s="8">
        <f>자재조서!$D$16</f>
        <v>1669</v>
      </c>
      <c r="I366" s="12">
        <f>TRUNC(H366*D366,1)</f>
        <v>2470.1</v>
      </c>
      <c r="J366" s="8">
        <v>0</v>
      </c>
      <c r="K366" s="12"/>
      <c r="L366" s="8">
        <v>0</v>
      </c>
      <c r="M366" s="12"/>
      <c r="N366" s="23" t="s">
        <v>0</v>
      </c>
    </row>
    <row r="367" spans="1:14" ht="15" customHeight="1">
      <c r="A367" s="24"/>
      <c r="B367" s="25" t="s">
        <v>447</v>
      </c>
      <c r="C367" s="1" t="s">
        <v>30</v>
      </c>
      <c r="D367" s="1">
        <v>2</v>
      </c>
      <c r="E367" s="2" t="s">
        <v>29</v>
      </c>
      <c r="F367" s="8">
        <f>H367+J367+L367</f>
        <v>0</v>
      </c>
      <c r="G367" s="12">
        <f t="shared" si="51"/>
        <v>2135.9</v>
      </c>
      <c r="H367" s="2"/>
      <c r="I367" s="12">
        <f>TRUNC((K363*0.02),1)</f>
        <v>2135.9</v>
      </c>
      <c r="J367" s="2"/>
      <c r="K367" s="12">
        <v>0</v>
      </c>
      <c r="L367" s="2"/>
      <c r="M367" s="12">
        <v>0</v>
      </c>
      <c r="N367" s="23" t="s">
        <v>0</v>
      </c>
    </row>
    <row r="368" spans="1:14" ht="15" customHeight="1">
      <c r="A368" s="27"/>
      <c r="B368" s="2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3"/>
    </row>
    <row r="369" spans="1:14" ht="15" customHeight="1">
      <c r="A369" s="63">
        <f>A362+1</f>
        <v>15</v>
      </c>
      <c r="B369" s="57" t="s">
        <v>704</v>
      </c>
      <c r="C369" s="58" t="s">
        <v>257</v>
      </c>
      <c r="D369" s="58">
        <v>1</v>
      </c>
      <c r="E369" s="59" t="s">
        <v>3</v>
      </c>
      <c r="F369" s="62"/>
      <c r="G369" s="61">
        <f t="shared" ref="G369:G374" si="52">I369+K369+M369</f>
        <v>163125</v>
      </c>
      <c r="H369" s="62"/>
      <c r="I369" s="61">
        <f>TRUNC(I370+I371+I372+I373+I374,0)</f>
        <v>22705</v>
      </c>
      <c r="J369" s="62"/>
      <c r="K369" s="61">
        <f>TRUNC(K370+K371+K372+K373+K374,0)</f>
        <v>140420</v>
      </c>
      <c r="L369" s="62"/>
      <c r="M369" s="61">
        <f>TRUNC(M370+M371+M372+M373+M374,0)</f>
        <v>0</v>
      </c>
      <c r="N369" s="74" t="str">
        <f>N362</f>
        <v>토목6-3-4</v>
      </c>
    </row>
    <row r="370" spans="1:14" ht="15" customHeight="1">
      <c r="A370" s="24"/>
      <c r="B370" s="25" t="s">
        <v>424</v>
      </c>
      <c r="C370" s="1" t="s">
        <v>706</v>
      </c>
      <c r="D370" s="3">
        <f>0.71*0.7</f>
        <v>0.49699999999999994</v>
      </c>
      <c r="E370" s="2" t="s">
        <v>24</v>
      </c>
      <c r="F370" s="8">
        <f>H370+J370+L370</f>
        <v>282536</v>
      </c>
      <c r="G370" s="12">
        <f t="shared" si="52"/>
        <v>140420.29999999999</v>
      </c>
      <c r="H370" s="8"/>
      <c r="I370" s="12"/>
      <c r="J370" s="8">
        <f>노임!$D$7</f>
        <v>282536</v>
      </c>
      <c r="K370" s="12">
        <f>TRUNC(J370*D370,1)</f>
        <v>140420.29999999999</v>
      </c>
      <c r="L370" s="8">
        <v>0</v>
      </c>
      <c r="M370" s="12"/>
      <c r="N370" s="23" t="s">
        <v>0</v>
      </c>
    </row>
    <row r="371" spans="1:14" ht="15" customHeight="1">
      <c r="A371" s="24"/>
      <c r="B371" s="25" t="s">
        <v>438</v>
      </c>
      <c r="C371" s="1" t="s">
        <v>41</v>
      </c>
      <c r="D371" s="3">
        <v>1150</v>
      </c>
      <c r="E371" s="2" t="s">
        <v>31</v>
      </c>
      <c r="F371" s="8">
        <f>H371+J371+L371</f>
        <v>3.0329999999999999</v>
      </c>
      <c r="G371" s="12">
        <f t="shared" si="52"/>
        <v>3487.9</v>
      </c>
      <c r="H371" s="8">
        <f>자재조서!$D$12</f>
        <v>3.0329999999999999</v>
      </c>
      <c r="I371" s="12">
        <f>TRUNC(H371*D371,1)</f>
        <v>3487.9</v>
      </c>
      <c r="J371" s="8">
        <v>0</v>
      </c>
      <c r="K371" s="12"/>
      <c r="L371" s="8">
        <v>0</v>
      </c>
      <c r="M371" s="12"/>
      <c r="N371" s="23" t="s">
        <v>0</v>
      </c>
    </row>
    <row r="372" spans="1:14" ht="15" customHeight="1">
      <c r="A372" s="24"/>
      <c r="B372" s="25" t="s">
        <v>445</v>
      </c>
      <c r="C372" s="1" t="s">
        <v>40</v>
      </c>
      <c r="D372" s="3">
        <v>0.56999999999999995</v>
      </c>
      <c r="E372" s="2" t="s">
        <v>32</v>
      </c>
      <c r="F372" s="8">
        <f>H372+J372+L372</f>
        <v>22200</v>
      </c>
      <c r="G372" s="12">
        <f t="shared" si="52"/>
        <v>12654</v>
      </c>
      <c r="H372" s="8">
        <f>자재조서!$D$15</f>
        <v>22200</v>
      </c>
      <c r="I372" s="12">
        <f>TRUNC(H372*D372,1)</f>
        <v>12654</v>
      </c>
      <c r="J372" s="8">
        <v>0</v>
      </c>
      <c r="K372" s="12"/>
      <c r="L372" s="8">
        <v>0</v>
      </c>
      <c r="M372" s="12"/>
      <c r="N372" s="23" t="s">
        <v>0</v>
      </c>
    </row>
    <row r="373" spans="1:14" ht="15" customHeight="1">
      <c r="A373" s="24"/>
      <c r="B373" s="25" t="s">
        <v>446</v>
      </c>
      <c r="C373" s="1" t="s">
        <v>38</v>
      </c>
      <c r="D373" s="3">
        <v>2.25</v>
      </c>
      <c r="E373" s="2" t="s">
        <v>10</v>
      </c>
      <c r="F373" s="8">
        <f>H373+J373+L373</f>
        <v>1669</v>
      </c>
      <c r="G373" s="12">
        <f t="shared" si="52"/>
        <v>3755.2</v>
      </c>
      <c r="H373" s="8">
        <f>자재조서!$D$16</f>
        <v>1669</v>
      </c>
      <c r="I373" s="12">
        <f>TRUNC(H373*D373,1)</f>
        <v>3755.2</v>
      </c>
      <c r="J373" s="8">
        <v>0</v>
      </c>
      <c r="K373" s="12"/>
      <c r="L373" s="8">
        <v>0</v>
      </c>
      <c r="M373" s="12"/>
      <c r="N373" s="23" t="s">
        <v>0</v>
      </c>
    </row>
    <row r="374" spans="1:14" ht="15" customHeight="1">
      <c r="A374" s="24"/>
      <c r="B374" s="25" t="s">
        <v>447</v>
      </c>
      <c r="C374" s="1" t="s">
        <v>30</v>
      </c>
      <c r="D374" s="1">
        <v>2</v>
      </c>
      <c r="E374" s="2" t="s">
        <v>29</v>
      </c>
      <c r="F374" s="8">
        <f>H374+J374+L374</f>
        <v>0</v>
      </c>
      <c r="G374" s="12">
        <f t="shared" si="52"/>
        <v>2808.4</v>
      </c>
      <c r="H374" s="2"/>
      <c r="I374" s="12">
        <f>TRUNC((K370*0.02),1)</f>
        <v>2808.4</v>
      </c>
      <c r="J374" s="2"/>
      <c r="K374" s="12">
        <v>0</v>
      </c>
      <c r="L374" s="2"/>
      <c r="M374" s="12">
        <v>0</v>
      </c>
      <c r="N374" s="23" t="s">
        <v>0</v>
      </c>
    </row>
    <row r="375" spans="1:14" ht="15" customHeight="1">
      <c r="A375" s="27"/>
      <c r="B375" s="2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3"/>
    </row>
    <row r="376" spans="1:14" ht="15" customHeight="1">
      <c r="A376" s="63">
        <f>A369+1</f>
        <v>16</v>
      </c>
      <c r="B376" s="57" t="s">
        <v>705</v>
      </c>
      <c r="C376" s="58" t="s">
        <v>257</v>
      </c>
      <c r="D376" s="58">
        <v>1</v>
      </c>
      <c r="E376" s="59" t="s">
        <v>3</v>
      </c>
      <c r="F376" s="62"/>
      <c r="G376" s="61">
        <f t="shared" ref="G376:G381" si="53">I376+K376+M376</f>
        <v>149392</v>
      </c>
      <c r="H376" s="62"/>
      <c r="I376" s="61">
        <f>TRUNC(I377+I378+I379+I380+I381,0)</f>
        <v>20839</v>
      </c>
      <c r="J376" s="62"/>
      <c r="K376" s="61">
        <f>TRUNC(K377+K378+K379+K380+K381,0)</f>
        <v>128553</v>
      </c>
      <c r="L376" s="62"/>
      <c r="M376" s="61">
        <f>TRUNC(M377+M378+M379+M380+M381,0)</f>
        <v>0</v>
      </c>
      <c r="N376" s="74" t="str">
        <f>N369</f>
        <v>토목6-3-4</v>
      </c>
    </row>
    <row r="377" spans="1:14" ht="15" customHeight="1">
      <c r="A377" s="24"/>
      <c r="B377" s="25" t="s">
        <v>424</v>
      </c>
      <c r="C377" s="1" t="s">
        <v>706</v>
      </c>
      <c r="D377" s="3">
        <f>0.65*0.7</f>
        <v>0.45499999999999996</v>
      </c>
      <c r="E377" s="2" t="s">
        <v>24</v>
      </c>
      <c r="F377" s="8">
        <f>H377+J377+L377</f>
        <v>282536</v>
      </c>
      <c r="G377" s="12">
        <f t="shared" si="53"/>
        <v>128553.8</v>
      </c>
      <c r="H377" s="8"/>
      <c r="I377" s="12"/>
      <c r="J377" s="8">
        <f>노임!$D$7</f>
        <v>282536</v>
      </c>
      <c r="K377" s="12">
        <f>TRUNC(J377*D377,1)</f>
        <v>128553.8</v>
      </c>
      <c r="L377" s="8">
        <v>0</v>
      </c>
      <c r="M377" s="12"/>
      <c r="N377" s="23" t="s">
        <v>0</v>
      </c>
    </row>
    <row r="378" spans="1:14" ht="15" customHeight="1">
      <c r="A378" s="24"/>
      <c r="B378" s="25" t="s">
        <v>438</v>
      </c>
      <c r="C378" s="1" t="s">
        <v>41</v>
      </c>
      <c r="D378" s="3">
        <v>1060</v>
      </c>
      <c r="E378" s="2" t="s">
        <v>31</v>
      </c>
      <c r="F378" s="8">
        <f>H378+J378+L378</f>
        <v>3.0329999999999999</v>
      </c>
      <c r="G378" s="12">
        <f t="shared" si="53"/>
        <v>3214.9</v>
      </c>
      <c r="H378" s="8">
        <f>자재조서!$D$12</f>
        <v>3.0329999999999999</v>
      </c>
      <c r="I378" s="12">
        <f>TRUNC(H378*D378,1)</f>
        <v>3214.9</v>
      </c>
      <c r="J378" s="8">
        <v>0</v>
      </c>
      <c r="K378" s="12"/>
      <c r="L378" s="8">
        <v>0</v>
      </c>
      <c r="M378" s="12"/>
      <c r="N378" s="23" t="s">
        <v>0</v>
      </c>
    </row>
    <row r="379" spans="1:14" ht="15" customHeight="1">
      <c r="A379" s="24"/>
      <c r="B379" s="25" t="s">
        <v>445</v>
      </c>
      <c r="C379" s="1" t="s">
        <v>40</v>
      </c>
      <c r="D379" s="3">
        <v>0.53</v>
      </c>
      <c r="E379" s="2" t="s">
        <v>32</v>
      </c>
      <c r="F379" s="8">
        <f>H379+J379+L379</f>
        <v>22200</v>
      </c>
      <c r="G379" s="12">
        <f t="shared" si="53"/>
        <v>11766</v>
      </c>
      <c r="H379" s="8">
        <f>자재조서!$D$15</f>
        <v>22200</v>
      </c>
      <c r="I379" s="12">
        <f>TRUNC(H379*D379,1)</f>
        <v>11766</v>
      </c>
      <c r="J379" s="8">
        <v>0</v>
      </c>
      <c r="K379" s="12"/>
      <c r="L379" s="8">
        <v>0</v>
      </c>
      <c r="M379" s="12"/>
      <c r="N379" s="23" t="s">
        <v>0</v>
      </c>
    </row>
    <row r="380" spans="1:14" ht="15" customHeight="1">
      <c r="A380" s="24"/>
      <c r="B380" s="25" t="s">
        <v>446</v>
      </c>
      <c r="C380" s="1" t="s">
        <v>38</v>
      </c>
      <c r="D380" s="3">
        <v>1.97</v>
      </c>
      <c r="E380" s="2" t="s">
        <v>10</v>
      </c>
      <c r="F380" s="8">
        <f>H380+J380+L380</f>
        <v>1669</v>
      </c>
      <c r="G380" s="12">
        <f t="shared" si="53"/>
        <v>3287.9</v>
      </c>
      <c r="H380" s="8">
        <f>자재조서!$D$16</f>
        <v>1669</v>
      </c>
      <c r="I380" s="12">
        <f>TRUNC(H380*D380,1)</f>
        <v>3287.9</v>
      </c>
      <c r="J380" s="8">
        <v>0</v>
      </c>
      <c r="K380" s="12"/>
      <c r="L380" s="8">
        <v>0</v>
      </c>
      <c r="M380" s="12"/>
      <c r="N380" s="23" t="s">
        <v>0</v>
      </c>
    </row>
    <row r="381" spans="1:14" ht="15" customHeight="1">
      <c r="A381" s="24"/>
      <c r="B381" s="25" t="s">
        <v>447</v>
      </c>
      <c r="C381" s="1" t="s">
        <v>30</v>
      </c>
      <c r="D381" s="1">
        <v>2</v>
      </c>
      <c r="E381" s="2" t="s">
        <v>29</v>
      </c>
      <c r="F381" s="8">
        <f>H381+J381+L381</f>
        <v>0</v>
      </c>
      <c r="G381" s="12">
        <f t="shared" si="53"/>
        <v>2571</v>
      </c>
      <c r="H381" s="2"/>
      <c r="I381" s="12">
        <f>TRUNC((K377*0.02),1)</f>
        <v>2571</v>
      </c>
      <c r="J381" s="2"/>
      <c r="K381" s="12">
        <v>0</v>
      </c>
      <c r="L381" s="2"/>
      <c r="M381" s="12">
        <v>0</v>
      </c>
      <c r="N381" s="23" t="s">
        <v>0</v>
      </c>
    </row>
    <row r="382" spans="1:14" ht="15" customHeight="1">
      <c r="A382" s="27"/>
      <c r="B382" s="2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3"/>
    </row>
    <row r="383" spans="1:14" ht="15" customHeight="1">
      <c r="A383" s="63">
        <f>A376+1</f>
        <v>17</v>
      </c>
      <c r="B383" s="57" t="s">
        <v>704</v>
      </c>
      <c r="C383" s="58" t="s">
        <v>235</v>
      </c>
      <c r="D383" s="58">
        <v>1</v>
      </c>
      <c r="E383" s="59" t="s">
        <v>3</v>
      </c>
      <c r="F383" s="62"/>
      <c r="G383" s="61">
        <f t="shared" ref="G383:G388" si="54">I383+K383+M383</f>
        <v>180801</v>
      </c>
      <c r="H383" s="62"/>
      <c r="I383" s="61">
        <f>TRUNC(I384+I385+I386+I387+I388,0)</f>
        <v>24559</v>
      </c>
      <c r="J383" s="62"/>
      <c r="K383" s="61">
        <f>TRUNC(K384+K385+K386+K387+K388,0)</f>
        <v>156242</v>
      </c>
      <c r="L383" s="62"/>
      <c r="M383" s="61">
        <f>TRUNC(M384+M385+M386+M387+M388,0)</f>
        <v>0</v>
      </c>
      <c r="N383" s="74" t="str">
        <f>N376</f>
        <v>토목6-3-4</v>
      </c>
    </row>
    <row r="384" spans="1:14" ht="15" customHeight="1">
      <c r="A384" s="24"/>
      <c r="B384" s="25" t="s">
        <v>424</v>
      </c>
      <c r="C384" s="1" t="s">
        <v>706</v>
      </c>
      <c r="D384" s="3">
        <f>0.79*0.7</f>
        <v>0.55299999999999994</v>
      </c>
      <c r="E384" s="2" t="s">
        <v>24</v>
      </c>
      <c r="F384" s="8">
        <f>H384+J384+L384</f>
        <v>282536</v>
      </c>
      <c r="G384" s="12">
        <f t="shared" si="54"/>
        <v>156242.4</v>
      </c>
      <c r="H384" s="8"/>
      <c r="I384" s="12"/>
      <c r="J384" s="8">
        <f>노임!$D$7</f>
        <v>282536</v>
      </c>
      <c r="K384" s="12">
        <f>TRUNC(J384*D384,1)</f>
        <v>156242.4</v>
      </c>
      <c r="L384" s="8">
        <v>0</v>
      </c>
      <c r="M384" s="12"/>
      <c r="N384" s="23" t="s">
        <v>0</v>
      </c>
    </row>
    <row r="385" spans="1:14" ht="15" customHeight="1">
      <c r="A385" s="24"/>
      <c r="B385" s="25" t="s">
        <v>438</v>
      </c>
      <c r="C385" s="1" t="s">
        <v>41</v>
      </c>
      <c r="D385" s="3">
        <v>1210</v>
      </c>
      <c r="E385" s="2" t="s">
        <v>31</v>
      </c>
      <c r="F385" s="8">
        <f>H385+J385+L385</f>
        <v>3.0329999999999999</v>
      </c>
      <c r="G385" s="12">
        <f t="shared" si="54"/>
        <v>3669.9</v>
      </c>
      <c r="H385" s="8">
        <f>자재조서!$D$12</f>
        <v>3.0329999999999999</v>
      </c>
      <c r="I385" s="12">
        <f>TRUNC(H385*D385,1)</f>
        <v>3669.9</v>
      </c>
      <c r="J385" s="8">
        <v>0</v>
      </c>
      <c r="K385" s="12"/>
      <c r="L385" s="8">
        <v>0</v>
      </c>
      <c r="M385" s="12"/>
      <c r="N385" s="23" t="s">
        <v>0</v>
      </c>
    </row>
    <row r="386" spans="1:14" ht="15" customHeight="1">
      <c r="A386" s="24"/>
      <c r="B386" s="25" t="s">
        <v>445</v>
      </c>
      <c r="C386" s="1" t="s">
        <v>40</v>
      </c>
      <c r="D386" s="3">
        <v>0.61</v>
      </c>
      <c r="E386" s="2" t="s">
        <v>32</v>
      </c>
      <c r="F386" s="8">
        <f>H386+J386+L386</f>
        <v>22200</v>
      </c>
      <c r="G386" s="12">
        <f t="shared" si="54"/>
        <v>13542</v>
      </c>
      <c r="H386" s="8">
        <f>자재조서!$D$15</f>
        <v>22200</v>
      </c>
      <c r="I386" s="12">
        <f>TRUNC(H386*D386,1)</f>
        <v>13542</v>
      </c>
      <c r="J386" s="8">
        <v>0</v>
      </c>
      <c r="K386" s="12"/>
      <c r="L386" s="8">
        <v>0</v>
      </c>
      <c r="M386" s="12"/>
      <c r="N386" s="23" t="s">
        <v>0</v>
      </c>
    </row>
    <row r="387" spans="1:14" ht="15" customHeight="1">
      <c r="A387" s="24"/>
      <c r="B387" s="25" t="s">
        <v>446</v>
      </c>
      <c r="C387" s="1" t="s">
        <v>38</v>
      </c>
      <c r="D387" s="3">
        <v>2.5299999999999998</v>
      </c>
      <c r="E387" s="2" t="s">
        <v>10</v>
      </c>
      <c r="F387" s="8">
        <f>H387+J387+L387</f>
        <v>1669</v>
      </c>
      <c r="G387" s="12">
        <f t="shared" si="54"/>
        <v>4222.5</v>
      </c>
      <c r="H387" s="8">
        <f>자재조서!$D$16</f>
        <v>1669</v>
      </c>
      <c r="I387" s="12">
        <f>TRUNC(H387*D387,1)</f>
        <v>4222.5</v>
      </c>
      <c r="J387" s="8">
        <v>0</v>
      </c>
      <c r="K387" s="12"/>
      <c r="L387" s="8">
        <v>0</v>
      </c>
      <c r="M387" s="12"/>
      <c r="N387" s="23" t="s">
        <v>0</v>
      </c>
    </row>
    <row r="388" spans="1:14" ht="15" customHeight="1">
      <c r="A388" s="24"/>
      <c r="B388" s="25" t="s">
        <v>447</v>
      </c>
      <c r="C388" s="1" t="s">
        <v>30</v>
      </c>
      <c r="D388" s="1">
        <v>2</v>
      </c>
      <c r="E388" s="2" t="s">
        <v>29</v>
      </c>
      <c r="F388" s="8">
        <f>H388+J388+L388</f>
        <v>0</v>
      </c>
      <c r="G388" s="12">
        <f t="shared" si="54"/>
        <v>3124.8</v>
      </c>
      <c r="H388" s="2"/>
      <c r="I388" s="12">
        <f>TRUNC((K384*0.02),1)</f>
        <v>3124.8</v>
      </c>
      <c r="J388" s="2"/>
      <c r="K388" s="12">
        <v>0</v>
      </c>
      <c r="L388" s="2"/>
      <c r="M388" s="12">
        <v>0</v>
      </c>
      <c r="N388" s="23" t="s">
        <v>0</v>
      </c>
    </row>
    <row r="389" spans="1:14" ht="15" customHeight="1">
      <c r="A389" s="27"/>
      <c r="B389" s="2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3"/>
    </row>
    <row r="390" spans="1:14" ht="15" customHeight="1">
      <c r="A390" s="63">
        <f>A383+1</f>
        <v>18</v>
      </c>
      <c r="B390" s="57" t="s">
        <v>705</v>
      </c>
      <c r="C390" s="58" t="s">
        <v>235</v>
      </c>
      <c r="D390" s="58">
        <v>1</v>
      </c>
      <c r="E390" s="59" t="s">
        <v>3</v>
      </c>
      <c r="F390" s="62"/>
      <c r="G390" s="61">
        <f t="shared" ref="G390:G395" si="55">I390+K390+M390</f>
        <v>160684</v>
      </c>
      <c r="H390" s="62"/>
      <c r="I390" s="61">
        <f>TRUNC(I391+I392+I393+I394+I395,0)</f>
        <v>22242</v>
      </c>
      <c r="J390" s="62"/>
      <c r="K390" s="61">
        <f>TRUNC(K391+K392+K393+K394+K395,0)</f>
        <v>138442</v>
      </c>
      <c r="L390" s="62"/>
      <c r="M390" s="61">
        <f>TRUNC(M391+M392+M393+M394+M395,0)</f>
        <v>0</v>
      </c>
      <c r="N390" s="74" t="str">
        <f>N383</f>
        <v>토목6-3-4</v>
      </c>
    </row>
    <row r="391" spans="1:14" ht="15" customHeight="1">
      <c r="A391" s="24"/>
      <c r="B391" s="25" t="s">
        <v>424</v>
      </c>
      <c r="C391" s="1" t="s">
        <v>706</v>
      </c>
      <c r="D391" s="3">
        <f>0.7*0.7</f>
        <v>0.48999999999999994</v>
      </c>
      <c r="E391" s="2" t="s">
        <v>24</v>
      </c>
      <c r="F391" s="8">
        <f>H391+J391+L391</f>
        <v>282536</v>
      </c>
      <c r="G391" s="12">
        <f t="shared" si="55"/>
        <v>138442.6</v>
      </c>
      <c r="H391" s="8"/>
      <c r="I391" s="12"/>
      <c r="J391" s="8">
        <f>노임!$D$7</f>
        <v>282536</v>
      </c>
      <c r="K391" s="12">
        <f>TRUNC(J391*D391,1)</f>
        <v>138442.6</v>
      </c>
      <c r="L391" s="8">
        <v>0</v>
      </c>
      <c r="M391" s="12"/>
      <c r="N391" s="23" t="s">
        <v>0</v>
      </c>
    </row>
    <row r="392" spans="1:14" ht="15" customHeight="1">
      <c r="A392" s="24"/>
      <c r="B392" s="25" t="s">
        <v>438</v>
      </c>
      <c r="C392" s="1" t="s">
        <v>41</v>
      </c>
      <c r="D392" s="1">
        <v>1100</v>
      </c>
      <c r="E392" s="2" t="s">
        <v>31</v>
      </c>
      <c r="F392" s="8">
        <f>H392+J392+L392</f>
        <v>3.0329999999999999</v>
      </c>
      <c r="G392" s="12">
        <f t="shared" si="55"/>
        <v>3336.3</v>
      </c>
      <c r="H392" s="8">
        <f>자재조서!$D$12</f>
        <v>3.0329999999999999</v>
      </c>
      <c r="I392" s="12">
        <f>TRUNC(H392*D392,1)</f>
        <v>3336.3</v>
      </c>
      <c r="J392" s="8">
        <v>0</v>
      </c>
      <c r="K392" s="12"/>
      <c r="L392" s="8">
        <v>0</v>
      </c>
      <c r="M392" s="12"/>
      <c r="N392" s="23" t="s">
        <v>0</v>
      </c>
    </row>
    <row r="393" spans="1:14" ht="15" customHeight="1">
      <c r="A393" s="24"/>
      <c r="B393" s="25" t="s">
        <v>445</v>
      </c>
      <c r="C393" s="1" t="s">
        <v>40</v>
      </c>
      <c r="D393" s="1">
        <v>0.56000000000000005</v>
      </c>
      <c r="E393" s="2" t="s">
        <v>32</v>
      </c>
      <c r="F393" s="8">
        <f>H393+J393+L393</f>
        <v>22200</v>
      </c>
      <c r="G393" s="12">
        <f t="shared" si="55"/>
        <v>12432</v>
      </c>
      <c r="H393" s="8">
        <f>자재조서!$D$15</f>
        <v>22200</v>
      </c>
      <c r="I393" s="12">
        <f>TRUNC(H393*D393,1)</f>
        <v>12432</v>
      </c>
      <c r="J393" s="8">
        <v>0</v>
      </c>
      <c r="K393" s="12"/>
      <c r="L393" s="8">
        <v>0</v>
      </c>
      <c r="M393" s="12"/>
      <c r="N393" s="23" t="s">
        <v>0</v>
      </c>
    </row>
    <row r="394" spans="1:14" ht="15" customHeight="1">
      <c r="A394" s="24"/>
      <c r="B394" s="25" t="s">
        <v>446</v>
      </c>
      <c r="C394" s="1" t="s">
        <v>38</v>
      </c>
      <c r="D394" s="1">
        <v>2.2200000000000002</v>
      </c>
      <c r="E394" s="2" t="s">
        <v>10</v>
      </c>
      <c r="F394" s="8">
        <f>H394+J394+L394</f>
        <v>1669</v>
      </c>
      <c r="G394" s="12">
        <f t="shared" si="55"/>
        <v>3705.1</v>
      </c>
      <c r="H394" s="8">
        <f>자재조서!$D$16</f>
        <v>1669</v>
      </c>
      <c r="I394" s="12">
        <f>TRUNC(H394*D394,1)</f>
        <v>3705.1</v>
      </c>
      <c r="J394" s="8">
        <v>0</v>
      </c>
      <c r="K394" s="12"/>
      <c r="L394" s="8">
        <v>0</v>
      </c>
      <c r="M394" s="12"/>
      <c r="N394" s="23" t="s">
        <v>0</v>
      </c>
    </row>
    <row r="395" spans="1:14" ht="15" customHeight="1">
      <c r="A395" s="24"/>
      <c r="B395" s="25" t="s">
        <v>447</v>
      </c>
      <c r="C395" s="1" t="s">
        <v>30</v>
      </c>
      <c r="D395" s="1">
        <v>2</v>
      </c>
      <c r="E395" s="2" t="s">
        <v>29</v>
      </c>
      <c r="F395" s="8">
        <f>H395+J395+L395</f>
        <v>0</v>
      </c>
      <c r="G395" s="12">
        <f t="shared" si="55"/>
        <v>2768.8</v>
      </c>
      <c r="H395" s="2"/>
      <c r="I395" s="12">
        <f>TRUNC((K391*0.02),1)</f>
        <v>2768.8</v>
      </c>
      <c r="J395" s="2"/>
      <c r="K395" s="12">
        <v>0</v>
      </c>
      <c r="L395" s="2"/>
      <c r="M395" s="12">
        <v>0</v>
      </c>
      <c r="N395" s="23" t="s">
        <v>0</v>
      </c>
    </row>
    <row r="396" spans="1:14" ht="15" customHeight="1">
      <c r="A396" s="27"/>
      <c r="B396" s="2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3"/>
    </row>
    <row r="397" spans="1:14" ht="15" customHeight="1">
      <c r="A397" s="63">
        <f>A390+1</f>
        <v>19</v>
      </c>
      <c r="B397" s="57" t="s">
        <v>704</v>
      </c>
      <c r="C397" s="58" t="s">
        <v>258</v>
      </c>
      <c r="D397" s="58">
        <v>1</v>
      </c>
      <c r="E397" s="59" t="s">
        <v>3</v>
      </c>
      <c r="F397" s="62"/>
      <c r="G397" s="61">
        <f t="shared" ref="G397:G402" si="56">I397+K397+M397</f>
        <v>221520</v>
      </c>
      <c r="H397" s="62"/>
      <c r="I397" s="61">
        <f>TRUNC(I398+I399+I400+I401+I402,0)</f>
        <v>31656</v>
      </c>
      <c r="J397" s="62"/>
      <c r="K397" s="61">
        <f>TRUNC(K398+K399+K400+K401+K402,0)</f>
        <v>189864</v>
      </c>
      <c r="L397" s="62"/>
      <c r="M397" s="61">
        <f>TRUNC(M398+M399+M400+M401+M402,0)</f>
        <v>0</v>
      </c>
      <c r="N397" s="74" t="str">
        <f>N390</f>
        <v>토목6-3-4</v>
      </c>
    </row>
    <row r="398" spans="1:14" ht="15" customHeight="1">
      <c r="A398" s="24"/>
      <c r="B398" s="25" t="s">
        <v>424</v>
      </c>
      <c r="C398" s="1" t="s">
        <v>706</v>
      </c>
      <c r="D398" s="3">
        <f>0.96*0.7</f>
        <v>0.67199999999999993</v>
      </c>
      <c r="E398" s="2" t="s">
        <v>24</v>
      </c>
      <c r="F398" s="8">
        <f>H398+J398+L398</f>
        <v>282536</v>
      </c>
      <c r="G398" s="12">
        <f t="shared" si="56"/>
        <v>189864.1</v>
      </c>
      <c r="H398" s="8"/>
      <c r="I398" s="12"/>
      <c r="J398" s="8">
        <f>노임!$D$7</f>
        <v>282536</v>
      </c>
      <c r="K398" s="12">
        <f>TRUNC(J398*D398,1)</f>
        <v>189864.1</v>
      </c>
      <c r="L398" s="8">
        <v>0</v>
      </c>
      <c r="M398" s="12"/>
      <c r="N398" s="23" t="s">
        <v>0</v>
      </c>
    </row>
    <row r="399" spans="1:14" ht="15" customHeight="1">
      <c r="A399" s="24"/>
      <c r="B399" s="25" t="s">
        <v>438</v>
      </c>
      <c r="C399" s="1" t="s">
        <v>41</v>
      </c>
      <c r="D399" s="3">
        <v>1580</v>
      </c>
      <c r="E399" s="2" t="s">
        <v>31</v>
      </c>
      <c r="F399" s="8">
        <f>H399+J399+L399</f>
        <v>3.0329999999999999</v>
      </c>
      <c r="G399" s="12">
        <f t="shared" si="56"/>
        <v>4792.1000000000004</v>
      </c>
      <c r="H399" s="8">
        <f>자재조서!$D$12</f>
        <v>3.0329999999999999</v>
      </c>
      <c r="I399" s="12">
        <f>TRUNC(H399*D399,1)</f>
        <v>4792.1000000000004</v>
      </c>
      <c r="J399" s="8">
        <v>0</v>
      </c>
      <c r="K399" s="12"/>
      <c r="L399" s="8">
        <v>0</v>
      </c>
      <c r="M399" s="12"/>
      <c r="N399" s="23" t="s">
        <v>0</v>
      </c>
    </row>
    <row r="400" spans="1:14" ht="15" customHeight="1">
      <c r="A400" s="24"/>
      <c r="B400" s="25" t="s">
        <v>445</v>
      </c>
      <c r="C400" s="1" t="s">
        <v>40</v>
      </c>
      <c r="D400" s="3">
        <v>0.8</v>
      </c>
      <c r="E400" s="2" t="s">
        <v>32</v>
      </c>
      <c r="F400" s="8">
        <f>H400+J400+L400</f>
        <v>22200</v>
      </c>
      <c r="G400" s="12">
        <f t="shared" si="56"/>
        <v>17760</v>
      </c>
      <c r="H400" s="8">
        <f>자재조서!$D$15</f>
        <v>22200</v>
      </c>
      <c r="I400" s="12">
        <f>TRUNC(H400*D400,1)</f>
        <v>17760</v>
      </c>
      <c r="J400" s="8">
        <v>0</v>
      </c>
      <c r="K400" s="12"/>
      <c r="L400" s="8">
        <v>0</v>
      </c>
      <c r="M400" s="12"/>
      <c r="N400" s="23" t="s">
        <v>0</v>
      </c>
    </row>
    <row r="401" spans="1:14" ht="15" customHeight="1">
      <c r="A401" s="24"/>
      <c r="B401" s="25" t="s">
        <v>446</v>
      </c>
      <c r="C401" s="1" t="s">
        <v>38</v>
      </c>
      <c r="D401" s="3">
        <v>3.18</v>
      </c>
      <c r="E401" s="2" t="s">
        <v>10</v>
      </c>
      <c r="F401" s="8">
        <f>H401+J401+L401</f>
        <v>1669</v>
      </c>
      <c r="G401" s="12">
        <f t="shared" si="56"/>
        <v>5307.4</v>
      </c>
      <c r="H401" s="8">
        <f>자재조서!$D$16</f>
        <v>1669</v>
      </c>
      <c r="I401" s="12">
        <f>TRUNC(H401*D401,1)</f>
        <v>5307.4</v>
      </c>
      <c r="J401" s="8">
        <v>0</v>
      </c>
      <c r="K401" s="12"/>
      <c r="L401" s="8">
        <v>0</v>
      </c>
      <c r="M401" s="12"/>
      <c r="N401" s="23" t="s">
        <v>0</v>
      </c>
    </row>
    <row r="402" spans="1:14" ht="15" customHeight="1">
      <c r="A402" s="24"/>
      <c r="B402" s="25" t="s">
        <v>447</v>
      </c>
      <c r="C402" s="1" t="s">
        <v>30</v>
      </c>
      <c r="D402" s="1">
        <v>2</v>
      </c>
      <c r="E402" s="2" t="s">
        <v>29</v>
      </c>
      <c r="F402" s="8">
        <f>H402+J402+L402</f>
        <v>0</v>
      </c>
      <c r="G402" s="12">
        <f t="shared" si="56"/>
        <v>3797.2</v>
      </c>
      <c r="H402" s="2"/>
      <c r="I402" s="12">
        <f>TRUNC((K398*0.02),1)</f>
        <v>3797.2</v>
      </c>
      <c r="J402" s="2"/>
      <c r="K402" s="12">
        <v>0</v>
      </c>
      <c r="L402" s="2"/>
      <c r="M402" s="12">
        <v>0</v>
      </c>
      <c r="N402" s="23" t="s">
        <v>0</v>
      </c>
    </row>
    <row r="403" spans="1:14" ht="15" customHeight="1">
      <c r="A403" s="27"/>
      <c r="B403" s="2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3"/>
    </row>
    <row r="404" spans="1:14" ht="15" customHeight="1">
      <c r="A404" s="63">
        <f>A397+1</f>
        <v>20</v>
      </c>
      <c r="B404" s="57" t="s">
        <v>705</v>
      </c>
      <c r="C404" s="58" t="s">
        <v>258</v>
      </c>
      <c r="D404" s="58">
        <v>1</v>
      </c>
      <c r="E404" s="59" t="s">
        <v>3</v>
      </c>
      <c r="F404" s="62"/>
      <c r="G404" s="61">
        <f t="shared" ref="G404:G409" si="57">I404+K404+M404</f>
        <v>194399</v>
      </c>
      <c r="H404" s="62"/>
      <c r="I404" s="61">
        <f>TRUNC(I405+I406+I407+I408+I409,0)</f>
        <v>26291</v>
      </c>
      <c r="J404" s="62"/>
      <c r="K404" s="61">
        <f>TRUNC(K405+K406+K407+K408+K409,0)</f>
        <v>168108</v>
      </c>
      <c r="L404" s="62"/>
      <c r="M404" s="61">
        <f>TRUNC(M405+M406+M407+M408+M409,0)</f>
        <v>0</v>
      </c>
      <c r="N404" s="74" t="str">
        <f>N397</f>
        <v>토목6-3-4</v>
      </c>
    </row>
    <row r="405" spans="1:14" ht="15" customHeight="1">
      <c r="A405" s="24"/>
      <c r="B405" s="25" t="s">
        <v>424</v>
      </c>
      <c r="C405" s="1" t="s">
        <v>706</v>
      </c>
      <c r="D405" s="3">
        <f>0.85*0.7</f>
        <v>0.59499999999999997</v>
      </c>
      <c r="E405" s="2" t="s">
        <v>24</v>
      </c>
      <c r="F405" s="8">
        <f>H405+J405+L405</f>
        <v>282536</v>
      </c>
      <c r="G405" s="12">
        <f t="shared" si="57"/>
        <v>168108.9</v>
      </c>
      <c r="H405" s="8"/>
      <c r="I405" s="12"/>
      <c r="J405" s="8">
        <f>노임!$D$7</f>
        <v>282536</v>
      </c>
      <c r="K405" s="12">
        <f>TRUNC(J405*D405,1)</f>
        <v>168108.9</v>
      </c>
      <c r="L405" s="8">
        <v>0</v>
      </c>
      <c r="M405" s="12"/>
      <c r="N405" s="23" t="s">
        <v>0</v>
      </c>
    </row>
    <row r="406" spans="1:14" ht="15" customHeight="1">
      <c r="A406" s="24"/>
      <c r="B406" s="25" t="s">
        <v>438</v>
      </c>
      <c r="C406" s="1" t="s">
        <v>41</v>
      </c>
      <c r="D406" s="3">
        <v>1300</v>
      </c>
      <c r="E406" s="2" t="s">
        <v>31</v>
      </c>
      <c r="F406" s="8">
        <f>H406+J406+L406</f>
        <v>3.0329999999999999</v>
      </c>
      <c r="G406" s="12">
        <f t="shared" si="57"/>
        <v>3942.9</v>
      </c>
      <c r="H406" s="8">
        <f>자재조서!$D$12</f>
        <v>3.0329999999999999</v>
      </c>
      <c r="I406" s="12">
        <f>TRUNC(H406*D406,1)</f>
        <v>3942.9</v>
      </c>
      <c r="J406" s="8">
        <v>0</v>
      </c>
      <c r="K406" s="12"/>
      <c r="L406" s="8">
        <v>0</v>
      </c>
      <c r="M406" s="12"/>
      <c r="N406" s="23" t="s">
        <v>0</v>
      </c>
    </row>
    <row r="407" spans="1:14" ht="15" customHeight="1">
      <c r="A407" s="24"/>
      <c r="B407" s="25" t="s">
        <v>445</v>
      </c>
      <c r="C407" s="1" t="s">
        <v>40</v>
      </c>
      <c r="D407" s="3">
        <v>0.65</v>
      </c>
      <c r="E407" s="2" t="s">
        <v>32</v>
      </c>
      <c r="F407" s="8">
        <f>H407+J407+L407</f>
        <v>22200</v>
      </c>
      <c r="G407" s="12">
        <f t="shared" si="57"/>
        <v>14430</v>
      </c>
      <c r="H407" s="8">
        <f>자재조서!$D$15</f>
        <v>22200</v>
      </c>
      <c r="I407" s="12">
        <f>TRUNC(H407*D407,1)</f>
        <v>14430</v>
      </c>
      <c r="J407" s="8">
        <v>0</v>
      </c>
      <c r="K407" s="12"/>
      <c r="L407" s="8">
        <v>0</v>
      </c>
      <c r="M407" s="12"/>
      <c r="N407" s="23" t="s">
        <v>0</v>
      </c>
    </row>
    <row r="408" spans="1:14" ht="15" customHeight="1">
      <c r="A408" s="24"/>
      <c r="B408" s="25" t="s">
        <v>446</v>
      </c>
      <c r="C408" s="1" t="s">
        <v>38</v>
      </c>
      <c r="D408" s="3">
        <v>2.73</v>
      </c>
      <c r="E408" s="2" t="s">
        <v>10</v>
      </c>
      <c r="F408" s="8">
        <f>H408+J408+L408</f>
        <v>1669</v>
      </c>
      <c r="G408" s="12">
        <f t="shared" si="57"/>
        <v>4556.3</v>
      </c>
      <c r="H408" s="8">
        <f>자재조서!$D$16</f>
        <v>1669</v>
      </c>
      <c r="I408" s="12">
        <f>TRUNC(H408*D408,1)</f>
        <v>4556.3</v>
      </c>
      <c r="J408" s="8">
        <v>0</v>
      </c>
      <c r="K408" s="12"/>
      <c r="L408" s="8">
        <v>0</v>
      </c>
      <c r="M408" s="12"/>
      <c r="N408" s="23" t="s">
        <v>0</v>
      </c>
    </row>
    <row r="409" spans="1:14" ht="15" customHeight="1">
      <c r="A409" s="24"/>
      <c r="B409" s="25" t="s">
        <v>447</v>
      </c>
      <c r="C409" s="1" t="s">
        <v>30</v>
      </c>
      <c r="D409" s="1">
        <v>2</v>
      </c>
      <c r="E409" s="2" t="s">
        <v>29</v>
      </c>
      <c r="F409" s="8">
        <f>H409+J409+L409</f>
        <v>0</v>
      </c>
      <c r="G409" s="12">
        <f t="shared" si="57"/>
        <v>3362.1</v>
      </c>
      <c r="H409" s="2"/>
      <c r="I409" s="12">
        <f>TRUNC((K405*0.02),1)</f>
        <v>3362.1</v>
      </c>
      <c r="J409" s="2"/>
      <c r="K409" s="12">
        <v>0</v>
      </c>
      <c r="L409" s="2"/>
      <c r="M409" s="12">
        <v>0</v>
      </c>
      <c r="N409" s="23" t="s">
        <v>0</v>
      </c>
    </row>
    <row r="410" spans="1:14" ht="15" customHeight="1">
      <c r="A410" s="27"/>
      <c r="B410" s="2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3"/>
    </row>
    <row r="411" spans="1:14" ht="15" customHeight="1">
      <c r="A411" s="63">
        <f>A404+1</f>
        <v>21</v>
      </c>
      <c r="B411" s="57" t="s">
        <v>704</v>
      </c>
      <c r="C411" s="58" t="s">
        <v>259</v>
      </c>
      <c r="D411" s="58">
        <v>1</v>
      </c>
      <c r="E411" s="59" t="s">
        <v>3</v>
      </c>
      <c r="F411" s="62"/>
      <c r="G411" s="61">
        <f t="shared" ref="G411:G416" si="58">I411+K411+M411</f>
        <v>239705</v>
      </c>
      <c r="H411" s="62"/>
      <c r="I411" s="61">
        <f>TRUNC(I412+I413+I414+I415+I416,0)</f>
        <v>34019</v>
      </c>
      <c r="J411" s="62"/>
      <c r="K411" s="61">
        <f>TRUNC(K412+K413+K414+K415+K416,0)</f>
        <v>205686</v>
      </c>
      <c r="L411" s="62"/>
      <c r="M411" s="61">
        <f>TRUNC(M412+M413+M414+M415+M416,0)</f>
        <v>0</v>
      </c>
      <c r="N411" s="74" t="str">
        <f>N404</f>
        <v>토목6-3-4</v>
      </c>
    </row>
    <row r="412" spans="1:14" ht="15" customHeight="1">
      <c r="A412" s="24"/>
      <c r="B412" s="25" t="s">
        <v>424</v>
      </c>
      <c r="C412" s="1" t="s">
        <v>706</v>
      </c>
      <c r="D412" s="3">
        <f>1.04*0.7</f>
        <v>0.72799999999999998</v>
      </c>
      <c r="E412" s="2" t="s">
        <v>24</v>
      </c>
      <c r="F412" s="8">
        <f>H412+J412+L412</f>
        <v>282536</v>
      </c>
      <c r="G412" s="12">
        <f t="shared" si="58"/>
        <v>205686.2</v>
      </c>
      <c r="H412" s="8"/>
      <c r="I412" s="12"/>
      <c r="J412" s="8">
        <f>노임!$D$7</f>
        <v>282536</v>
      </c>
      <c r="K412" s="12">
        <f>TRUNC(J412*D412,1)</f>
        <v>205686.2</v>
      </c>
      <c r="L412" s="8">
        <v>0</v>
      </c>
      <c r="M412" s="12"/>
      <c r="N412" s="23" t="s">
        <v>0</v>
      </c>
    </row>
    <row r="413" spans="1:14" ht="15" customHeight="1">
      <c r="A413" s="24"/>
      <c r="B413" s="25" t="s">
        <v>438</v>
      </c>
      <c r="C413" s="1" t="s">
        <v>41</v>
      </c>
      <c r="D413" s="3">
        <v>1650</v>
      </c>
      <c r="E413" s="2" t="s">
        <v>31</v>
      </c>
      <c r="F413" s="8">
        <f>H413+J413+L413</f>
        <v>3.0329999999999999</v>
      </c>
      <c r="G413" s="12">
        <f t="shared" si="58"/>
        <v>5004.3999999999996</v>
      </c>
      <c r="H413" s="8">
        <f>자재조서!$D$12</f>
        <v>3.0329999999999999</v>
      </c>
      <c r="I413" s="12">
        <f>TRUNC(H413*D413,1)</f>
        <v>5004.3999999999996</v>
      </c>
      <c r="J413" s="8">
        <v>0</v>
      </c>
      <c r="K413" s="12"/>
      <c r="L413" s="8">
        <v>0</v>
      </c>
      <c r="M413" s="12"/>
      <c r="N413" s="23" t="s">
        <v>0</v>
      </c>
    </row>
    <row r="414" spans="1:14" ht="15" customHeight="1">
      <c r="A414" s="24"/>
      <c r="B414" s="25" t="s">
        <v>445</v>
      </c>
      <c r="C414" s="1" t="s">
        <v>40</v>
      </c>
      <c r="D414" s="3">
        <v>0.83</v>
      </c>
      <c r="E414" s="2" t="s">
        <v>32</v>
      </c>
      <c r="F414" s="8">
        <f>H414+J414+L414</f>
        <v>22200</v>
      </c>
      <c r="G414" s="12">
        <f t="shared" si="58"/>
        <v>18426</v>
      </c>
      <c r="H414" s="8">
        <f>자재조서!$D$15</f>
        <v>22200</v>
      </c>
      <c r="I414" s="12">
        <f>TRUNC(H414*D414,1)</f>
        <v>18426</v>
      </c>
      <c r="J414" s="8">
        <v>0</v>
      </c>
      <c r="K414" s="12"/>
      <c r="L414" s="8">
        <v>0</v>
      </c>
      <c r="M414" s="12"/>
      <c r="N414" s="23" t="s">
        <v>0</v>
      </c>
    </row>
    <row r="415" spans="1:14" ht="15" customHeight="1">
      <c r="A415" s="24"/>
      <c r="B415" s="25" t="s">
        <v>446</v>
      </c>
      <c r="C415" s="1" t="s">
        <v>38</v>
      </c>
      <c r="D415" s="3">
        <v>3.88</v>
      </c>
      <c r="E415" s="2" t="s">
        <v>10</v>
      </c>
      <c r="F415" s="8">
        <f>H415+J415+L415</f>
        <v>1669</v>
      </c>
      <c r="G415" s="12">
        <f t="shared" si="58"/>
        <v>6475.7</v>
      </c>
      <c r="H415" s="8">
        <f>자재조서!$D$16</f>
        <v>1669</v>
      </c>
      <c r="I415" s="12">
        <f>TRUNC(H415*D415,1)</f>
        <v>6475.7</v>
      </c>
      <c r="J415" s="8">
        <v>0</v>
      </c>
      <c r="K415" s="12"/>
      <c r="L415" s="8">
        <v>0</v>
      </c>
      <c r="M415" s="12"/>
      <c r="N415" s="23" t="s">
        <v>0</v>
      </c>
    </row>
    <row r="416" spans="1:14" ht="15" customHeight="1">
      <c r="A416" s="24"/>
      <c r="B416" s="25" t="s">
        <v>447</v>
      </c>
      <c r="C416" s="1" t="s">
        <v>30</v>
      </c>
      <c r="D416" s="1">
        <v>2</v>
      </c>
      <c r="E416" s="2" t="s">
        <v>29</v>
      </c>
      <c r="F416" s="8">
        <f>H416+J416+L416</f>
        <v>0</v>
      </c>
      <c r="G416" s="12">
        <f t="shared" si="58"/>
        <v>4113.7</v>
      </c>
      <c r="H416" s="2"/>
      <c r="I416" s="12">
        <f>TRUNC((K412*0.02),1)</f>
        <v>4113.7</v>
      </c>
      <c r="J416" s="2"/>
      <c r="K416" s="12">
        <v>0</v>
      </c>
      <c r="L416" s="2"/>
      <c r="M416" s="12">
        <v>0</v>
      </c>
      <c r="N416" s="23" t="s">
        <v>0</v>
      </c>
    </row>
    <row r="417" spans="1:14" ht="15" customHeight="1">
      <c r="A417" s="27"/>
      <c r="B417" s="2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3"/>
    </row>
    <row r="418" spans="1:14" ht="15" customHeight="1">
      <c r="A418" s="63">
        <f>A411+1</f>
        <v>22</v>
      </c>
      <c r="B418" s="57" t="s">
        <v>705</v>
      </c>
      <c r="C418" s="58" t="s">
        <v>259</v>
      </c>
      <c r="D418" s="58">
        <v>1</v>
      </c>
      <c r="E418" s="59" t="s">
        <v>3</v>
      </c>
      <c r="F418" s="62"/>
      <c r="G418" s="61">
        <f t="shared" ref="G418:G423" si="59">I418+K418+M418</f>
        <v>200229</v>
      </c>
      <c r="H418" s="62"/>
      <c r="I418" s="61">
        <f>TRUNC(I419+I420+I421+I422+I423,0)</f>
        <v>28165</v>
      </c>
      <c r="J418" s="62"/>
      <c r="K418" s="61">
        <f>TRUNC(K419+K420+K421+K422+K423,0)</f>
        <v>172064</v>
      </c>
      <c r="L418" s="62"/>
      <c r="M418" s="61">
        <f>TRUNC(M419+M420+M421+M422+M423,0)</f>
        <v>0</v>
      </c>
      <c r="N418" s="74" t="str">
        <f>N411</f>
        <v>토목6-3-4</v>
      </c>
    </row>
    <row r="419" spans="1:14" ht="15" customHeight="1">
      <c r="A419" s="24"/>
      <c r="B419" s="25" t="s">
        <v>424</v>
      </c>
      <c r="C419" s="1" t="s">
        <v>706</v>
      </c>
      <c r="D419" s="3">
        <f>0.87*0.7</f>
        <v>0.60899999999999999</v>
      </c>
      <c r="E419" s="2" t="s">
        <v>24</v>
      </c>
      <c r="F419" s="8">
        <f>H419+J419+L419</f>
        <v>282536</v>
      </c>
      <c r="G419" s="12">
        <f t="shared" si="59"/>
        <v>172064.4</v>
      </c>
      <c r="H419" s="8"/>
      <c r="I419" s="12"/>
      <c r="J419" s="8">
        <f>노임!$D$7</f>
        <v>282536</v>
      </c>
      <c r="K419" s="12">
        <f>TRUNC(J419*D419,1)</f>
        <v>172064.4</v>
      </c>
      <c r="L419" s="8">
        <v>0</v>
      </c>
      <c r="M419" s="12"/>
      <c r="N419" s="23" t="s">
        <v>0</v>
      </c>
    </row>
    <row r="420" spans="1:14" ht="15" customHeight="1">
      <c r="A420" s="24"/>
      <c r="B420" s="25" t="s">
        <v>438</v>
      </c>
      <c r="C420" s="1" t="s">
        <v>41</v>
      </c>
      <c r="D420" s="3">
        <v>1390</v>
      </c>
      <c r="E420" s="2" t="s">
        <v>31</v>
      </c>
      <c r="F420" s="8">
        <f>H420+J420+L420</f>
        <v>3.0329999999999999</v>
      </c>
      <c r="G420" s="12">
        <f t="shared" si="59"/>
        <v>4215.8</v>
      </c>
      <c r="H420" s="8">
        <f>자재조서!$D$12</f>
        <v>3.0329999999999999</v>
      </c>
      <c r="I420" s="12">
        <f>TRUNC(H420*D420,1)</f>
        <v>4215.8</v>
      </c>
      <c r="J420" s="8">
        <v>0</v>
      </c>
      <c r="K420" s="12"/>
      <c r="L420" s="8">
        <v>0</v>
      </c>
      <c r="M420" s="12"/>
      <c r="N420" s="23" t="s">
        <v>0</v>
      </c>
    </row>
    <row r="421" spans="1:14" ht="15" customHeight="1">
      <c r="A421" s="24"/>
      <c r="B421" s="25" t="s">
        <v>445</v>
      </c>
      <c r="C421" s="1" t="s">
        <v>40</v>
      </c>
      <c r="D421" s="3">
        <v>0.69</v>
      </c>
      <c r="E421" s="2" t="s">
        <v>32</v>
      </c>
      <c r="F421" s="8">
        <f>H421+J421+L421</f>
        <v>22200</v>
      </c>
      <c r="G421" s="12">
        <f t="shared" si="59"/>
        <v>15318</v>
      </c>
      <c r="H421" s="8">
        <f>자재조서!$D$15</f>
        <v>22200</v>
      </c>
      <c r="I421" s="12">
        <f>TRUNC(H421*D421,1)</f>
        <v>15318</v>
      </c>
      <c r="J421" s="8">
        <v>0</v>
      </c>
      <c r="K421" s="12"/>
      <c r="L421" s="8">
        <v>0</v>
      </c>
      <c r="M421" s="12"/>
      <c r="N421" s="23" t="s">
        <v>0</v>
      </c>
    </row>
    <row r="422" spans="1:14" ht="15" customHeight="1">
      <c r="A422" s="24"/>
      <c r="B422" s="25" t="s">
        <v>446</v>
      </c>
      <c r="C422" s="1" t="s">
        <v>38</v>
      </c>
      <c r="D422" s="3">
        <v>3.11</v>
      </c>
      <c r="E422" s="2" t="s">
        <v>10</v>
      </c>
      <c r="F422" s="8">
        <f>H422+J422+L422</f>
        <v>1669</v>
      </c>
      <c r="G422" s="12">
        <f t="shared" si="59"/>
        <v>5190.5</v>
      </c>
      <c r="H422" s="8">
        <f>자재조서!$D$16</f>
        <v>1669</v>
      </c>
      <c r="I422" s="12">
        <f>TRUNC(H422*D422,1)</f>
        <v>5190.5</v>
      </c>
      <c r="J422" s="8">
        <v>0</v>
      </c>
      <c r="K422" s="12"/>
      <c r="L422" s="8">
        <v>0</v>
      </c>
      <c r="M422" s="12"/>
      <c r="N422" s="23" t="s">
        <v>0</v>
      </c>
    </row>
    <row r="423" spans="1:14" ht="15" customHeight="1">
      <c r="A423" s="24"/>
      <c r="B423" s="25" t="s">
        <v>447</v>
      </c>
      <c r="C423" s="1" t="s">
        <v>30</v>
      </c>
      <c r="D423" s="1">
        <v>2</v>
      </c>
      <c r="E423" s="2" t="s">
        <v>29</v>
      </c>
      <c r="F423" s="8">
        <f>H423+J423+L423</f>
        <v>0</v>
      </c>
      <c r="G423" s="12">
        <f t="shared" si="59"/>
        <v>3441.2</v>
      </c>
      <c r="H423" s="2"/>
      <c r="I423" s="12">
        <f>TRUNC((K419*0.02),1)</f>
        <v>3441.2</v>
      </c>
      <c r="J423" s="2"/>
      <c r="K423" s="12">
        <v>0</v>
      </c>
      <c r="L423" s="2"/>
      <c r="M423" s="12">
        <v>0</v>
      </c>
      <c r="N423" s="23" t="s">
        <v>0</v>
      </c>
    </row>
    <row r="424" spans="1:14" ht="15" customHeight="1">
      <c r="A424" s="27"/>
      <c r="B424" s="2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3"/>
    </row>
    <row r="425" spans="1:14" ht="15" customHeight="1">
      <c r="A425" s="63">
        <f>A418+1</f>
        <v>23</v>
      </c>
      <c r="B425" s="57" t="s">
        <v>704</v>
      </c>
      <c r="C425" s="58" t="s">
        <v>260</v>
      </c>
      <c r="D425" s="58">
        <v>1</v>
      </c>
      <c r="E425" s="59" t="s">
        <v>3</v>
      </c>
      <c r="F425" s="62"/>
      <c r="G425" s="61">
        <f t="shared" ref="G425:G430" si="60">I425+K425+M425</f>
        <v>275162</v>
      </c>
      <c r="H425" s="62"/>
      <c r="I425" s="61">
        <f>TRUNC(I426+I427+I428+I429+I430,0)</f>
        <v>37832</v>
      </c>
      <c r="J425" s="62"/>
      <c r="K425" s="61">
        <f>TRUNC(K426+K427+K428+K429+K430,0)</f>
        <v>237330</v>
      </c>
      <c r="L425" s="62"/>
      <c r="M425" s="61">
        <f>TRUNC(M426+M427+M428+M429+M430,0)</f>
        <v>0</v>
      </c>
      <c r="N425" s="74" t="str">
        <f>N418</f>
        <v>토목6-3-4</v>
      </c>
    </row>
    <row r="426" spans="1:14" ht="15" customHeight="1">
      <c r="A426" s="24"/>
      <c r="B426" s="25" t="s">
        <v>424</v>
      </c>
      <c r="C426" s="1" t="s">
        <v>706</v>
      </c>
      <c r="D426" s="3">
        <f>1.2*0.7</f>
        <v>0.84</v>
      </c>
      <c r="E426" s="2" t="s">
        <v>24</v>
      </c>
      <c r="F426" s="8">
        <f>H426+J426+L426</f>
        <v>282536</v>
      </c>
      <c r="G426" s="12">
        <f t="shared" si="60"/>
        <v>237330.2</v>
      </c>
      <c r="H426" s="8"/>
      <c r="I426" s="12"/>
      <c r="J426" s="8">
        <f>노임!$D$7</f>
        <v>282536</v>
      </c>
      <c r="K426" s="12">
        <f>TRUNC(J426*D426,1)</f>
        <v>237330.2</v>
      </c>
      <c r="L426" s="8">
        <v>0</v>
      </c>
      <c r="M426" s="12"/>
      <c r="N426" s="23" t="s">
        <v>0</v>
      </c>
    </row>
    <row r="427" spans="1:14" ht="15" customHeight="1">
      <c r="A427" s="24"/>
      <c r="B427" s="25" t="s">
        <v>438</v>
      </c>
      <c r="C427" s="1" t="s">
        <v>41</v>
      </c>
      <c r="D427" s="3">
        <v>1760</v>
      </c>
      <c r="E427" s="2" t="s">
        <v>31</v>
      </c>
      <c r="F427" s="8">
        <f>H427+J427+L427</f>
        <v>3.0329999999999999</v>
      </c>
      <c r="G427" s="12">
        <f t="shared" si="60"/>
        <v>5338</v>
      </c>
      <c r="H427" s="8">
        <f>자재조서!$D$12</f>
        <v>3.0329999999999999</v>
      </c>
      <c r="I427" s="12">
        <f>TRUNC(H427*D427,1)</f>
        <v>5338</v>
      </c>
      <c r="J427" s="8">
        <v>0</v>
      </c>
      <c r="K427" s="12"/>
      <c r="L427" s="8">
        <v>0</v>
      </c>
      <c r="M427" s="12"/>
      <c r="N427" s="23" t="s">
        <v>0</v>
      </c>
    </row>
    <row r="428" spans="1:14" ht="15" customHeight="1">
      <c r="A428" s="24"/>
      <c r="B428" s="25" t="s">
        <v>445</v>
      </c>
      <c r="C428" s="1" t="s">
        <v>40</v>
      </c>
      <c r="D428" s="3">
        <v>0.88</v>
      </c>
      <c r="E428" s="2" t="s">
        <v>32</v>
      </c>
      <c r="F428" s="8">
        <f>H428+J428+L428</f>
        <v>22200</v>
      </c>
      <c r="G428" s="12">
        <f t="shared" si="60"/>
        <v>19536</v>
      </c>
      <c r="H428" s="8">
        <f>자재조서!$D$15</f>
        <v>22200</v>
      </c>
      <c r="I428" s="12">
        <f>TRUNC(H428*D428,1)</f>
        <v>19536</v>
      </c>
      <c r="J428" s="8">
        <v>0</v>
      </c>
      <c r="K428" s="12"/>
      <c r="L428" s="8">
        <v>0</v>
      </c>
      <c r="M428" s="12"/>
      <c r="N428" s="23" t="s">
        <v>0</v>
      </c>
    </row>
    <row r="429" spans="1:14" ht="15" customHeight="1">
      <c r="A429" s="24"/>
      <c r="B429" s="25" t="s">
        <v>446</v>
      </c>
      <c r="C429" s="1" t="s">
        <v>38</v>
      </c>
      <c r="D429" s="3">
        <v>4.92</v>
      </c>
      <c r="E429" s="2" t="s">
        <v>10</v>
      </c>
      <c r="F429" s="8">
        <f>H429+J429+L429</f>
        <v>1669</v>
      </c>
      <c r="G429" s="12">
        <f t="shared" si="60"/>
        <v>8211.4</v>
      </c>
      <c r="H429" s="8">
        <f>자재조서!$D$16</f>
        <v>1669</v>
      </c>
      <c r="I429" s="12">
        <f>TRUNC(H429*D429,1)</f>
        <v>8211.4</v>
      </c>
      <c r="J429" s="8">
        <v>0</v>
      </c>
      <c r="K429" s="12"/>
      <c r="L429" s="8">
        <v>0</v>
      </c>
      <c r="M429" s="12"/>
      <c r="N429" s="23" t="s">
        <v>0</v>
      </c>
    </row>
    <row r="430" spans="1:14" ht="15" customHeight="1">
      <c r="A430" s="24"/>
      <c r="B430" s="25" t="s">
        <v>447</v>
      </c>
      <c r="C430" s="1" t="s">
        <v>30</v>
      </c>
      <c r="D430" s="1">
        <v>2</v>
      </c>
      <c r="E430" s="2" t="s">
        <v>29</v>
      </c>
      <c r="F430" s="8">
        <f>H430+J430+L430</f>
        <v>0</v>
      </c>
      <c r="G430" s="12">
        <f t="shared" si="60"/>
        <v>4746.6000000000004</v>
      </c>
      <c r="H430" s="2"/>
      <c r="I430" s="12">
        <f>TRUNC((K426*0.02),1)</f>
        <v>4746.6000000000004</v>
      </c>
      <c r="J430" s="2"/>
      <c r="K430" s="12">
        <v>0</v>
      </c>
      <c r="L430" s="2"/>
      <c r="M430" s="12">
        <v>0</v>
      </c>
      <c r="N430" s="23" t="s">
        <v>0</v>
      </c>
    </row>
    <row r="431" spans="1:14" ht="15" customHeight="1">
      <c r="A431" s="27"/>
      <c r="B431" s="2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3"/>
    </row>
    <row r="432" spans="1:14" ht="15" customHeight="1">
      <c r="A432" s="63">
        <f>A425+1</f>
        <v>24</v>
      </c>
      <c r="B432" s="57" t="s">
        <v>705</v>
      </c>
      <c r="C432" s="58" t="s">
        <v>260</v>
      </c>
      <c r="D432" s="58">
        <v>1</v>
      </c>
      <c r="E432" s="59" t="s">
        <v>3</v>
      </c>
      <c r="F432" s="62"/>
      <c r="G432" s="61">
        <f t="shared" ref="G432:G437" si="61">I432+K432+M432</f>
        <v>228318</v>
      </c>
      <c r="H432" s="62"/>
      <c r="I432" s="61">
        <f>TRUNC(I433+I434+I435+I436+I437,0)</f>
        <v>32521</v>
      </c>
      <c r="J432" s="62"/>
      <c r="K432" s="61">
        <f>TRUNC(K433+K434+K435+K436+K437,0)</f>
        <v>195797</v>
      </c>
      <c r="L432" s="62"/>
      <c r="M432" s="61">
        <f>TRUNC(M433+M434+M435+M436+M437,0)</f>
        <v>0</v>
      </c>
      <c r="N432" s="74" t="str">
        <f>N425</f>
        <v>토목6-3-4</v>
      </c>
    </row>
    <row r="433" spans="1:14" ht="15" customHeight="1">
      <c r="A433" s="24"/>
      <c r="B433" s="25" t="s">
        <v>424</v>
      </c>
      <c r="C433" s="1" t="s">
        <v>706</v>
      </c>
      <c r="D433" s="3">
        <f>0.99*0.7</f>
        <v>0.69299999999999995</v>
      </c>
      <c r="E433" s="2" t="s">
        <v>24</v>
      </c>
      <c r="F433" s="8">
        <f>H433+J433+L433</f>
        <v>282536</v>
      </c>
      <c r="G433" s="12">
        <f t="shared" si="61"/>
        <v>195797.4</v>
      </c>
      <c r="H433" s="8"/>
      <c r="I433" s="12"/>
      <c r="J433" s="8">
        <f>노임!$D$7</f>
        <v>282536</v>
      </c>
      <c r="K433" s="12">
        <f>TRUNC(J433*D433,1)</f>
        <v>195797.4</v>
      </c>
      <c r="L433" s="8">
        <v>0</v>
      </c>
      <c r="M433" s="12"/>
      <c r="N433" s="23" t="s">
        <v>0</v>
      </c>
    </row>
    <row r="434" spans="1:14" ht="15" customHeight="1">
      <c r="A434" s="24"/>
      <c r="B434" s="25" t="s">
        <v>438</v>
      </c>
      <c r="C434" s="1" t="s">
        <v>41</v>
      </c>
      <c r="D434" s="3">
        <v>1630</v>
      </c>
      <c r="E434" s="2" t="s">
        <v>31</v>
      </c>
      <c r="F434" s="8">
        <f>H434+J434+L434</f>
        <v>3.0329999999999999</v>
      </c>
      <c r="G434" s="12">
        <f t="shared" si="61"/>
        <v>4943.7</v>
      </c>
      <c r="H434" s="8">
        <f>자재조서!$D$12</f>
        <v>3.0329999999999999</v>
      </c>
      <c r="I434" s="12">
        <f>TRUNC(H434*D434,1)</f>
        <v>4943.7</v>
      </c>
      <c r="J434" s="8">
        <v>0</v>
      </c>
      <c r="K434" s="12"/>
      <c r="L434" s="8">
        <v>0</v>
      </c>
      <c r="M434" s="12"/>
      <c r="N434" s="23" t="s">
        <v>0</v>
      </c>
    </row>
    <row r="435" spans="1:14" ht="15" customHeight="1">
      <c r="A435" s="24"/>
      <c r="B435" s="25" t="s">
        <v>445</v>
      </c>
      <c r="C435" s="1" t="s">
        <v>40</v>
      </c>
      <c r="D435" s="3">
        <v>0.82</v>
      </c>
      <c r="E435" s="2" t="s">
        <v>32</v>
      </c>
      <c r="F435" s="8">
        <f>H435+J435+L435</f>
        <v>22200</v>
      </c>
      <c r="G435" s="12">
        <f t="shared" si="61"/>
        <v>18204</v>
      </c>
      <c r="H435" s="8">
        <f>자재조서!$D$15</f>
        <v>22200</v>
      </c>
      <c r="I435" s="12">
        <f>TRUNC(H435*D435,1)</f>
        <v>18204</v>
      </c>
      <c r="J435" s="8">
        <v>0</v>
      </c>
      <c r="K435" s="12"/>
      <c r="L435" s="8">
        <v>0</v>
      </c>
      <c r="M435" s="12"/>
      <c r="N435" s="23" t="s">
        <v>0</v>
      </c>
    </row>
    <row r="436" spans="1:14" ht="15" customHeight="1">
      <c r="A436" s="24"/>
      <c r="B436" s="25" t="s">
        <v>446</v>
      </c>
      <c r="C436" s="1" t="s">
        <v>38</v>
      </c>
      <c r="D436" s="3">
        <v>3.27</v>
      </c>
      <c r="E436" s="2" t="s">
        <v>10</v>
      </c>
      <c r="F436" s="8">
        <f>H436+J436+L436</f>
        <v>1669</v>
      </c>
      <c r="G436" s="12">
        <f t="shared" si="61"/>
        <v>5457.6</v>
      </c>
      <c r="H436" s="8">
        <f>자재조서!$D$16</f>
        <v>1669</v>
      </c>
      <c r="I436" s="12">
        <f>TRUNC(H436*D436,1)</f>
        <v>5457.6</v>
      </c>
      <c r="J436" s="8">
        <v>0</v>
      </c>
      <c r="K436" s="12"/>
      <c r="L436" s="8">
        <v>0</v>
      </c>
      <c r="M436" s="12"/>
      <c r="N436" s="23" t="s">
        <v>0</v>
      </c>
    </row>
    <row r="437" spans="1:14" ht="15" customHeight="1">
      <c r="A437" s="24"/>
      <c r="B437" s="25" t="s">
        <v>447</v>
      </c>
      <c r="C437" s="1" t="s">
        <v>30</v>
      </c>
      <c r="D437" s="1">
        <v>2</v>
      </c>
      <c r="E437" s="2" t="s">
        <v>29</v>
      </c>
      <c r="F437" s="8">
        <f>H437+J437+L437</f>
        <v>0</v>
      </c>
      <c r="G437" s="12">
        <f t="shared" si="61"/>
        <v>3915.9</v>
      </c>
      <c r="H437" s="2"/>
      <c r="I437" s="12">
        <f>TRUNC((K433*0.02),1)</f>
        <v>3915.9</v>
      </c>
      <c r="J437" s="2"/>
      <c r="K437" s="12">
        <v>0</v>
      </c>
      <c r="L437" s="2"/>
      <c r="M437" s="12">
        <v>0</v>
      </c>
      <c r="N437" s="23" t="s">
        <v>0</v>
      </c>
    </row>
    <row r="438" spans="1:14" ht="15" customHeight="1">
      <c r="A438" s="27"/>
      <c r="B438" s="2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3"/>
    </row>
    <row r="439" spans="1:14" ht="15" customHeight="1">
      <c r="A439" s="63">
        <f>A432+1</f>
        <v>25</v>
      </c>
      <c r="B439" s="57" t="s">
        <v>704</v>
      </c>
      <c r="C439" s="58" t="s">
        <v>261</v>
      </c>
      <c r="D439" s="58">
        <v>1</v>
      </c>
      <c r="E439" s="59" t="s">
        <v>3</v>
      </c>
      <c r="F439" s="62"/>
      <c r="G439" s="61">
        <f t="shared" ref="G439:G444" si="62">I439+K439+M439</f>
        <v>335921</v>
      </c>
      <c r="H439" s="62"/>
      <c r="I439" s="61">
        <f>TRUNC(I440+I441+I442+I443+I444,0)</f>
        <v>45192</v>
      </c>
      <c r="J439" s="62"/>
      <c r="K439" s="61">
        <f>TRUNC(K440+K441+K442+K443+K444,0)</f>
        <v>290729</v>
      </c>
      <c r="L439" s="62"/>
      <c r="M439" s="61">
        <f>TRUNC(M440+M441+M442+M443+M444,0)</f>
        <v>0</v>
      </c>
      <c r="N439" s="74" t="str">
        <f>N432</f>
        <v>토목6-3-4</v>
      </c>
    </row>
    <row r="440" spans="1:14" ht="15" customHeight="1">
      <c r="A440" s="24"/>
      <c r="B440" s="25" t="s">
        <v>424</v>
      </c>
      <c r="C440" s="1" t="s">
        <v>706</v>
      </c>
      <c r="D440" s="3">
        <f>1.47*0.7</f>
        <v>1.0289999999999999</v>
      </c>
      <c r="E440" s="2" t="s">
        <v>24</v>
      </c>
      <c r="F440" s="8">
        <f>H440+J440+L440</f>
        <v>282536</v>
      </c>
      <c r="G440" s="12">
        <f t="shared" si="62"/>
        <v>290729.5</v>
      </c>
      <c r="H440" s="8"/>
      <c r="I440" s="12"/>
      <c r="J440" s="8">
        <f>노임!$D$7</f>
        <v>282536</v>
      </c>
      <c r="K440" s="12">
        <f>TRUNC(J440*D440,1)</f>
        <v>290729.5</v>
      </c>
      <c r="L440" s="8">
        <v>0</v>
      </c>
      <c r="M440" s="12"/>
      <c r="N440" s="23" t="s">
        <v>0</v>
      </c>
    </row>
    <row r="441" spans="1:14" ht="15" customHeight="1">
      <c r="A441" s="24"/>
      <c r="B441" s="25" t="s">
        <v>438</v>
      </c>
      <c r="C441" s="1" t="s">
        <v>41</v>
      </c>
      <c r="D441" s="3">
        <v>2150</v>
      </c>
      <c r="E441" s="2" t="s">
        <v>31</v>
      </c>
      <c r="F441" s="8">
        <f>H441+J441+L441</f>
        <v>3.0329999999999999</v>
      </c>
      <c r="G441" s="12">
        <f t="shared" si="62"/>
        <v>6520.9</v>
      </c>
      <c r="H441" s="8">
        <f>자재조서!$D$12</f>
        <v>3.0329999999999999</v>
      </c>
      <c r="I441" s="12">
        <f>TRUNC(H441*D441,1)</f>
        <v>6520.9</v>
      </c>
      <c r="J441" s="8">
        <v>0</v>
      </c>
      <c r="K441" s="12"/>
      <c r="L441" s="8">
        <v>0</v>
      </c>
      <c r="M441" s="12"/>
      <c r="N441" s="23" t="s">
        <v>0</v>
      </c>
    </row>
    <row r="442" spans="1:14" ht="15" customHeight="1">
      <c r="A442" s="24"/>
      <c r="B442" s="25" t="s">
        <v>445</v>
      </c>
      <c r="C442" s="1" t="s">
        <v>40</v>
      </c>
      <c r="D442" s="3">
        <v>1.05</v>
      </c>
      <c r="E442" s="2" t="s">
        <v>32</v>
      </c>
      <c r="F442" s="8">
        <f>H442+J442+L442</f>
        <v>22200</v>
      </c>
      <c r="G442" s="12">
        <f t="shared" si="62"/>
        <v>23310</v>
      </c>
      <c r="H442" s="8">
        <f>자재조서!$D$15</f>
        <v>22200</v>
      </c>
      <c r="I442" s="12">
        <f>TRUNC(H442*D442,1)</f>
        <v>23310</v>
      </c>
      <c r="J442" s="8">
        <v>0</v>
      </c>
      <c r="K442" s="12"/>
      <c r="L442" s="8">
        <v>0</v>
      </c>
      <c r="M442" s="12"/>
      <c r="N442" s="23" t="s">
        <v>0</v>
      </c>
    </row>
    <row r="443" spans="1:14" ht="15" customHeight="1">
      <c r="A443" s="24"/>
      <c r="B443" s="25" t="s">
        <v>446</v>
      </c>
      <c r="C443" s="1" t="s">
        <v>38</v>
      </c>
      <c r="D443" s="3">
        <v>5.72</v>
      </c>
      <c r="E443" s="2" t="s">
        <v>10</v>
      </c>
      <c r="F443" s="8">
        <f>H443+J443+L443</f>
        <v>1669</v>
      </c>
      <c r="G443" s="12">
        <f t="shared" si="62"/>
        <v>9546.6</v>
      </c>
      <c r="H443" s="8">
        <f>자재조서!$D$16</f>
        <v>1669</v>
      </c>
      <c r="I443" s="12">
        <f>TRUNC(H443*D443,1)</f>
        <v>9546.6</v>
      </c>
      <c r="J443" s="8">
        <v>0</v>
      </c>
      <c r="K443" s="12"/>
      <c r="L443" s="8">
        <v>0</v>
      </c>
      <c r="M443" s="12"/>
      <c r="N443" s="23" t="s">
        <v>0</v>
      </c>
    </row>
    <row r="444" spans="1:14" ht="15" customHeight="1">
      <c r="A444" s="24"/>
      <c r="B444" s="25" t="s">
        <v>447</v>
      </c>
      <c r="C444" s="1" t="s">
        <v>30</v>
      </c>
      <c r="D444" s="1">
        <v>2</v>
      </c>
      <c r="E444" s="2" t="s">
        <v>29</v>
      </c>
      <c r="F444" s="8">
        <f>H444+J444+L444</f>
        <v>0</v>
      </c>
      <c r="G444" s="12">
        <f t="shared" si="62"/>
        <v>5814.5</v>
      </c>
      <c r="H444" s="2"/>
      <c r="I444" s="12">
        <f>TRUNC((K440*0.02),1)</f>
        <v>5814.5</v>
      </c>
      <c r="J444" s="2"/>
      <c r="K444" s="12">
        <v>0</v>
      </c>
      <c r="L444" s="2"/>
      <c r="M444" s="12">
        <v>0</v>
      </c>
      <c r="N444" s="23" t="s">
        <v>0</v>
      </c>
    </row>
    <row r="445" spans="1:14" ht="15" customHeight="1">
      <c r="A445" s="27"/>
      <c r="B445" s="2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3"/>
    </row>
    <row r="446" spans="1:14" ht="15" customHeight="1">
      <c r="A446" s="63">
        <f>A439+1</f>
        <v>26</v>
      </c>
      <c r="B446" s="57" t="s">
        <v>705</v>
      </c>
      <c r="C446" s="58" t="s">
        <v>261</v>
      </c>
      <c r="D446" s="58">
        <v>1</v>
      </c>
      <c r="E446" s="59" t="s">
        <v>3</v>
      </c>
      <c r="F446" s="62"/>
      <c r="G446" s="61">
        <f t="shared" ref="G446:G451" si="63">I446+K446+M446</f>
        <v>281643</v>
      </c>
      <c r="H446" s="62"/>
      <c r="I446" s="61">
        <f>TRUNC(I447+I448+I449+I450+I451,0)</f>
        <v>38380</v>
      </c>
      <c r="J446" s="62"/>
      <c r="K446" s="61">
        <f>TRUNC(K447+K448+K449+K450+K451,0)</f>
        <v>243263</v>
      </c>
      <c r="L446" s="62"/>
      <c r="M446" s="61">
        <f>TRUNC(M447+M448+M449+M450+M451,0)</f>
        <v>0</v>
      </c>
      <c r="N446" s="74" t="str">
        <f>N439</f>
        <v>토목6-3-4</v>
      </c>
    </row>
    <row r="447" spans="1:14" ht="15" customHeight="1">
      <c r="A447" s="24"/>
      <c r="B447" s="25" t="s">
        <v>424</v>
      </c>
      <c r="C447" s="1" t="s">
        <v>706</v>
      </c>
      <c r="D447" s="3">
        <f>1.23*0.7</f>
        <v>0.86099999999999999</v>
      </c>
      <c r="E447" s="2" t="s">
        <v>24</v>
      </c>
      <c r="F447" s="8">
        <f>H447+J447+L447</f>
        <v>282536</v>
      </c>
      <c r="G447" s="12">
        <f t="shared" si="63"/>
        <v>243263.4</v>
      </c>
      <c r="H447" s="8"/>
      <c r="I447" s="12"/>
      <c r="J447" s="8">
        <f>노임!$D$7</f>
        <v>282536</v>
      </c>
      <c r="K447" s="12">
        <f>TRUNC(J447*D447,1)</f>
        <v>243263.4</v>
      </c>
      <c r="L447" s="8">
        <v>0</v>
      </c>
      <c r="M447" s="12"/>
      <c r="N447" s="23" t="s">
        <v>0</v>
      </c>
    </row>
    <row r="448" spans="1:14" ht="15" customHeight="1">
      <c r="A448" s="24"/>
      <c r="B448" s="25" t="s">
        <v>438</v>
      </c>
      <c r="C448" s="1" t="s">
        <v>41</v>
      </c>
      <c r="D448" s="3">
        <v>1790</v>
      </c>
      <c r="E448" s="2" t="s">
        <v>31</v>
      </c>
      <c r="F448" s="8">
        <f>H448+J448+L448</f>
        <v>3.0329999999999999</v>
      </c>
      <c r="G448" s="12">
        <f t="shared" si="63"/>
        <v>5429</v>
      </c>
      <c r="H448" s="8">
        <f>자재조서!$D$12</f>
        <v>3.0329999999999999</v>
      </c>
      <c r="I448" s="12">
        <f>TRUNC(H448*D448,1)</f>
        <v>5429</v>
      </c>
      <c r="J448" s="8">
        <v>0</v>
      </c>
      <c r="K448" s="12"/>
      <c r="L448" s="8">
        <v>0</v>
      </c>
      <c r="M448" s="12"/>
      <c r="N448" s="23" t="s">
        <v>0</v>
      </c>
    </row>
    <row r="449" spans="1:14" ht="15" customHeight="1">
      <c r="A449" s="24"/>
      <c r="B449" s="25" t="s">
        <v>445</v>
      </c>
      <c r="C449" s="1" t="s">
        <v>40</v>
      </c>
      <c r="D449" s="3">
        <v>0.89</v>
      </c>
      <c r="E449" s="2" t="s">
        <v>32</v>
      </c>
      <c r="F449" s="8">
        <f>H449+J449+L449</f>
        <v>22200</v>
      </c>
      <c r="G449" s="12">
        <f t="shared" si="63"/>
        <v>19758</v>
      </c>
      <c r="H449" s="8">
        <f>자재조서!$D$15</f>
        <v>22200</v>
      </c>
      <c r="I449" s="12">
        <f>TRUNC(H449*D449,1)</f>
        <v>19758</v>
      </c>
      <c r="J449" s="8">
        <v>0</v>
      </c>
      <c r="K449" s="12"/>
      <c r="L449" s="8">
        <v>0</v>
      </c>
      <c r="M449" s="12"/>
      <c r="N449" s="23" t="s">
        <v>0</v>
      </c>
    </row>
    <row r="450" spans="1:14" ht="15" customHeight="1">
      <c r="A450" s="24"/>
      <c r="B450" s="25" t="s">
        <v>446</v>
      </c>
      <c r="C450" s="1" t="s">
        <v>38</v>
      </c>
      <c r="D450" s="3">
        <v>4.99</v>
      </c>
      <c r="E450" s="2" t="s">
        <v>10</v>
      </c>
      <c r="F450" s="8">
        <f>H450+J450+L450</f>
        <v>1669</v>
      </c>
      <c r="G450" s="12">
        <f t="shared" si="63"/>
        <v>8328.2999999999993</v>
      </c>
      <c r="H450" s="8">
        <f>자재조서!$D$16</f>
        <v>1669</v>
      </c>
      <c r="I450" s="12">
        <f>TRUNC(H450*D450,1)</f>
        <v>8328.2999999999993</v>
      </c>
      <c r="J450" s="8">
        <v>0</v>
      </c>
      <c r="K450" s="12"/>
      <c r="L450" s="8">
        <v>0</v>
      </c>
      <c r="M450" s="12"/>
      <c r="N450" s="23" t="s">
        <v>0</v>
      </c>
    </row>
    <row r="451" spans="1:14" ht="15" customHeight="1">
      <c r="A451" s="24"/>
      <c r="B451" s="25" t="s">
        <v>447</v>
      </c>
      <c r="C451" s="1" t="s">
        <v>30</v>
      </c>
      <c r="D451" s="1">
        <v>2</v>
      </c>
      <c r="E451" s="2" t="s">
        <v>29</v>
      </c>
      <c r="F451" s="8">
        <f>H451+J451+L451</f>
        <v>0</v>
      </c>
      <c r="G451" s="12">
        <f t="shared" si="63"/>
        <v>4865.2</v>
      </c>
      <c r="H451" s="2"/>
      <c r="I451" s="12">
        <f>TRUNC((K447*0.02),1)</f>
        <v>4865.2</v>
      </c>
      <c r="J451" s="2"/>
      <c r="K451" s="12">
        <v>0</v>
      </c>
      <c r="L451" s="2"/>
      <c r="M451" s="12">
        <v>0</v>
      </c>
      <c r="N451" s="23" t="s">
        <v>0</v>
      </c>
    </row>
    <row r="452" spans="1:14" ht="15" customHeight="1">
      <c r="A452" s="27"/>
      <c r="B452" s="2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3"/>
    </row>
    <row r="453" spans="1:14" ht="15" customHeight="1">
      <c r="A453" s="63">
        <f>A446+1</f>
        <v>27</v>
      </c>
      <c r="B453" s="57" t="s">
        <v>704</v>
      </c>
      <c r="C453" s="58" t="s">
        <v>262</v>
      </c>
      <c r="D453" s="58">
        <v>1</v>
      </c>
      <c r="E453" s="59" t="s">
        <v>3</v>
      </c>
      <c r="F453" s="62"/>
      <c r="G453" s="61">
        <f t="shared" ref="G453:G458" si="64">I453+K453+M453</f>
        <v>430001</v>
      </c>
      <c r="H453" s="62"/>
      <c r="I453" s="61">
        <f>TRUNC(I454+I455+I456+I457+I458,0)</f>
        <v>58184</v>
      </c>
      <c r="J453" s="62"/>
      <c r="K453" s="61">
        <f>TRUNC(K454+K455+K456+K457+K458,0)</f>
        <v>371817</v>
      </c>
      <c r="L453" s="62"/>
      <c r="M453" s="61">
        <f>TRUNC(M454+M455+M456+M457+M458,0)</f>
        <v>0</v>
      </c>
      <c r="N453" s="74" t="str">
        <f>N446</f>
        <v>토목6-3-4</v>
      </c>
    </row>
    <row r="454" spans="1:14" ht="15" customHeight="1">
      <c r="A454" s="24"/>
      <c r="B454" s="25" t="s">
        <v>424</v>
      </c>
      <c r="C454" s="1" t="s">
        <v>706</v>
      </c>
      <c r="D454" s="3">
        <f>1.88*0.7</f>
        <v>1.3159999999999998</v>
      </c>
      <c r="E454" s="2" t="s">
        <v>24</v>
      </c>
      <c r="F454" s="8">
        <f>H454+J454+L454</f>
        <v>282536</v>
      </c>
      <c r="G454" s="12">
        <f t="shared" si="64"/>
        <v>371817.3</v>
      </c>
      <c r="H454" s="8"/>
      <c r="I454" s="12"/>
      <c r="J454" s="8">
        <f>노임!$D$7</f>
        <v>282536</v>
      </c>
      <c r="K454" s="12">
        <f>TRUNC(J454*D454,1)</f>
        <v>371817.3</v>
      </c>
      <c r="L454" s="8">
        <v>0</v>
      </c>
      <c r="M454" s="12"/>
      <c r="N454" s="23" t="s">
        <v>0</v>
      </c>
    </row>
    <row r="455" spans="1:14" ht="15" customHeight="1">
      <c r="A455" s="24"/>
      <c r="B455" s="25" t="s">
        <v>438</v>
      </c>
      <c r="C455" s="1" t="s">
        <v>41</v>
      </c>
      <c r="D455" s="3">
        <v>2700</v>
      </c>
      <c r="E455" s="2" t="s">
        <v>31</v>
      </c>
      <c r="F455" s="8">
        <f>H455+J455+L455</f>
        <v>3.0329999999999999</v>
      </c>
      <c r="G455" s="12">
        <f t="shared" si="64"/>
        <v>8189.1</v>
      </c>
      <c r="H455" s="8">
        <f>자재조서!$D$12</f>
        <v>3.0329999999999999</v>
      </c>
      <c r="I455" s="12">
        <f>TRUNC(H455*D455,1)</f>
        <v>8189.1</v>
      </c>
      <c r="J455" s="8">
        <v>0</v>
      </c>
      <c r="K455" s="12"/>
      <c r="L455" s="8">
        <v>0</v>
      </c>
      <c r="M455" s="12"/>
      <c r="N455" s="23" t="s">
        <v>0</v>
      </c>
    </row>
    <row r="456" spans="1:14" ht="15" customHeight="1">
      <c r="A456" s="24"/>
      <c r="B456" s="25" t="s">
        <v>445</v>
      </c>
      <c r="C456" s="1" t="s">
        <v>40</v>
      </c>
      <c r="D456" s="3">
        <v>1.36</v>
      </c>
      <c r="E456" s="2" t="s">
        <v>32</v>
      </c>
      <c r="F456" s="8">
        <f>H456+J456+L456</f>
        <v>22200</v>
      </c>
      <c r="G456" s="12">
        <f t="shared" si="64"/>
        <v>30192</v>
      </c>
      <c r="H456" s="8">
        <f>자재조서!$D$15</f>
        <v>22200</v>
      </c>
      <c r="I456" s="12">
        <f>TRUNC(H456*D456,1)</f>
        <v>30192</v>
      </c>
      <c r="J456" s="8">
        <v>0</v>
      </c>
      <c r="K456" s="12"/>
      <c r="L456" s="8">
        <v>0</v>
      </c>
      <c r="M456" s="12"/>
      <c r="N456" s="23" t="s">
        <v>0</v>
      </c>
    </row>
    <row r="457" spans="1:14" ht="15" customHeight="1">
      <c r="A457" s="24"/>
      <c r="B457" s="25" t="s">
        <v>446</v>
      </c>
      <c r="C457" s="1" t="s">
        <v>38</v>
      </c>
      <c r="D457" s="3">
        <v>7.41</v>
      </c>
      <c r="E457" s="2" t="s">
        <v>10</v>
      </c>
      <c r="F457" s="8">
        <f>H457+J457+L457</f>
        <v>1669</v>
      </c>
      <c r="G457" s="12">
        <f t="shared" si="64"/>
        <v>12367.2</v>
      </c>
      <c r="H457" s="8">
        <f>자재조서!$D$16</f>
        <v>1669</v>
      </c>
      <c r="I457" s="12">
        <f>TRUNC(H457*D457,1)</f>
        <v>12367.2</v>
      </c>
      <c r="J457" s="8">
        <v>0</v>
      </c>
      <c r="K457" s="12"/>
      <c r="L457" s="8">
        <v>0</v>
      </c>
      <c r="M457" s="12"/>
      <c r="N457" s="23" t="s">
        <v>0</v>
      </c>
    </row>
    <row r="458" spans="1:14" ht="15" customHeight="1">
      <c r="A458" s="24"/>
      <c r="B458" s="25" t="s">
        <v>447</v>
      </c>
      <c r="C458" s="1" t="s">
        <v>30</v>
      </c>
      <c r="D458" s="1">
        <v>2</v>
      </c>
      <c r="E458" s="2" t="s">
        <v>29</v>
      </c>
      <c r="F458" s="8">
        <f>H458+J458+L458</f>
        <v>0</v>
      </c>
      <c r="G458" s="12">
        <f t="shared" si="64"/>
        <v>7436.3</v>
      </c>
      <c r="H458" s="2"/>
      <c r="I458" s="12">
        <f>TRUNC((K454*0.02),1)</f>
        <v>7436.3</v>
      </c>
      <c r="J458" s="2"/>
      <c r="K458" s="12">
        <v>0</v>
      </c>
      <c r="L458" s="2"/>
      <c r="M458" s="12">
        <v>0</v>
      </c>
      <c r="N458" s="23" t="s">
        <v>0</v>
      </c>
    </row>
    <row r="459" spans="1:14" ht="15" customHeight="1">
      <c r="A459" s="27"/>
      <c r="B459" s="2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3"/>
    </row>
    <row r="460" spans="1:14" ht="15" customHeight="1">
      <c r="A460" s="63">
        <f>A453+1</f>
        <v>28</v>
      </c>
      <c r="B460" s="57" t="s">
        <v>705</v>
      </c>
      <c r="C460" s="58" t="s">
        <v>262</v>
      </c>
      <c r="D460" s="58">
        <v>1</v>
      </c>
      <c r="E460" s="59" t="s">
        <v>3</v>
      </c>
      <c r="F460" s="62"/>
      <c r="G460" s="61">
        <f t="shared" ref="G460:G465" si="65">I460+K460+M460</f>
        <v>338579</v>
      </c>
      <c r="H460" s="62"/>
      <c r="I460" s="61">
        <f>TRUNC(I461+I462+I463+I464+I465,0)</f>
        <v>45872</v>
      </c>
      <c r="J460" s="62"/>
      <c r="K460" s="61">
        <f>TRUNC(K461+K462+K463+K464+K465,0)</f>
        <v>292707</v>
      </c>
      <c r="L460" s="62"/>
      <c r="M460" s="61">
        <f>TRUNC(M461+M462+M463+M464+M465,0)</f>
        <v>0</v>
      </c>
      <c r="N460" s="74" t="str">
        <f>N453</f>
        <v>토목6-3-4</v>
      </c>
    </row>
    <row r="461" spans="1:14" ht="15" customHeight="1">
      <c r="A461" s="24"/>
      <c r="B461" s="25" t="s">
        <v>424</v>
      </c>
      <c r="C461" s="1" t="s">
        <v>706</v>
      </c>
      <c r="D461" s="3">
        <f>1.48*0.7</f>
        <v>1.036</v>
      </c>
      <c r="E461" s="2" t="s">
        <v>24</v>
      </c>
      <c r="F461" s="8">
        <f>H461+J461+L461</f>
        <v>282536</v>
      </c>
      <c r="G461" s="12">
        <f t="shared" si="65"/>
        <v>292707.20000000001</v>
      </c>
      <c r="H461" s="8"/>
      <c r="I461" s="12"/>
      <c r="J461" s="8">
        <f>노임!$D$7</f>
        <v>282536</v>
      </c>
      <c r="K461" s="12">
        <f>TRUNC(J461*D461,1)</f>
        <v>292707.20000000001</v>
      </c>
      <c r="L461" s="8">
        <v>0</v>
      </c>
      <c r="M461" s="12"/>
      <c r="N461" s="23" t="s">
        <v>0</v>
      </c>
    </row>
    <row r="462" spans="1:14" ht="15" customHeight="1">
      <c r="A462" s="24"/>
      <c r="B462" s="25" t="s">
        <v>438</v>
      </c>
      <c r="C462" s="1" t="s">
        <v>41</v>
      </c>
      <c r="D462" s="3">
        <v>2160</v>
      </c>
      <c r="E462" s="2" t="s">
        <v>31</v>
      </c>
      <c r="F462" s="8">
        <f>H462+J462+L462</f>
        <v>3.0329999999999999</v>
      </c>
      <c r="G462" s="12">
        <f t="shared" si="65"/>
        <v>6551.2</v>
      </c>
      <c r="H462" s="8">
        <f>자재조서!$D$12</f>
        <v>3.0329999999999999</v>
      </c>
      <c r="I462" s="12">
        <f>TRUNC(H462*D462,1)</f>
        <v>6551.2</v>
      </c>
      <c r="J462" s="8">
        <v>0</v>
      </c>
      <c r="K462" s="12"/>
      <c r="L462" s="8">
        <v>0</v>
      </c>
      <c r="M462" s="12"/>
      <c r="N462" s="23" t="s">
        <v>0</v>
      </c>
    </row>
    <row r="463" spans="1:14" ht="15" customHeight="1">
      <c r="A463" s="24"/>
      <c r="B463" s="25" t="s">
        <v>445</v>
      </c>
      <c r="C463" s="1" t="s">
        <v>40</v>
      </c>
      <c r="D463" s="3">
        <v>1.07</v>
      </c>
      <c r="E463" s="2" t="s">
        <v>32</v>
      </c>
      <c r="F463" s="8">
        <f>H463+J463+L463</f>
        <v>22200</v>
      </c>
      <c r="G463" s="12">
        <f t="shared" si="65"/>
        <v>23754</v>
      </c>
      <c r="H463" s="8">
        <f>자재조서!$D$15</f>
        <v>22200</v>
      </c>
      <c r="I463" s="12">
        <f>TRUNC(H463*D463,1)</f>
        <v>23754</v>
      </c>
      <c r="J463" s="8">
        <v>0</v>
      </c>
      <c r="K463" s="12"/>
      <c r="L463" s="8">
        <v>0</v>
      </c>
      <c r="M463" s="12"/>
      <c r="N463" s="23" t="s">
        <v>0</v>
      </c>
    </row>
    <row r="464" spans="1:14" ht="15" customHeight="1">
      <c r="A464" s="24"/>
      <c r="B464" s="25" t="s">
        <v>446</v>
      </c>
      <c r="C464" s="1" t="s">
        <v>38</v>
      </c>
      <c r="D464" s="3">
        <v>5.82</v>
      </c>
      <c r="E464" s="2" t="s">
        <v>10</v>
      </c>
      <c r="F464" s="8">
        <f>H464+J464+L464</f>
        <v>1669</v>
      </c>
      <c r="G464" s="12">
        <f t="shared" si="65"/>
        <v>9713.5</v>
      </c>
      <c r="H464" s="8">
        <f>자재조서!$D$16</f>
        <v>1669</v>
      </c>
      <c r="I464" s="12">
        <f>TRUNC(H464*D464,1)</f>
        <v>9713.5</v>
      </c>
      <c r="J464" s="8">
        <v>0</v>
      </c>
      <c r="K464" s="12"/>
      <c r="L464" s="8">
        <v>0</v>
      </c>
      <c r="M464" s="12"/>
      <c r="N464" s="23" t="s">
        <v>0</v>
      </c>
    </row>
    <row r="465" spans="1:14" ht="15" customHeight="1">
      <c r="A465" s="24"/>
      <c r="B465" s="25" t="s">
        <v>447</v>
      </c>
      <c r="C465" s="1" t="s">
        <v>30</v>
      </c>
      <c r="D465" s="1">
        <v>2</v>
      </c>
      <c r="E465" s="2" t="s">
        <v>29</v>
      </c>
      <c r="F465" s="8">
        <f>H465+J465+L465</f>
        <v>0</v>
      </c>
      <c r="G465" s="12">
        <f t="shared" si="65"/>
        <v>5854.1</v>
      </c>
      <c r="H465" s="2"/>
      <c r="I465" s="12">
        <f>TRUNC((K461*0.02),1)</f>
        <v>5854.1</v>
      </c>
      <c r="J465" s="2"/>
      <c r="K465" s="12">
        <v>0</v>
      </c>
      <c r="L465" s="2"/>
      <c r="M465" s="12">
        <v>0</v>
      </c>
      <c r="N465" s="23" t="s">
        <v>0</v>
      </c>
    </row>
    <row r="466" spans="1:14" ht="15" customHeight="1">
      <c r="A466" s="27"/>
      <c r="B466" s="2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3"/>
    </row>
    <row r="467" spans="1:14" ht="15" customHeight="1">
      <c r="A467" s="63">
        <f>A460+1</f>
        <v>29</v>
      </c>
      <c r="B467" s="57" t="s">
        <v>704</v>
      </c>
      <c r="C467" s="58" t="s">
        <v>263</v>
      </c>
      <c r="D467" s="58">
        <v>1</v>
      </c>
      <c r="E467" s="59" t="s">
        <v>3</v>
      </c>
      <c r="F467" s="62"/>
      <c r="G467" s="61">
        <f t="shared" ref="G467:G472" si="66">I467+K467+M467</f>
        <v>491017</v>
      </c>
      <c r="H467" s="62"/>
      <c r="I467" s="61">
        <f>TRUNC(I468+I469+I470+I471+I472,0)</f>
        <v>67779</v>
      </c>
      <c r="J467" s="62"/>
      <c r="K467" s="61">
        <f>TRUNC(K468+K469+K470+K471+K472,0)</f>
        <v>423238</v>
      </c>
      <c r="L467" s="62"/>
      <c r="M467" s="61">
        <f>TRUNC(M468+M469+M470+M471+M472,0)</f>
        <v>0</v>
      </c>
      <c r="N467" s="74" t="str">
        <f>N460</f>
        <v>토목6-3-4</v>
      </c>
    </row>
    <row r="468" spans="1:14" ht="15" customHeight="1">
      <c r="A468" s="24"/>
      <c r="B468" s="25" t="s">
        <v>424</v>
      </c>
      <c r="C468" s="1" t="s">
        <v>706</v>
      </c>
      <c r="D468" s="3">
        <f>2.14*0.7</f>
        <v>1.498</v>
      </c>
      <c r="E468" s="2" t="s">
        <v>24</v>
      </c>
      <c r="F468" s="8">
        <f>H468+J468+L468</f>
        <v>282536</v>
      </c>
      <c r="G468" s="12">
        <f t="shared" si="66"/>
        <v>423238.9</v>
      </c>
      <c r="H468" s="8"/>
      <c r="I468" s="12"/>
      <c r="J468" s="8">
        <f>노임!$D$7</f>
        <v>282536</v>
      </c>
      <c r="K468" s="12">
        <f>TRUNC(J468*D468,1)</f>
        <v>423238.9</v>
      </c>
      <c r="L468" s="8">
        <v>0</v>
      </c>
      <c r="M468" s="12"/>
      <c r="N468" s="23" t="s">
        <v>0</v>
      </c>
    </row>
    <row r="469" spans="1:14" ht="15" customHeight="1">
      <c r="A469" s="24"/>
      <c r="B469" s="25" t="s">
        <v>438</v>
      </c>
      <c r="C469" s="1" t="s">
        <v>41</v>
      </c>
      <c r="D469" s="3">
        <v>3190</v>
      </c>
      <c r="E469" s="2" t="s">
        <v>31</v>
      </c>
      <c r="F469" s="8">
        <f>H469+J469+L469</f>
        <v>3.0329999999999999</v>
      </c>
      <c r="G469" s="12">
        <f t="shared" si="66"/>
        <v>9675.2000000000007</v>
      </c>
      <c r="H469" s="8">
        <f>자재조서!$D$12</f>
        <v>3.0329999999999999</v>
      </c>
      <c r="I469" s="12">
        <f>TRUNC(H469*D469,1)</f>
        <v>9675.2000000000007</v>
      </c>
      <c r="J469" s="8">
        <v>0</v>
      </c>
      <c r="K469" s="12"/>
      <c r="L469" s="8">
        <v>0</v>
      </c>
      <c r="M469" s="12"/>
      <c r="N469" s="23" t="s">
        <v>0</v>
      </c>
    </row>
    <row r="470" spans="1:14" ht="15" customHeight="1">
      <c r="A470" s="24"/>
      <c r="B470" s="25" t="s">
        <v>445</v>
      </c>
      <c r="C470" s="1" t="s">
        <v>40</v>
      </c>
      <c r="D470" s="3">
        <v>1.6</v>
      </c>
      <c r="E470" s="2" t="s">
        <v>32</v>
      </c>
      <c r="F470" s="8">
        <f>H470+J470+L470</f>
        <v>22200</v>
      </c>
      <c r="G470" s="12">
        <f t="shared" si="66"/>
        <v>35520</v>
      </c>
      <c r="H470" s="8">
        <f>자재조서!$D$15</f>
        <v>22200</v>
      </c>
      <c r="I470" s="12">
        <f>TRUNC(H470*D470,1)</f>
        <v>35520</v>
      </c>
      <c r="J470" s="8">
        <v>0</v>
      </c>
      <c r="K470" s="12"/>
      <c r="L470" s="8">
        <v>0</v>
      </c>
      <c r="M470" s="12"/>
      <c r="N470" s="23" t="s">
        <v>0</v>
      </c>
    </row>
    <row r="471" spans="1:14" ht="15" customHeight="1">
      <c r="A471" s="24"/>
      <c r="B471" s="25" t="s">
        <v>446</v>
      </c>
      <c r="C471" s="1" t="s">
        <v>38</v>
      </c>
      <c r="D471" s="3">
        <v>8.4600000000000009</v>
      </c>
      <c r="E471" s="2" t="s">
        <v>10</v>
      </c>
      <c r="F471" s="8">
        <f>H471+J471+L471</f>
        <v>1669</v>
      </c>
      <c r="G471" s="12">
        <f t="shared" si="66"/>
        <v>14119.7</v>
      </c>
      <c r="H471" s="8">
        <f>자재조서!$D$16</f>
        <v>1669</v>
      </c>
      <c r="I471" s="12">
        <f>TRUNC(H471*D471,1)</f>
        <v>14119.7</v>
      </c>
      <c r="J471" s="8">
        <v>0</v>
      </c>
      <c r="K471" s="12"/>
      <c r="L471" s="8">
        <v>0</v>
      </c>
      <c r="M471" s="12"/>
      <c r="N471" s="23" t="s">
        <v>0</v>
      </c>
    </row>
    <row r="472" spans="1:14" ht="15" customHeight="1">
      <c r="A472" s="24"/>
      <c r="B472" s="25" t="s">
        <v>447</v>
      </c>
      <c r="C472" s="1" t="s">
        <v>30</v>
      </c>
      <c r="D472" s="1">
        <v>2</v>
      </c>
      <c r="E472" s="2" t="s">
        <v>29</v>
      </c>
      <c r="F472" s="8">
        <f>H472+J472+L472</f>
        <v>0</v>
      </c>
      <c r="G472" s="12">
        <f t="shared" si="66"/>
        <v>8464.7000000000007</v>
      </c>
      <c r="H472" s="2"/>
      <c r="I472" s="12">
        <f>TRUNC((K468*0.02),1)</f>
        <v>8464.7000000000007</v>
      </c>
      <c r="J472" s="2"/>
      <c r="K472" s="12">
        <v>0</v>
      </c>
      <c r="L472" s="2"/>
      <c r="M472" s="12">
        <v>0</v>
      </c>
      <c r="N472" s="23" t="s">
        <v>0</v>
      </c>
    </row>
    <row r="473" spans="1:14" ht="15" customHeight="1">
      <c r="A473" s="27"/>
      <c r="B473" s="2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3"/>
    </row>
    <row r="474" spans="1:14" ht="15" customHeight="1">
      <c r="A474" s="63">
        <f>A467+1</f>
        <v>30</v>
      </c>
      <c r="B474" s="57" t="s">
        <v>705</v>
      </c>
      <c r="C474" s="58" t="s">
        <v>263</v>
      </c>
      <c r="D474" s="58">
        <v>1</v>
      </c>
      <c r="E474" s="59" t="s">
        <v>3</v>
      </c>
      <c r="F474" s="62"/>
      <c r="G474" s="61">
        <f t="shared" ref="G474:G479" si="67">I474+K474+M474</f>
        <v>392408</v>
      </c>
      <c r="H474" s="62"/>
      <c r="I474" s="61">
        <f>TRUNC(I475+I476+I477+I478+I479,0)</f>
        <v>54213</v>
      </c>
      <c r="J474" s="62"/>
      <c r="K474" s="61">
        <f>TRUNC(K475+K476+K477+K478+K479,0)</f>
        <v>338195</v>
      </c>
      <c r="L474" s="62"/>
      <c r="M474" s="61">
        <f>TRUNC(M475+M476+M477+M478+M479,0)</f>
        <v>0</v>
      </c>
      <c r="N474" s="74" t="str">
        <f>N467</f>
        <v>토목6-3-4</v>
      </c>
    </row>
    <row r="475" spans="1:14" ht="15" customHeight="1">
      <c r="A475" s="24"/>
      <c r="B475" s="25" t="s">
        <v>424</v>
      </c>
      <c r="C475" s="1" t="s">
        <v>706</v>
      </c>
      <c r="D475" s="3">
        <f>1.71*0.7</f>
        <v>1.1969999999999998</v>
      </c>
      <c r="E475" s="2" t="s">
        <v>24</v>
      </c>
      <c r="F475" s="8">
        <f>H475+J475+L475</f>
        <v>282536</v>
      </c>
      <c r="G475" s="12">
        <f t="shared" si="67"/>
        <v>338195.5</v>
      </c>
      <c r="H475" s="8"/>
      <c r="I475" s="12"/>
      <c r="J475" s="8">
        <f>노임!$D$7</f>
        <v>282536</v>
      </c>
      <c r="K475" s="12">
        <f>TRUNC(J475*D475,1)</f>
        <v>338195.5</v>
      </c>
      <c r="L475" s="8">
        <v>0</v>
      </c>
      <c r="M475" s="12"/>
      <c r="N475" s="23" t="s">
        <v>0</v>
      </c>
    </row>
    <row r="476" spans="1:14" ht="15" customHeight="1">
      <c r="A476" s="24"/>
      <c r="B476" s="25" t="s">
        <v>438</v>
      </c>
      <c r="C476" s="1" t="s">
        <v>41</v>
      </c>
      <c r="D476" s="3">
        <v>2550</v>
      </c>
      <c r="E476" s="2" t="s">
        <v>31</v>
      </c>
      <c r="F476" s="8">
        <f>H476+J476+L476</f>
        <v>3.0329999999999999</v>
      </c>
      <c r="G476" s="12">
        <f t="shared" si="67"/>
        <v>7734.1</v>
      </c>
      <c r="H476" s="8">
        <f>자재조서!$D$12</f>
        <v>3.0329999999999999</v>
      </c>
      <c r="I476" s="12">
        <f>TRUNC(H476*D476,1)</f>
        <v>7734.1</v>
      </c>
      <c r="J476" s="8">
        <v>0</v>
      </c>
      <c r="K476" s="12"/>
      <c r="L476" s="8">
        <v>0</v>
      </c>
      <c r="M476" s="12"/>
      <c r="N476" s="23" t="s">
        <v>0</v>
      </c>
    </row>
    <row r="477" spans="1:14" ht="15" customHeight="1">
      <c r="A477" s="24"/>
      <c r="B477" s="25" t="s">
        <v>445</v>
      </c>
      <c r="C477" s="1" t="s">
        <v>40</v>
      </c>
      <c r="D477" s="3">
        <v>1.28</v>
      </c>
      <c r="E477" s="2" t="s">
        <v>32</v>
      </c>
      <c r="F477" s="8">
        <f>H477+J477+L477</f>
        <v>22200</v>
      </c>
      <c r="G477" s="12">
        <f t="shared" si="67"/>
        <v>28416</v>
      </c>
      <c r="H477" s="8">
        <f>자재조서!$D$15</f>
        <v>22200</v>
      </c>
      <c r="I477" s="12">
        <f>TRUNC(H477*D477,1)</f>
        <v>28416</v>
      </c>
      <c r="J477" s="8">
        <v>0</v>
      </c>
      <c r="K477" s="12"/>
      <c r="L477" s="8">
        <v>0</v>
      </c>
      <c r="M477" s="12"/>
      <c r="N477" s="23" t="s">
        <v>0</v>
      </c>
    </row>
    <row r="478" spans="1:14" ht="15" customHeight="1">
      <c r="A478" s="24"/>
      <c r="B478" s="25" t="s">
        <v>446</v>
      </c>
      <c r="C478" s="1" t="s">
        <v>38</v>
      </c>
      <c r="D478" s="3">
        <v>6.77</v>
      </c>
      <c r="E478" s="2" t="s">
        <v>10</v>
      </c>
      <c r="F478" s="8">
        <f>H478+J478+L478</f>
        <v>1669</v>
      </c>
      <c r="G478" s="12">
        <f t="shared" si="67"/>
        <v>11299.1</v>
      </c>
      <c r="H478" s="8">
        <f>자재조서!$D$16</f>
        <v>1669</v>
      </c>
      <c r="I478" s="12">
        <f>TRUNC(H478*D478,1)</f>
        <v>11299.1</v>
      </c>
      <c r="J478" s="8">
        <v>0</v>
      </c>
      <c r="K478" s="12"/>
      <c r="L478" s="8">
        <v>0</v>
      </c>
      <c r="M478" s="12"/>
      <c r="N478" s="23" t="s">
        <v>0</v>
      </c>
    </row>
    <row r="479" spans="1:14" ht="15" customHeight="1">
      <c r="A479" s="24"/>
      <c r="B479" s="25" t="s">
        <v>447</v>
      </c>
      <c r="C479" s="1" t="s">
        <v>30</v>
      </c>
      <c r="D479" s="1">
        <v>2</v>
      </c>
      <c r="E479" s="2" t="s">
        <v>29</v>
      </c>
      <c r="F479" s="8">
        <f>H479+J479+L479</f>
        <v>0</v>
      </c>
      <c r="G479" s="12">
        <f t="shared" si="67"/>
        <v>6763.9</v>
      </c>
      <c r="H479" s="2"/>
      <c r="I479" s="12">
        <f>TRUNC((K475*0.02),1)</f>
        <v>6763.9</v>
      </c>
      <c r="J479" s="2"/>
      <c r="K479" s="12">
        <v>0</v>
      </c>
      <c r="L479" s="2"/>
      <c r="M479" s="12">
        <v>0</v>
      </c>
      <c r="N479" s="23" t="s">
        <v>0</v>
      </c>
    </row>
    <row r="480" spans="1:14" ht="15" customHeight="1">
      <c r="A480" s="27"/>
      <c r="B480" s="2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3"/>
    </row>
    <row r="481" spans="1:14" ht="15" customHeight="1">
      <c r="A481" s="63">
        <f>A474+1</f>
        <v>31</v>
      </c>
      <c r="B481" s="57" t="s">
        <v>704</v>
      </c>
      <c r="C481" s="58" t="s">
        <v>264</v>
      </c>
      <c r="D481" s="58">
        <v>1</v>
      </c>
      <c r="E481" s="59" t="s">
        <v>3</v>
      </c>
      <c r="F481" s="62"/>
      <c r="G481" s="61">
        <f t="shared" ref="G481:G486" si="68">I481+K481+M481</f>
        <v>520354</v>
      </c>
      <c r="H481" s="62"/>
      <c r="I481" s="61">
        <f>TRUNC(I482+I483+I484+I485+I486,0)</f>
        <v>73383</v>
      </c>
      <c r="J481" s="62"/>
      <c r="K481" s="61">
        <f>TRUNC(K482+K483+K484+K485+K486,0)</f>
        <v>446971</v>
      </c>
      <c r="L481" s="62"/>
      <c r="M481" s="61">
        <f>TRUNC(M482+M483+M484+M485+M486,0)</f>
        <v>0</v>
      </c>
      <c r="N481" s="74" t="str">
        <f>N474</f>
        <v>토목6-3-4</v>
      </c>
    </row>
    <row r="482" spans="1:14" ht="15" customHeight="1">
      <c r="A482" s="24"/>
      <c r="B482" s="25" t="s">
        <v>424</v>
      </c>
      <c r="C482" s="1" t="s">
        <v>706</v>
      </c>
      <c r="D482" s="3">
        <f>2.26*0.7</f>
        <v>1.5819999999999999</v>
      </c>
      <c r="E482" s="2" t="s">
        <v>24</v>
      </c>
      <c r="F482" s="8">
        <f>H482+J482+L482</f>
        <v>282536</v>
      </c>
      <c r="G482" s="12">
        <f t="shared" si="68"/>
        <v>446971.9</v>
      </c>
      <c r="H482" s="8"/>
      <c r="I482" s="12"/>
      <c r="J482" s="8">
        <f>노임!$D$7</f>
        <v>282536</v>
      </c>
      <c r="K482" s="12">
        <f>TRUNC(J482*D482,1)</f>
        <v>446971.9</v>
      </c>
      <c r="L482" s="8">
        <v>0</v>
      </c>
      <c r="M482" s="12"/>
      <c r="N482" s="23" t="s">
        <v>0</v>
      </c>
    </row>
    <row r="483" spans="1:14" ht="15" customHeight="1">
      <c r="A483" s="24"/>
      <c r="B483" s="25" t="s">
        <v>438</v>
      </c>
      <c r="C483" s="1" t="s">
        <v>41</v>
      </c>
      <c r="D483" s="3">
        <v>3360</v>
      </c>
      <c r="E483" s="2" t="s">
        <v>31</v>
      </c>
      <c r="F483" s="8">
        <f>H483+J483+L483</f>
        <v>3.0329999999999999</v>
      </c>
      <c r="G483" s="12">
        <f t="shared" si="68"/>
        <v>10190.799999999999</v>
      </c>
      <c r="H483" s="8">
        <f>자재조서!$D$12</f>
        <v>3.0329999999999999</v>
      </c>
      <c r="I483" s="12">
        <f>TRUNC(H483*D483,1)</f>
        <v>10190.799999999999</v>
      </c>
      <c r="J483" s="8">
        <v>0</v>
      </c>
      <c r="K483" s="12"/>
      <c r="L483" s="8">
        <v>0</v>
      </c>
      <c r="M483" s="12"/>
      <c r="N483" s="23" t="s">
        <v>0</v>
      </c>
    </row>
    <row r="484" spans="1:14" ht="15" customHeight="1">
      <c r="A484" s="24"/>
      <c r="B484" s="25" t="s">
        <v>445</v>
      </c>
      <c r="C484" s="1" t="s">
        <v>40</v>
      </c>
      <c r="D484" s="3">
        <v>1.68</v>
      </c>
      <c r="E484" s="2" t="s">
        <v>32</v>
      </c>
      <c r="F484" s="8">
        <f>H484+J484+L484</f>
        <v>22200</v>
      </c>
      <c r="G484" s="12">
        <f t="shared" si="68"/>
        <v>37296</v>
      </c>
      <c r="H484" s="8">
        <f>자재조서!$D$15</f>
        <v>22200</v>
      </c>
      <c r="I484" s="12">
        <f>TRUNC(H484*D484,1)</f>
        <v>37296</v>
      </c>
      <c r="J484" s="8">
        <v>0</v>
      </c>
      <c r="K484" s="12"/>
      <c r="L484" s="8">
        <v>0</v>
      </c>
      <c r="M484" s="12"/>
      <c r="N484" s="23" t="s">
        <v>0</v>
      </c>
    </row>
    <row r="485" spans="1:14" ht="15" customHeight="1">
      <c r="A485" s="24"/>
      <c r="B485" s="25" t="s">
        <v>446</v>
      </c>
      <c r="C485" s="1" t="s">
        <v>38</v>
      </c>
      <c r="D485" s="3">
        <v>10.16</v>
      </c>
      <c r="E485" s="2" t="s">
        <v>10</v>
      </c>
      <c r="F485" s="8">
        <f>H485+J485+L485</f>
        <v>1669</v>
      </c>
      <c r="G485" s="12">
        <f t="shared" si="68"/>
        <v>16957</v>
      </c>
      <c r="H485" s="8">
        <f>자재조서!$D$16</f>
        <v>1669</v>
      </c>
      <c r="I485" s="12">
        <f>TRUNC(H485*D485,1)</f>
        <v>16957</v>
      </c>
      <c r="J485" s="8">
        <v>0</v>
      </c>
      <c r="K485" s="12"/>
      <c r="L485" s="8">
        <v>0</v>
      </c>
      <c r="M485" s="12"/>
      <c r="N485" s="23" t="s">
        <v>0</v>
      </c>
    </row>
    <row r="486" spans="1:14" ht="15" customHeight="1">
      <c r="A486" s="24"/>
      <c r="B486" s="25" t="s">
        <v>447</v>
      </c>
      <c r="C486" s="1" t="s">
        <v>30</v>
      </c>
      <c r="D486" s="1">
        <v>2</v>
      </c>
      <c r="E486" s="2" t="s">
        <v>29</v>
      </c>
      <c r="F486" s="8">
        <f>H486+J486+L486</f>
        <v>0</v>
      </c>
      <c r="G486" s="12">
        <f t="shared" si="68"/>
        <v>8939.4</v>
      </c>
      <c r="H486" s="2"/>
      <c r="I486" s="12">
        <f>TRUNC((K482*0.02),1)</f>
        <v>8939.4</v>
      </c>
      <c r="J486" s="2"/>
      <c r="K486" s="12">
        <v>0</v>
      </c>
      <c r="L486" s="2"/>
      <c r="M486" s="12">
        <v>0</v>
      </c>
      <c r="N486" s="23" t="s">
        <v>0</v>
      </c>
    </row>
    <row r="487" spans="1:14" ht="15" customHeight="1">
      <c r="A487" s="27"/>
      <c r="B487" s="2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3"/>
    </row>
    <row r="488" spans="1:14" ht="15" customHeight="1">
      <c r="A488" s="63">
        <f>A481+1</f>
        <v>32</v>
      </c>
      <c r="B488" s="57" t="s">
        <v>705</v>
      </c>
      <c r="C488" s="58" t="s">
        <v>264</v>
      </c>
      <c r="D488" s="58">
        <v>1</v>
      </c>
      <c r="E488" s="59" t="s">
        <v>3</v>
      </c>
      <c r="F488" s="62"/>
      <c r="G488" s="61">
        <f t="shared" ref="G488:G493" si="69">I488+K488+M488</f>
        <v>420753</v>
      </c>
      <c r="H488" s="62"/>
      <c r="I488" s="61">
        <f>TRUNC(I489+I490+I491+I492+I493,0)</f>
        <v>56847</v>
      </c>
      <c r="J488" s="62"/>
      <c r="K488" s="61">
        <f>TRUNC(K489+K490+K491+K492+K493,0)</f>
        <v>363906</v>
      </c>
      <c r="L488" s="62"/>
      <c r="M488" s="61">
        <f>TRUNC(M489+M490+M491+M492+M493,0)</f>
        <v>0</v>
      </c>
      <c r="N488" s="74" t="str">
        <f>N481</f>
        <v>토목6-3-4</v>
      </c>
    </row>
    <row r="489" spans="1:14" ht="15" customHeight="1">
      <c r="A489" s="24"/>
      <c r="B489" s="25" t="s">
        <v>424</v>
      </c>
      <c r="C489" s="1" t="s">
        <v>706</v>
      </c>
      <c r="D489" s="3">
        <f>1.84*0.7</f>
        <v>1.288</v>
      </c>
      <c r="E489" s="2" t="s">
        <v>24</v>
      </c>
      <c r="F489" s="8">
        <f>H489+J489+L489</f>
        <v>282536</v>
      </c>
      <c r="G489" s="12">
        <f t="shared" si="69"/>
        <v>363906.3</v>
      </c>
      <c r="H489" s="8"/>
      <c r="I489" s="12"/>
      <c r="J489" s="8">
        <f>노임!$D$7</f>
        <v>282536</v>
      </c>
      <c r="K489" s="12">
        <f>TRUNC(J489*D489,1)</f>
        <v>363906.3</v>
      </c>
      <c r="L489" s="8">
        <v>0</v>
      </c>
      <c r="M489" s="12"/>
      <c r="N489" s="23" t="s">
        <v>0</v>
      </c>
    </row>
    <row r="490" spans="1:14" ht="15" customHeight="1">
      <c r="A490" s="24"/>
      <c r="B490" s="25" t="s">
        <v>438</v>
      </c>
      <c r="C490" s="1" t="s">
        <v>41</v>
      </c>
      <c r="D490" s="3">
        <v>2630</v>
      </c>
      <c r="E490" s="2" t="s">
        <v>31</v>
      </c>
      <c r="F490" s="8">
        <f>H490+J490+L490</f>
        <v>3.0329999999999999</v>
      </c>
      <c r="G490" s="12">
        <f t="shared" si="69"/>
        <v>7976.7</v>
      </c>
      <c r="H490" s="8">
        <f>자재조서!$D$12</f>
        <v>3.0329999999999999</v>
      </c>
      <c r="I490" s="12">
        <f>TRUNC(H490*D490,1)</f>
        <v>7976.7</v>
      </c>
      <c r="J490" s="8">
        <v>0</v>
      </c>
      <c r="K490" s="12"/>
      <c r="L490" s="8">
        <v>0</v>
      </c>
      <c r="M490" s="12"/>
      <c r="N490" s="23" t="s">
        <v>0</v>
      </c>
    </row>
    <row r="491" spans="1:14" ht="15" customHeight="1">
      <c r="A491" s="24"/>
      <c r="B491" s="25" t="s">
        <v>445</v>
      </c>
      <c r="C491" s="1" t="s">
        <v>40</v>
      </c>
      <c r="D491" s="3">
        <v>1.33</v>
      </c>
      <c r="E491" s="2" t="s">
        <v>32</v>
      </c>
      <c r="F491" s="8">
        <f>H491+J491+L491</f>
        <v>22200</v>
      </c>
      <c r="G491" s="12">
        <f t="shared" si="69"/>
        <v>29526</v>
      </c>
      <c r="H491" s="8">
        <f>자재조서!$D$15</f>
        <v>22200</v>
      </c>
      <c r="I491" s="12">
        <f>TRUNC(H491*D491,1)</f>
        <v>29526</v>
      </c>
      <c r="J491" s="8">
        <v>0</v>
      </c>
      <c r="K491" s="12"/>
      <c r="L491" s="8">
        <v>0</v>
      </c>
      <c r="M491" s="12"/>
      <c r="N491" s="23" t="s">
        <v>0</v>
      </c>
    </row>
    <row r="492" spans="1:14" ht="15" customHeight="1">
      <c r="A492" s="24"/>
      <c r="B492" s="25" t="s">
        <v>446</v>
      </c>
      <c r="C492" s="1" t="s">
        <v>38</v>
      </c>
      <c r="D492" s="3">
        <v>7.23</v>
      </c>
      <c r="E492" s="2" t="s">
        <v>10</v>
      </c>
      <c r="F492" s="8">
        <f>H492+J492+L492</f>
        <v>1669</v>
      </c>
      <c r="G492" s="12">
        <f t="shared" si="69"/>
        <v>12066.8</v>
      </c>
      <c r="H492" s="8">
        <f>자재조서!$D$16</f>
        <v>1669</v>
      </c>
      <c r="I492" s="12">
        <f>TRUNC(H492*D492,1)</f>
        <v>12066.8</v>
      </c>
      <c r="J492" s="8">
        <v>0</v>
      </c>
      <c r="K492" s="12"/>
      <c r="L492" s="8">
        <v>0</v>
      </c>
      <c r="M492" s="12"/>
      <c r="N492" s="23" t="s">
        <v>0</v>
      </c>
    </row>
    <row r="493" spans="1:14" ht="15" customHeight="1">
      <c r="A493" s="24"/>
      <c r="B493" s="25" t="s">
        <v>447</v>
      </c>
      <c r="C493" s="1" t="s">
        <v>30</v>
      </c>
      <c r="D493" s="1">
        <v>2</v>
      </c>
      <c r="E493" s="2" t="s">
        <v>29</v>
      </c>
      <c r="F493" s="8">
        <f>H493+J493+L493</f>
        <v>0</v>
      </c>
      <c r="G493" s="12">
        <f t="shared" si="69"/>
        <v>7278.1</v>
      </c>
      <c r="H493" s="2"/>
      <c r="I493" s="12">
        <f>TRUNC((K489*0.02),1)</f>
        <v>7278.1</v>
      </c>
      <c r="J493" s="2"/>
      <c r="K493" s="12">
        <v>0</v>
      </c>
      <c r="L493" s="2"/>
      <c r="M493" s="12">
        <v>0</v>
      </c>
      <c r="N493" s="23" t="s">
        <v>0</v>
      </c>
    </row>
    <row r="494" spans="1:14" ht="15" customHeight="1">
      <c r="A494" s="27"/>
      <c r="B494" s="2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3"/>
    </row>
    <row r="495" spans="1:14" ht="15" customHeight="1">
      <c r="A495" s="63">
        <f>A488+1</f>
        <v>33</v>
      </c>
      <c r="B495" s="57" t="s">
        <v>704</v>
      </c>
      <c r="C495" s="58" t="s">
        <v>265</v>
      </c>
      <c r="D495" s="58">
        <v>1</v>
      </c>
      <c r="E495" s="59" t="s">
        <v>3</v>
      </c>
      <c r="F495" s="62"/>
      <c r="G495" s="61">
        <f t="shared" ref="G495:G500" si="70">I495+K495+M495</f>
        <v>591010</v>
      </c>
      <c r="H495" s="62"/>
      <c r="I495" s="61">
        <f>TRUNC(I496+I497+I498+I499+I500,0)</f>
        <v>86684</v>
      </c>
      <c r="J495" s="62"/>
      <c r="K495" s="61">
        <f>TRUNC(K496+K497+K498+K499+K500,0)</f>
        <v>504326</v>
      </c>
      <c r="L495" s="62"/>
      <c r="M495" s="61">
        <f>TRUNC(M496+M497+M498+M499+M500,0)</f>
        <v>0</v>
      </c>
      <c r="N495" s="74" t="str">
        <f>N488</f>
        <v>토목6-3-4</v>
      </c>
    </row>
    <row r="496" spans="1:14" ht="15" customHeight="1">
      <c r="A496" s="24"/>
      <c r="B496" s="25" t="s">
        <v>424</v>
      </c>
      <c r="C496" s="1" t="s">
        <v>706</v>
      </c>
      <c r="D496" s="3">
        <f>2.55*0.7</f>
        <v>1.7849999999999997</v>
      </c>
      <c r="E496" s="2" t="s">
        <v>24</v>
      </c>
      <c r="F496" s="8">
        <f>H496+J496+L496</f>
        <v>282536</v>
      </c>
      <c r="G496" s="12">
        <f t="shared" si="70"/>
        <v>504326.7</v>
      </c>
      <c r="H496" s="8"/>
      <c r="I496" s="12"/>
      <c r="J496" s="8">
        <f>노임!$D$7</f>
        <v>282536</v>
      </c>
      <c r="K496" s="12">
        <f>TRUNC(J496*D496,1)</f>
        <v>504326.7</v>
      </c>
      <c r="L496" s="8">
        <v>0</v>
      </c>
      <c r="M496" s="12"/>
      <c r="N496" s="23" t="s">
        <v>0</v>
      </c>
    </row>
    <row r="497" spans="1:14" ht="15" customHeight="1">
      <c r="A497" s="24"/>
      <c r="B497" s="25" t="s">
        <v>438</v>
      </c>
      <c r="C497" s="1" t="s">
        <v>41</v>
      </c>
      <c r="D497" s="3">
        <v>3920</v>
      </c>
      <c r="E497" s="2" t="s">
        <v>31</v>
      </c>
      <c r="F497" s="8">
        <f>H497+J497+L497</f>
        <v>3.0329999999999999</v>
      </c>
      <c r="G497" s="12">
        <f t="shared" si="70"/>
        <v>11889.3</v>
      </c>
      <c r="H497" s="8">
        <f>자재조서!$D$12</f>
        <v>3.0329999999999999</v>
      </c>
      <c r="I497" s="12">
        <f>TRUNC(H497*D497,1)</f>
        <v>11889.3</v>
      </c>
      <c r="J497" s="8">
        <v>0</v>
      </c>
      <c r="K497" s="12"/>
      <c r="L497" s="8">
        <v>0</v>
      </c>
      <c r="M497" s="12"/>
      <c r="N497" s="23" t="s">
        <v>0</v>
      </c>
    </row>
    <row r="498" spans="1:14" ht="15" customHeight="1">
      <c r="A498" s="24"/>
      <c r="B498" s="25" t="s">
        <v>445</v>
      </c>
      <c r="C498" s="1" t="s">
        <v>40</v>
      </c>
      <c r="D498" s="3">
        <v>1.96</v>
      </c>
      <c r="E498" s="2" t="s">
        <v>32</v>
      </c>
      <c r="F498" s="8">
        <f>H498+J498+L498</f>
        <v>22200</v>
      </c>
      <c r="G498" s="12">
        <f t="shared" si="70"/>
        <v>43512</v>
      </c>
      <c r="H498" s="8">
        <f>자재조서!$D$15</f>
        <v>22200</v>
      </c>
      <c r="I498" s="12">
        <f>TRUNC(H498*D498,1)</f>
        <v>43512</v>
      </c>
      <c r="J498" s="8">
        <v>0</v>
      </c>
      <c r="K498" s="12"/>
      <c r="L498" s="8">
        <v>0</v>
      </c>
      <c r="M498" s="12"/>
      <c r="N498" s="23" t="s">
        <v>0</v>
      </c>
    </row>
    <row r="499" spans="1:14" ht="15" customHeight="1">
      <c r="A499" s="24"/>
      <c r="B499" s="25" t="s">
        <v>446</v>
      </c>
      <c r="C499" s="1" t="s">
        <v>38</v>
      </c>
      <c r="D499" s="3">
        <v>12.7</v>
      </c>
      <c r="E499" s="2" t="s">
        <v>10</v>
      </c>
      <c r="F499" s="8">
        <f>H499+J499+L499</f>
        <v>1669</v>
      </c>
      <c r="G499" s="12">
        <f t="shared" si="70"/>
        <v>21196.3</v>
      </c>
      <c r="H499" s="8">
        <f>자재조서!$D$16</f>
        <v>1669</v>
      </c>
      <c r="I499" s="12">
        <f>TRUNC(H499*D499,1)</f>
        <v>21196.3</v>
      </c>
      <c r="J499" s="8">
        <v>0</v>
      </c>
      <c r="K499" s="12"/>
      <c r="L499" s="8">
        <v>0</v>
      </c>
      <c r="M499" s="12"/>
      <c r="N499" s="23" t="s">
        <v>0</v>
      </c>
    </row>
    <row r="500" spans="1:14" ht="15" customHeight="1">
      <c r="A500" s="24"/>
      <c r="B500" s="25" t="s">
        <v>447</v>
      </c>
      <c r="C500" s="1" t="s">
        <v>30</v>
      </c>
      <c r="D500" s="1">
        <v>2</v>
      </c>
      <c r="E500" s="2" t="s">
        <v>29</v>
      </c>
      <c r="F500" s="8">
        <f>H500+J500+L500</f>
        <v>0</v>
      </c>
      <c r="G500" s="12">
        <f t="shared" si="70"/>
        <v>10086.5</v>
      </c>
      <c r="H500" s="2"/>
      <c r="I500" s="12">
        <f>TRUNC((K496*0.02),1)</f>
        <v>10086.5</v>
      </c>
      <c r="J500" s="2"/>
      <c r="K500" s="12">
        <v>0</v>
      </c>
      <c r="L500" s="2"/>
      <c r="M500" s="12">
        <v>0</v>
      </c>
      <c r="N500" s="23" t="s">
        <v>0</v>
      </c>
    </row>
    <row r="501" spans="1:14" ht="15" customHeight="1">
      <c r="A501" s="27"/>
      <c r="B501" s="2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3"/>
    </row>
    <row r="502" spans="1:14" ht="15" customHeight="1">
      <c r="A502" s="63">
        <f>A495+1</f>
        <v>34</v>
      </c>
      <c r="B502" s="57" t="s">
        <v>705</v>
      </c>
      <c r="C502" s="58" t="s">
        <v>265</v>
      </c>
      <c r="D502" s="58">
        <v>1</v>
      </c>
      <c r="E502" s="59" t="s">
        <v>3</v>
      </c>
      <c r="F502" s="62"/>
      <c r="G502" s="61">
        <f t="shared" ref="G502:G507" si="71">I502+K502+M502</f>
        <v>536268</v>
      </c>
      <c r="H502" s="62"/>
      <c r="I502" s="61">
        <f>TRUNC(I503+I504+I505+I506+I507,0)</f>
        <v>77430</v>
      </c>
      <c r="J502" s="62"/>
      <c r="K502" s="61">
        <f>TRUNC(K503+K504+K505+K506+K507,0)</f>
        <v>458838</v>
      </c>
      <c r="L502" s="62"/>
      <c r="M502" s="61">
        <f>TRUNC(M503+M504+M505+M506+M507,0)</f>
        <v>0</v>
      </c>
      <c r="N502" s="74" t="str">
        <f>N495</f>
        <v>토목6-3-4</v>
      </c>
    </row>
    <row r="503" spans="1:14" ht="15" customHeight="1">
      <c r="A503" s="24"/>
      <c r="B503" s="25" t="s">
        <v>424</v>
      </c>
      <c r="C503" s="1" t="s">
        <v>706</v>
      </c>
      <c r="D503" s="3">
        <f>2.32*0.7</f>
        <v>1.6239999999999999</v>
      </c>
      <c r="E503" s="2" t="s">
        <v>24</v>
      </c>
      <c r="F503" s="8">
        <f>H503+J503+L503</f>
        <v>282536</v>
      </c>
      <c r="G503" s="12">
        <f t="shared" si="71"/>
        <v>458838.4</v>
      </c>
      <c r="H503" s="8"/>
      <c r="I503" s="12"/>
      <c r="J503" s="8">
        <f>노임!$D$7</f>
        <v>282536</v>
      </c>
      <c r="K503" s="12">
        <f>TRUNC(J503*D503,1)</f>
        <v>458838.4</v>
      </c>
      <c r="L503" s="8">
        <v>0</v>
      </c>
      <c r="M503" s="12"/>
      <c r="N503" s="23" t="s">
        <v>0</v>
      </c>
    </row>
    <row r="504" spans="1:14" ht="15" customHeight="1">
      <c r="A504" s="24"/>
      <c r="B504" s="25" t="s">
        <v>438</v>
      </c>
      <c r="C504" s="1" t="s">
        <v>41</v>
      </c>
      <c r="D504" s="3">
        <v>3580</v>
      </c>
      <c r="E504" s="2" t="s">
        <v>31</v>
      </c>
      <c r="F504" s="8">
        <f>H504+J504+L504</f>
        <v>3.0329999999999999</v>
      </c>
      <c r="G504" s="12">
        <f t="shared" si="71"/>
        <v>10858.1</v>
      </c>
      <c r="H504" s="8">
        <f>자재조서!$D$12</f>
        <v>3.0329999999999999</v>
      </c>
      <c r="I504" s="12">
        <f>TRUNC(H504*D504,1)</f>
        <v>10858.1</v>
      </c>
      <c r="J504" s="8">
        <v>0</v>
      </c>
      <c r="K504" s="12"/>
      <c r="L504" s="8">
        <v>0</v>
      </c>
      <c r="M504" s="12"/>
      <c r="N504" s="23" t="s">
        <v>0</v>
      </c>
    </row>
    <row r="505" spans="1:14" ht="15" customHeight="1">
      <c r="A505" s="24"/>
      <c r="B505" s="25" t="s">
        <v>445</v>
      </c>
      <c r="C505" s="1" t="s">
        <v>40</v>
      </c>
      <c r="D505" s="3">
        <v>1.79</v>
      </c>
      <c r="E505" s="2" t="s">
        <v>32</v>
      </c>
      <c r="F505" s="8">
        <f>H505+J505+L505</f>
        <v>22200</v>
      </c>
      <c r="G505" s="12">
        <f t="shared" si="71"/>
        <v>39738</v>
      </c>
      <c r="H505" s="8">
        <f>자재조서!$D$15</f>
        <v>22200</v>
      </c>
      <c r="I505" s="12">
        <f>TRUNC(H505*D505,1)</f>
        <v>39738</v>
      </c>
      <c r="J505" s="8">
        <v>0</v>
      </c>
      <c r="K505" s="12"/>
      <c r="L505" s="8">
        <v>0</v>
      </c>
      <c r="M505" s="12"/>
      <c r="N505" s="23" t="s">
        <v>0</v>
      </c>
    </row>
    <row r="506" spans="1:14" ht="15" customHeight="1">
      <c r="A506" s="24"/>
      <c r="B506" s="25" t="s">
        <v>446</v>
      </c>
      <c r="C506" s="1" t="s">
        <v>38</v>
      </c>
      <c r="D506" s="3">
        <v>10.58</v>
      </c>
      <c r="E506" s="2" t="s">
        <v>10</v>
      </c>
      <c r="F506" s="8">
        <f>H506+J506+L506</f>
        <v>1669</v>
      </c>
      <c r="G506" s="12">
        <f t="shared" si="71"/>
        <v>17658</v>
      </c>
      <c r="H506" s="8">
        <f>자재조서!$D$16</f>
        <v>1669</v>
      </c>
      <c r="I506" s="12">
        <f>TRUNC(H506*D506,1)</f>
        <v>17658</v>
      </c>
      <c r="J506" s="8">
        <v>0</v>
      </c>
      <c r="K506" s="12"/>
      <c r="L506" s="8">
        <v>0</v>
      </c>
      <c r="M506" s="12"/>
      <c r="N506" s="23" t="s">
        <v>0</v>
      </c>
    </row>
    <row r="507" spans="1:14" ht="15" customHeight="1">
      <c r="A507" s="24"/>
      <c r="B507" s="25" t="s">
        <v>447</v>
      </c>
      <c r="C507" s="1" t="s">
        <v>30</v>
      </c>
      <c r="D507" s="1">
        <v>2</v>
      </c>
      <c r="E507" s="2" t="s">
        <v>29</v>
      </c>
      <c r="F507" s="8">
        <f>H507+J507+L507</f>
        <v>0</v>
      </c>
      <c r="G507" s="12">
        <f t="shared" si="71"/>
        <v>9176.7000000000007</v>
      </c>
      <c r="H507" s="2"/>
      <c r="I507" s="12">
        <f>TRUNC((K503*0.02),1)</f>
        <v>9176.7000000000007</v>
      </c>
      <c r="J507" s="2"/>
      <c r="K507" s="12">
        <v>0</v>
      </c>
      <c r="L507" s="2"/>
      <c r="M507" s="12">
        <v>0</v>
      </c>
      <c r="N507" s="23" t="s">
        <v>0</v>
      </c>
    </row>
    <row r="508" spans="1:14" ht="15" customHeight="1">
      <c r="A508" s="27"/>
      <c r="B508" s="2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3"/>
    </row>
    <row r="509" spans="1:14" ht="15" customHeight="1">
      <c r="A509" s="63">
        <f>A502+1</f>
        <v>35</v>
      </c>
      <c r="B509" s="57" t="s">
        <v>704</v>
      </c>
      <c r="C509" s="58" t="s">
        <v>266</v>
      </c>
      <c r="D509" s="58">
        <v>1</v>
      </c>
      <c r="E509" s="59" t="s">
        <v>3</v>
      </c>
      <c r="F509" s="62"/>
      <c r="G509" s="61">
        <f t="shared" ref="G509:G514" si="72">I509+K509+M509</f>
        <v>649818</v>
      </c>
      <c r="H509" s="62"/>
      <c r="I509" s="61">
        <f>TRUNC(I510+I511+I512+I513+I514,0)</f>
        <v>100003</v>
      </c>
      <c r="J509" s="62"/>
      <c r="K509" s="61">
        <f>TRUNC(K510+K511+K512+K513+K514,0)</f>
        <v>549815</v>
      </c>
      <c r="L509" s="62"/>
      <c r="M509" s="61">
        <f>TRUNC(M510+M511+M512+M513+M514,0)</f>
        <v>0</v>
      </c>
      <c r="N509" s="74" t="str">
        <f>N502</f>
        <v>토목6-3-4</v>
      </c>
    </row>
    <row r="510" spans="1:14" ht="15" customHeight="1">
      <c r="A510" s="24"/>
      <c r="B510" s="25" t="s">
        <v>424</v>
      </c>
      <c r="C510" s="1" t="s">
        <v>706</v>
      </c>
      <c r="D510" s="3">
        <f>2.78*0.7</f>
        <v>1.9459999999999997</v>
      </c>
      <c r="E510" s="2" t="s">
        <v>24</v>
      </c>
      <c r="F510" s="8">
        <f>H510+J510+L510</f>
        <v>282536</v>
      </c>
      <c r="G510" s="12">
        <f t="shared" si="72"/>
        <v>549815</v>
      </c>
      <c r="H510" s="8"/>
      <c r="I510" s="12"/>
      <c r="J510" s="8">
        <f>노임!$D$7</f>
        <v>282536</v>
      </c>
      <c r="K510" s="12">
        <f>TRUNC(J510*D510,1)</f>
        <v>549815</v>
      </c>
      <c r="L510" s="8">
        <v>0</v>
      </c>
      <c r="M510" s="12"/>
      <c r="N510" s="23"/>
    </row>
    <row r="511" spans="1:14" ht="15" customHeight="1">
      <c r="A511" s="24"/>
      <c r="B511" s="25" t="s">
        <v>438</v>
      </c>
      <c r="C511" s="1" t="s">
        <v>41</v>
      </c>
      <c r="D511" s="3">
        <v>4790.8999999999996</v>
      </c>
      <c r="E511" s="2" t="s">
        <v>31</v>
      </c>
      <c r="F511" s="8">
        <f>H511+J511+L511</f>
        <v>3.0329999999999999</v>
      </c>
      <c r="G511" s="12">
        <f t="shared" si="72"/>
        <v>14530.7</v>
      </c>
      <c r="H511" s="8">
        <f>자재조서!$D$12</f>
        <v>3.0329999999999999</v>
      </c>
      <c r="I511" s="12">
        <f>TRUNC(H511*D511,1)</f>
        <v>14530.7</v>
      </c>
      <c r="J511" s="8">
        <v>0</v>
      </c>
      <c r="K511" s="12"/>
      <c r="L511" s="8">
        <v>0</v>
      </c>
      <c r="M511" s="12"/>
      <c r="N511" s="23" t="s">
        <v>449</v>
      </c>
    </row>
    <row r="512" spans="1:14" ht="15" customHeight="1">
      <c r="A512" s="24"/>
      <c r="B512" s="25" t="s">
        <v>445</v>
      </c>
      <c r="C512" s="1" t="s">
        <v>40</v>
      </c>
      <c r="D512" s="3">
        <v>2.4</v>
      </c>
      <c r="E512" s="2" t="s">
        <v>32</v>
      </c>
      <c r="F512" s="8">
        <f>H512+J512+L512</f>
        <v>22200</v>
      </c>
      <c r="G512" s="12">
        <f t="shared" si="72"/>
        <v>53280</v>
      </c>
      <c r="H512" s="8">
        <f>자재조서!$D$15</f>
        <v>22200</v>
      </c>
      <c r="I512" s="12">
        <f>TRUNC(H512*D512,1)</f>
        <v>53280</v>
      </c>
      <c r="J512" s="8">
        <v>0</v>
      </c>
      <c r="K512" s="12"/>
      <c r="L512" s="8">
        <v>0</v>
      </c>
      <c r="M512" s="12"/>
      <c r="N512" s="23" t="s">
        <v>0</v>
      </c>
    </row>
    <row r="513" spans="1:14" ht="15" customHeight="1">
      <c r="A513" s="24"/>
      <c r="B513" s="25" t="s">
        <v>446</v>
      </c>
      <c r="C513" s="1" t="s">
        <v>38</v>
      </c>
      <c r="D513" s="3">
        <v>12.7</v>
      </c>
      <c r="E513" s="2" t="s">
        <v>10</v>
      </c>
      <c r="F513" s="8">
        <f>H513+J513+L513</f>
        <v>1669</v>
      </c>
      <c r="G513" s="12">
        <f t="shared" si="72"/>
        <v>21196.3</v>
      </c>
      <c r="H513" s="8">
        <f>자재조서!$D$16</f>
        <v>1669</v>
      </c>
      <c r="I513" s="12">
        <f>TRUNC(H513*D513,1)</f>
        <v>21196.3</v>
      </c>
      <c r="J513" s="8">
        <v>0</v>
      </c>
      <c r="K513" s="12"/>
      <c r="L513" s="8">
        <v>0</v>
      </c>
      <c r="M513" s="12"/>
      <c r="N513" s="23" t="s">
        <v>0</v>
      </c>
    </row>
    <row r="514" spans="1:14" ht="15" customHeight="1">
      <c r="A514" s="24"/>
      <c r="B514" s="25" t="s">
        <v>447</v>
      </c>
      <c r="C514" s="1" t="s">
        <v>30</v>
      </c>
      <c r="D514" s="1">
        <v>2</v>
      </c>
      <c r="E514" s="2" t="s">
        <v>29</v>
      </c>
      <c r="F514" s="8">
        <f>H514+J514+L514</f>
        <v>0</v>
      </c>
      <c r="G514" s="12">
        <f t="shared" si="72"/>
        <v>10996.3</v>
      </c>
      <c r="H514" s="2"/>
      <c r="I514" s="12">
        <f>TRUNC((K510*0.02),1)</f>
        <v>10996.3</v>
      </c>
      <c r="J514" s="2"/>
      <c r="K514" s="12">
        <v>0</v>
      </c>
      <c r="L514" s="2"/>
      <c r="M514" s="12">
        <v>0</v>
      </c>
      <c r="N514" s="23" t="s">
        <v>0</v>
      </c>
    </row>
    <row r="515" spans="1:14" ht="15" customHeight="1">
      <c r="A515" s="27"/>
      <c r="B515" s="2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3"/>
    </row>
    <row r="516" spans="1:14" ht="15" customHeight="1">
      <c r="A516" s="63">
        <f>A509+1</f>
        <v>36</v>
      </c>
      <c r="B516" s="57" t="s">
        <v>705</v>
      </c>
      <c r="C516" s="58" t="s">
        <v>266</v>
      </c>
      <c r="D516" s="58">
        <v>1</v>
      </c>
      <c r="E516" s="59" t="s">
        <v>3</v>
      </c>
      <c r="F516" s="62"/>
      <c r="G516" s="61">
        <f t="shared" ref="G516:G521" si="73">I516+K516+M516</f>
        <v>559262</v>
      </c>
      <c r="H516" s="62"/>
      <c r="I516" s="61">
        <f>TRUNC(I517+I518+I519+I520+I521,0)</f>
        <v>84602</v>
      </c>
      <c r="J516" s="62"/>
      <c r="K516" s="61">
        <f>TRUNC(K517+K518+K519+K520+K521,0)</f>
        <v>474660</v>
      </c>
      <c r="L516" s="62"/>
      <c r="M516" s="61">
        <f>TRUNC(M517+M518+M519+M520+M521,0)</f>
        <v>0</v>
      </c>
      <c r="N516" s="74" t="str">
        <f>N509</f>
        <v>토목6-3-4</v>
      </c>
    </row>
    <row r="517" spans="1:14" ht="15" customHeight="1">
      <c r="A517" s="24"/>
      <c r="B517" s="25" t="s">
        <v>424</v>
      </c>
      <c r="C517" s="1" t="s">
        <v>706</v>
      </c>
      <c r="D517" s="3">
        <f>2.4*0.7</f>
        <v>1.68</v>
      </c>
      <c r="E517" s="2" t="s">
        <v>24</v>
      </c>
      <c r="F517" s="8">
        <f>H517+J517+L517</f>
        <v>282536</v>
      </c>
      <c r="G517" s="12">
        <f t="shared" si="73"/>
        <v>474660.4</v>
      </c>
      <c r="H517" s="8"/>
      <c r="I517" s="12"/>
      <c r="J517" s="8">
        <f>노임!$D$7</f>
        <v>282536</v>
      </c>
      <c r="K517" s="12">
        <f>TRUNC(J517*D517,1)</f>
        <v>474660.4</v>
      </c>
      <c r="L517" s="8">
        <v>0</v>
      </c>
      <c r="M517" s="12"/>
      <c r="N517" s="23"/>
    </row>
    <row r="518" spans="1:14" ht="15" customHeight="1">
      <c r="A518" s="24"/>
      <c r="B518" s="25" t="s">
        <v>438</v>
      </c>
      <c r="C518" s="1" t="s">
        <v>41</v>
      </c>
      <c r="D518" s="3">
        <v>3939.4</v>
      </c>
      <c r="E518" s="2" t="s">
        <v>31</v>
      </c>
      <c r="F518" s="8">
        <f>H518+J518+L518</f>
        <v>3.0329999999999999</v>
      </c>
      <c r="G518" s="12">
        <f t="shared" si="73"/>
        <v>11948.2</v>
      </c>
      <c r="H518" s="8">
        <f>자재조서!$D$12</f>
        <v>3.0329999999999999</v>
      </c>
      <c r="I518" s="12">
        <f>TRUNC(H518*D518,1)</f>
        <v>11948.2</v>
      </c>
      <c r="J518" s="8">
        <v>0</v>
      </c>
      <c r="K518" s="12"/>
      <c r="L518" s="8">
        <v>0</v>
      </c>
      <c r="M518" s="12"/>
      <c r="N518" s="23" t="s">
        <v>449</v>
      </c>
    </row>
    <row r="519" spans="1:14" ht="15" customHeight="1">
      <c r="A519" s="24"/>
      <c r="B519" s="25" t="s">
        <v>445</v>
      </c>
      <c r="C519" s="1" t="s">
        <v>40</v>
      </c>
      <c r="D519" s="3">
        <v>1.97</v>
      </c>
      <c r="E519" s="2" t="s">
        <v>32</v>
      </c>
      <c r="F519" s="8">
        <f>H519+J519+L519</f>
        <v>22200</v>
      </c>
      <c r="G519" s="12">
        <f t="shared" si="73"/>
        <v>43734</v>
      </c>
      <c r="H519" s="8">
        <f>자재조서!$D$15</f>
        <v>22200</v>
      </c>
      <c r="I519" s="12">
        <f>TRUNC(H519*D519,1)</f>
        <v>43734</v>
      </c>
      <c r="J519" s="8">
        <v>0</v>
      </c>
      <c r="K519" s="12"/>
      <c r="L519" s="8">
        <v>0</v>
      </c>
      <c r="M519" s="12"/>
      <c r="N519" s="23" t="s">
        <v>0</v>
      </c>
    </row>
    <row r="520" spans="1:14" ht="15" customHeight="1">
      <c r="A520" s="24"/>
      <c r="B520" s="25" t="s">
        <v>446</v>
      </c>
      <c r="C520" s="1" t="s">
        <v>38</v>
      </c>
      <c r="D520" s="3">
        <v>11.64</v>
      </c>
      <c r="E520" s="2" t="s">
        <v>10</v>
      </c>
      <c r="F520" s="8">
        <f>H520+J520+L520</f>
        <v>1669</v>
      </c>
      <c r="G520" s="12">
        <f t="shared" si="73"/>
        <v>19427.099999999999</v>
      </c>
      <c r="H520" s="8">
        <f>자재조서!$D$16</f>
        <v>1669</v>
      </c>
      <c r="I520" s="12">
        <f>TRUNC(H520*D520,1)</f>
        <v>19427.099999999999</v>
      </c>
      <c r="J520" s="8">
        <v>0</v>
      </c>
      <c r="K520" s="12"/>
      <c r="L520" s="8">
        <v>0</v>
      </c>
      <c r="M520" s="12"/>
      <c r="N520" s="23" t="s">
        <v>0</v>
      </c>
    </row>
    <row r="521" spans="1:14" ht="15" customHeight="1">
      <c r="A521" s="24"/>
      <c r="B521" s="25" t="s">
        <v>447</v>
      </c>
      <c r="C521" s="1" t="s">
        <v>30</v>
      </c>
      <c r="D521" s="1">
        <v>2</v>
      </c>
      <c r="E521" s="2" t="s">
        <v>29</v>
      </c>
      <c r="F521" s="8">
        <f>H521+J521+L521</f>
        <v>0</v>
      </c>
      <c r="G521" s="12">
        <f t="shared" si="73"/>
        <v>9493.2000000000007</v>
      </c>
      <c r="H521" s="2"/>
      <c r="I521" s="12">
        <f>TRUNC((K517*0.02),1)</f>
        <v>9493.2000000000007</v>
      </c>
      <c r="J521" s="2"/>
      <c r="K521" s="12">
        <v>0</v>
      </c>
      <c r="L521" s="2"/>
      <c r="M521" s="12">
        <v>0</v>
      </c>
      <c r="N521" s="23" t="s">
        <v>0</v>
      </c>
    </row>
    <row r="522" spans="1:14" ht="15" customHeight="1">
      <c r="A522" s="27"/>
      <c r="B522" s="2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3"/>
    </row>
    <row r="523" spans="1:14" ht="15" customHeight="1">
      <c r="A523" s="63">
        <f>A516+1</f>
        <v>37</v>
      </c>
      <c r="B523" s="57" t="s">
        <v>704</v>
      </c>
      <c r="C523" s="58" t="s">
        <v>267</v>
      </c>
      <c r="D523" s="58">
        <v>1</v>
      </c>
      <c r="E523" s="59" t="s">
        <v>3</v>
      </c>
      <c r="F523" s="62"/>
      <c r="G523" s="61">
        <f t="shared" ref="G523:G528" si="74">I523+K523+M523</f>
        <v>729539</v>
      </c>
      <c r="H523" s="62"/>
      <c r="I523" s="61">
        <f>TRUNC(I524+I525+I526+I527+I528,0)</f>
        <v>124347</v>
      </c>
      <c r="J523" s="62"/>
      <c r="K523" s="61">
        <f>TRUNC(K524+K525+K526+K527+K528,0)</f>
        <v>605192</v>
      </c>
      <c r="L523" s="62"/>
      <c r="M523" s="61">
        <f>TRUNC(M524+M525+M526+M527+M528,0)</f>
        <v>0</v>
      </c>
      <c r="N523" s="74" t="str">
        <f>N516</f>
        <v>토목6-3-4</v>
      </c>
    </row>
    <row r="524" spans="1:14" ht="15" customHeight="1">
      <c r="A524" s="24"/>
      <c r="B524" s="25" t="s">
        <v>424</v>
      </c>
      <c r="C524" s="1" t="s">
        <v>706</v>
      </c>
      <c r="D524" s="3">
        <f>3.06*0.7</f>
        <v>2.1419999999999999</v>
      </c>
      <c r="E524" s="2" t="s">
        <v>24</v>
      </c>
      <c r="F524" s="8">
        <f>H524+J524+L524</f>
        <v>282536</v>
      </c>
      <c r="G524" s="12">
        <f t="shared" si="74"/>
        <v>605192.1</v>
      </c>
      <c r="H524" s="8"/>
      <c r="I524" s="12"/>
      <c r="J524" s="8">
        <f>노임!$D$7</f>
        <v>282536</v>
      </c>
      <c r="K524" s="12">
        <f>TRUNC(J524*D524,1)</f>
        <v>605192.1</v>
      </c>
      <c r="L524" s="8">
        <v>0</v>
      </c>
      <c r="M524" s="12"/>
      <c r="N524" s="23"/>
    </row>
    <row r="525" spans="1:14" ht="15" customHeight="1">
      <c r="A525" s="24"/>
      <c r="B525" s="25" t="s">
        <v>438</v>
      </c>
      <c r="C525" s="1" t="s">
        <v>41</v>
      </c>
      <c r="D525" s="3">
        <v>5748.9</v>
      </c>
      <c r="E525" s="2" t="s">
        <v>31</v>
      </c>
      <c r="F525" s="8">
        <f>H525+J525+L525</f>
        <v>3.0329999999999999</v>
      </c>
      <c r="G525" s="12">
        <f t="shared" si="74"/>
        <v>17436.400000000001</v>
      </c>
      <c r="H525" s="8">
        <f>자재조서!$D$12</f>
        <v>3.0329999999999999</v>
      </c>
      <c r="I525" s="12">
        <f>TRUNC(H525*D525,1)</f>
        <v>17436.400000000001</v>
      </c>
      <c r="J525" s="8">
        <v>0</v>
      </c>
      <c r="K525" s="12"/>
      <c r="L525" s="8">
        <v>0</v>
      </c>
      <c r="M525" s="12"/>
      <c r="N525" s="23" t="s">
        <v>449</v>
      </c>
    </row>
    <row r="526" spans="1:14" ht="15" customHeight="1">
      <c r="A526" s="24"/>
      <c r="B526" s="25" t="s">
        <v>445</v>
      </c>
      <c r="C526" s="1" t="s">
        <v>40</v>
      </c>
      <c r="D526" s="3">
        <v>2.87</v>
      </c>
      <c r="E526" s="2" t="s">
        <v>32</v>
      </c>
      <c r="F526" s="8">
        <f>H526+J526+L526</f>
        <v>22200</v>
      </c>
      <c r="G526" s="12">
        <f t="shared" si="74"/>
        <v>63714</v>
      </c>
      <c r="H526" s="8">
        <f>자재조서!$D$15</f>
        <v>22200</v>
      </c>
      <c r="I526" s="12">
        <f>TRUNC(H526*D526,1)</f>
        <v>63714</v>
      </c>
      <c r="J526" s="8">
        <v>0</v>
      </c>
      <c r="K526" s="12"/>
      <c r="L526" s="8">
        <v>0</v>
      </c>
      <c r="M526" s="12"/>
      <c r="N526" s="23" t="s">
        <v>0</v>
      </c>
    </row>
    <row r="527" spans="1:14" ht="15" customHeight="1">
      <c r="A527" s="24"/>
      <c r="B527" s="25" t="s">
        <v>446</v>
      </c>
      <c r="C527" s="1" t="s">
        <v>38</v>
      </c>
      <c r="D527" s="3">
        <v>18.63</v>
      </c>
      <c r="E527" s="2" t="s">
        <v>10</v>
      </c>
      <c r="F527" s="8">
        <f>H527+J527+L527</f>
        <v>1669</v>
      </c>
      <c r="G527" s="12">
        <f t="shared" si="74"/>
        <v>31093.4</v>
      </c>
      <c r="H527" s="8">
        <f>자재조서!$D$16</f>
        <v>1669</v>
      </c>
      <c r="I527" s="12">
        <f>TRUNC(H527*D527,1)</f>
        <v>31093.4</v>
      </c>
      <c r="J527" s="8">
        <v>0</v>
      </c>
      <c r="K527" s="12"/>
      <c r="L527" s="8">
        <v>0</v>
      </c>
      <c r="M527" s="12"/>
      <c r="N527" s="23" t="s">
        <v>0</v>
      </c>
    </row>
    <row r="528" spans="1:14" ht="15" customHeight="1">
      <c r="A528" s="24"/>
      <c r="B528" s="25" t="s">
        <v>447</v>
      </c>
      <c r="C528" s="1" t="s">
        <v>30</v>
      </c>
      <c r="D528" s="1">
        <v>2</v>
      </c>
      <c r="E528" s="2" t="s">
        <v>29</v>
      </c>
      <c r="F528" s="8">
        <f>H528+J528+L528</f>
        <v>0</v>
      </c>
      <c r="G528" s="12">
        <f t="shared" si="74"/>
        <v>12103.8</v>
      </c>
      <c r="H528" s="2"/>
      <c r="I528" s="12">
        <f>TRUNC((K524*0.02),1)</f>
        <v>12103.8</v>
      </c>
      <c r="J528" s="2"/>
      <c r="K528" s="12">
        <v>0</v>
      </c>
      <c r="L528" s="2"/>
      <c r="M528" s="12">
        <v>0</v>
      </c>
      <c r="N528" s="23" t="s">
        <v>0</v>
      </c>
    </row>
    <row r="529" spans="1:14" ht="15" customHeight="1">
      <c r="A529" s="27"/>
      <c r="B529" s="2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3"/>
    </row>
    <row r="530" spans="1:14" ht="15" customHeight="1">
      <c r="A530" s="63">
        <f>A523+1</f>
        <v>38</v>
      </c>
      <c r="B530" s="57" t="s">
        <v>705</v>
      </c>
      <c r="C530" s="58" t="s">
        <v>267</v>
      </c>
      <c r="D530" s="58">
        <v>1</v>
      </c>
      <c r="E530" s="59" t="s">
        <v>3</v>
      </c>
      <c r="F530" s="62"/>
      <c r="G530" s="61">
        <f t="shared" ref="G530:G535" si="75">I530+K530+M530</f>
        <v>628839</v>
      </c>
      <c r="H530" s="62"/>
      <c r="I530" s="61">
        <f>TRUNC(I531+I532+I533+I534+I535,0)</f>
        <v>102757</v>
      </c>
      <c r="J530" s="62"/>
      <c r="K530" s="61">
        <f>TRUNC(K531+K532+K533+K534+K535,0)</f>
        <v>526082</v>
      </c>
      <c r="L530" s="62"/>
      <c r="M530" s="61">
        <f>TRUNC(M531+M532+M533+M534+M535,0)</f>
        <v>0</v>
      </c>
      <c r="N530" s="74" t="str">
        <f>N523</f>
        <v>토목6-3-4</v>
      </c>
    </row>
    <row r="531" spans="1:14" ht="15" customHeight="1">
      <c r="A531" s="24"/>
      <c r="B531" s="25" t="s">
        <v>424</v>
      </c>
      <c r="C531" s="1" t="s">
        <v>706</v>
      </c>
      <c r="D531" s="3">
        <f>2.66*0.7</f>
        <v>1.8619999999999999</v>
      </c>
      <c r="E531" s="2" t="s">
        <v>24</v>
      </c>
      <c r="F531" s="8">
        <f>H531+J531+L531</f>
        <v>282536</v>
      </c>
      <c r="G531" s="12">
        <f t="shared" si="75"/>
        <v>526082</v>
      </c>
      <c r="H531" s="8"/>
      <c r="I531" s="12"/>
      <c r="J531" s="8">
        <f>노임!$D$7</f>
        <v>282536</v>
      </c>
      <c r="K531" s="12">
        <f>TRUNC(J531*D531,1)</f>
        <v>526082</v>
      </c>
      <c r="L531" s="8">
        <v>0</v>
      </c>
      <c r="M531" s="12"/>
      <c r="N531" s="23"/>
    </row>
    <row r="532" spans="1:14" ht="15" customHeight="1">
      <c r="A532" s="24"/>
      <c r="B532" s="25" t="s">
        <v>438</v>
      </c>
      <c r="C532" s="1" t="s">
        <v>41</v>
      </c>
      <c r="D532" s="3">
        <v>4834.2</v>
      </c>
      <c r="E532" s="2" t="s">
        <v>31</v>
      </c>
      <c r="F532" s="8">
        <f>H532+J532+L532</f>
        <v>3.0329999999999999</v>
      </c>
      <c r="G532" s="12">
        <f t="shared" si="75"/>
        <v>14662.1</v>
      </c>
      <c r="H532" s="8">
        <f>자재조서!$D$12</f>
        <v>3.0329999999999999</v>
      </c>
      <c r="I532" s="12">
        <f>TRUNC(H532*D532,1)</f>
        <v>14662.1</v>
      </c>
      <c r="J532" s="8">
        <v>0</v>
      </c>
      <c r="K532" s="12"/>
      <c r="L532" s="8">
        <v>0</v>
      </c>
      <c r="M532" s="12"/>
      <c r="N532" s="23" t="s">
        <v>449</v>
      </c>
    </row>
    <row r="533" spans="1:14" ht="15" customHeight="1">
      <c r="A533" s="24"/>
      <c r="B533" s="25" t="s">
        <v>445</v>
      </c>
      <c r="C533" s="1" t="s">
        <v>40</v>
      </c>
      <c r="D533" s="3">
        <v>2.42</v>
      </c>
      <c r="E533" s="2" t="s">
        <v>32</v>
      </c>
      <c r="F533" s="8">
        <f>H533+J533+L533</f>
        <v>22200</v>
      </c>
      <c r="G533" s="12">
        <f t="shared" si="75"/>
        <v>53724</v>
      </c>
      <c r="H533" s="8">
        <f>자재조서!$D$15</f>
        <v>22200</v>
      </c>
      <c r="I533" s="12">
        <f>TRUNC(H533*D533,1)</f>
        <v>53724</v>
      </c>
      <c r="J533" s="8">
        <v>0</v>
      </c>
      <c r="K533" s="12"/>
      <c r="L533" s="8">
        <v>0</v>
      </c>
      <c r="M533" s="12"/>
      <c r="N533" s="23" t="s">
        <v>0</v>
      </c>
    </row>
    <row r="534" spans="1:14" ht="15" customHeight="1">
      <c r="A534" s="24"/>
      <c r="B534" s="25" t="s">
        <v>446</v>
      </c>
      <c r="C534" s="1" t="s">
        <v>38</v>
      </c>
      <c r="D534" s="3">
        <v>14.29</v>
      </c>
      <c r="E534" s="2" t="s">
        <v>10</v>
      </c>
      <c r="F534" s="8">
        <f>H534+J534+L534</f>
        <v>1669</v>
      </c>
      <c r="G534" s="12">
        <f t="shared" si="75"/>
        <v>23850</v>
      </c>
      <c r="H534" s="8">
        <f>자재조서!$D$16</f>
        <v>1669</v>
      </c>
      <c r="I534" s="12">
        <f>TRUNC(H534*D534,1)</f>
        <v>23850</v>
      </c>
      <c r="J534" s="8">
        <v>0</v>
      </c>
      <c r="K534" s="12"/>
      <c r="L534" s="8">
        <v>0</v>
      </c>
      <c r="M534" s="12"/>
      <c r="N534" s="23" t="s">
        <v>0</v>
      </c>
    </row>
    <row r="535" spans="1:14" ht="15" customHeight="1">
      <c r="A535" s="24"/>
      <c r="B535" s="25" t="s">
        <v>447</v>
      </c>
      <c r="C535" s="1" t="s">
        <v>30</v>
      </c>
      <c r="D535" s="1">
        <v>2</v>
      </c>
      <c r="E535" s="2" t="s">
        <v>29</v>
      </c>
      <c r="F535" s="8">
        <f>H535+J535+L535</f>
        <v>0</v>
      </c>
      <c r="G535" s="12">
        <f t="shared" si="75"/>
        <v>10521.6</v>
      </c>
      <c r="H535" s="2"/>
      <c r="I535" s="12">
        <f>TRUNC((K531*0.02),1)</f>
        <v>10521.6</v>
      </c>
      <c r="J535" s="2"/>
      <c r="K535" s="12">
        <v>0</v>
      </c>
      <c r="L535" s="2"/>
      <c r="M535" s="12">
        <v>0</v>
      </c>
      <c r="N535" s="23" t="s">
        <v>0</v>
      </c>
    </row>
    <row r="536" spans="1:14" ht="15" customHeight="1">
      <c r="A536" s="24"/>
      <c r="B536" s="25"/>
      <c r="C536" s="1"/>
      <c r="D536" s="1"/>
      <c r="E536" s="2"/>
      <c r="F536" s="8"/>
      <c r="G536" s="12"/>
      <c r="H536" s="2"/>
      <c r="I536" s="12"/>
      <c r="J536" s="2"/>
      <c r="K536" s="12"/>
      <c r="L536" s="2"/>
      <c r="M536" s="12"/>
      <c r="N536" s="23"/>
    </row>
    <row r="537" spans="1:14" ht="15" customHeight="1">
      <c r="A537" s="24"/>
      <c r="B537" s="25"/>
      <c r="C537" s="1"/>
      <c r="D537" s="1"/>
      <c r="E537" s="2"/>
      <c r="F537" s="8"/>
      <c r="G537" s="12"/>
      <c r="H537" s="2"/>
      <c r="I537" s="12"/>
      <c r="J537" s="2"/>
      <c r="K537" s="12"/>
      <c r="L537" s="2"/>
      <c r="M537" s="12"/>
      <c r="N537" s="23"/>
    </row>
    <row r="538" spans="1:14" ht="15" customHeight="1">
      <c r="A538" s="24"/>
      <c r="B538" s="25"/>
      <c r="C538" s="1"/>
      <c r="D538" s="1"/>
      <c r="E538" s="2"/>
      <c r="F538" s="8"/>
      <c r="G538" s="12"/>
      <c r="H538" s="2"/>
      <c r="I538" s="12"/>
      <c r="J538" s="2"/>
      <c r="K538" s="12"/>
      <c r="L538" s="2"/>
      <c r="M538" s="12"/>
      <c r="N538" s="23"/>
    </row>
    <row r="539" spans="1:14" ht="15" customHeight="1">
      <c r="A539" s="24"/>
      <c r="B539" s="25"/>
      <c r="C539" s="1"/>
      <c r="D539" s="1"/>
      <c r="E539" s="2"/>
      <c r="F539" s="8"/>
      <c r="G539" s="12"/>
      <c r="H539" s="2"/>
      <c r="I539" s="12"/>
      <c r="J539" s="2"/>
      <c r="K539" s="12"/>
      <c r="L539" s="2"/>
      <c r="M539" s="12"/>
      <c r="N539" s="23"/>
    </row>
    <row r="540" spans="1:14" ht="15" customHeight="1">
      <c r="A540" s="24"/>
      <c r="B540" s="25"/>
      <c r="C540" s="1"/>
      <c r="D540" s="1"/>
      <c r="E540" s="2"/>
      <c r="F540" s="8"/>
      <c r="G540" s="12"/>
      <c r="H540" s="2"/>
      <c r="I540" s="12"/>
      <c r="J540" s="2"/>
      <c r="K540" s="12"/>
      <c r="L540" s="2"/>
      <c r="M540" s="12"/>
      <c r="N540" s="23"/>
    </row>
    <row r="541" spans="1:14" ht="15" customHeight="1">
      <c r="A541" s="24"/>
      <c r="B541" s="25"/>
      <c r="C541" s="1"/>
      <c r="D541" s="1"/>
      <c r="E541" s="2"/>
      <c r="F541" s="8"/>
      <c r="G541" s="12"/>
      <c r="H541" s="2"/>
      <c r="I541" s="12"/>
      <c r="J541" s="2"/>
      <c r="K541" s="12"/>
      <c r="L541" s="2"/>
      <c r="M541" s="12"/>
      <c r="N541" s="23"/>
    </row>
    <row r="542" spans="1:14" ht="15" customHeight="1">
      <c r="A542" s="24"/>
      <c r="B542" s="25"/>
      <c r="C542" s="1"/>
      <c r="D542" s="1"/>
      <c r="E542" s="2"/>
      <c r="F542" s="8"/>
      <c r="G542" s="12"/>
      <c r="H542" s="2"/>
      <c r="I542" s="12"/>
      <c r="J542" s="2"/>
      <c r="K542" s="12"/>
      <c r="L542" s="2"/>
      <c r="M542" s="12"/>
      <c r="N542" s="23"/>
    </row>
    <row r="543" spans="1:14" ht="15" customHeight="1">
      <c r="A543" s="24"/>
      <c r="B543" s="25"/>
      <c r="C543" s="1"/>
      <c r="D543" s="1"/>
      <c r="E543" s="2"/>
      <c r="F543" s="8"/>
      <c r="G543" s="12"/>
      <c r="H543" s="2"/>
      <c r="I543" s="12"/>
      <c r="J543" s="2"/>
      <c r="K543" s="12"/>
      <c r="L543" s="2"/>
      <c r="M543" s="12"/>
      <c r="N543" s="23"/>
    </row>
    <row r="544" spans="1:14" ht="15" customHeight="1">
      <c r="A544" s="24"/>
      <c r="B544" s="25"/>
      <c r="C544" s="1"/>
      <c r="D544" s="1"/>
      <c r="E544" s="2"/>
      <c r="F544" s="8"/>
      <c r="G544" s="12"/>
      <c r="H544" s="2"/>
      <c r="I544" s="12"/>
      <c r="J544" s="2"/>
      <c r="K544" s="12"/>
      <c r="L544" s="2"/>
      <c r="M544" s="12"/>
      <c r="N544" s="23"/>
    </row>
    <row r="545" spans="1:14" ht="15" customHeight="1">
      <c r="A545" s="24"/>
      <c r="B545" s="25"/>
      <c r="C545" s="1"/>
      <c r="D545" s="1"/>
      <c r="E545" s="2"/>
      <c r="F545" s="8"/>
      <c r="G545" s="12"/>
      <c r="H545" s="2"/>
      <c r="I545" s="12"/>
      <c r="J545" s="2"/>
      <c r="K545" s="12"/>
      <c r="L545" s="2"/>
      <c r="M545" s="12"/>
      <c r="N545" s="23"/>
    </row>
    <row r="546" spans="1:14" ht="15" customHeight="1">
      <c r="A546" s="24"/>
      <c r="B546" s="25"/>
      <c r="C546" s="1"/>
      <c r="D546" s="1"/>
      <c r="E546" s="2"/>
      <c r="F546" s="8"/>
      <c r="G546" s="12"/>
      <c r="H546" s="2"/>
      <c r="I546" s="12"/>
      <c r="J546" s="2"/>
      <c r="K546" s="12"/>
      <c r="L546" s="2"/>
      <c r="M546" s="12"/>
      <c r="N546" s="23"/>
    </row>
    <row r="547" spans="1:14" ht="15" customHeight="1">
      <c r="A547" s="24"/>
      <c r="B547" s="25"/>
      <c r="C547" s="1"/>
      <c r="D547" s="1"/>
      <c r="E547" s="2"/>
      <c r="F547" s="8"/>
      <c r="G547" s="12"/>
      <c r="H547" s="2"/>
      <c r="I547" s="12"/>
      <c r="J547" s="2"/>
      <c r="K547" s="12"/>
      <c r="L547" s="2"/>
      <c r="M547" s="12"/>
      <c r="N547" s="23"/>
    </row>
    <row r="548" spans="1:14" ht="15" customHeight="1">
      <c r="A548" s="24"/>
      <c r="B548" s="25"/>
      <c r="C548" s="1"/>
      <c r="D548" s="1"/>
      <c r="E548" s="2"/>
      <c r="F548" s="8"/>
      <c r="G548" s="12"/>
      <c r="H548" s="2"/>
      <c r="I548" s="12"/>
      <c r="J548" s="2"/>
      <c r="K548" s="12"/>
      <c r="L548" s="2"/>
      <c r="M548" s="12"/>
      <c r="N548" s="23"/>
    </row>
    <row r="549" spans="1:14" ht="15" customHeight="1">
      <c r="A549" s="24"/>
      <c r="B549" s="25"/>
      <c r="C549" s="1"/>
      <c r="D549" s="1"/>
      <c r="E549" s="2"/>
      <c r="F549" s="8"/>
      <c r="G549" s="12"/>
      <c r="H549" s="2"/>
      <c r="I549" s="12"/>
      <c r="J549" s="2"/>
      <c r="K549" s="12"/>
      <c r="L549" s="2"/>
      <c r="M549" s="12"/>
      <c r="N549" s="23"/>
    </row>
    <row r="550" spans="1:14" ht="15" customHeight="1">
      <c r="A550" s="27"/>
      <c r="B550" s="2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3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r:id="rId1"/>
  <headerFooter alignWithMargins="0">
    <oddHeader>&amp;RPage : &amp;P/&amp;N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148"/>
  <sheetViews>
    <sheetView workbookViewId="0">
      <pane ySplit="3" topLeftCell="A3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24" width="9.33203125" customWidth="1"/>
  </cols>
  <sheetData>
    <row r="1" spans="1:14" ht="15" customHeight="1">
      <c r="A1" s="83" t="s">
        <v>462</v>
      </c>
    </row>
    <row r="2" spans="1:14" ht="15" customHeight="1">
      <c r="A2" s="384" t="s">
        <v>23</v>
      </c>
      <c r="B2" s="385"/>
      <c r="C2" s="386" t="s">
        <v>50</v>
      </c>
      <c r="D2" s="386" t="s">
        <v>49</v>
      </c>
      <c r="E2" s="386" t="s">
        <v>48</v>
      </c>
      <c r="F2" s="386" t="s">
        <v>19</v>
      </c>
      <c r="G2" s="386" t="s">
        <v>0</v>
      </c>
      <c r="H2" s="386" t="s">
        <v>18</v>
      </c>
      <c r="I2" s="386" t="s">
        <v>0</v>
      </c>
      <c r="J2" s="386" t="s">
        <v>17</v>
      </c>
      <c r="K2" s="386" t="s">
        <v>0</v>
      </c>
      <c r="L2" s="386" t="s">
        <v>16</v>
      </c>
      <c r="M2" s="386" t="s">
        <v>0</v>
      </c>
      <c r="N2" s="387" t="s">
        <v>15</v>
      </c>
    </row>
    <row r="3" spans="1:14" ht="15" customHeight="1">
      <c r="A3" s="384"/>
      <c r="B3" s="385"/>
      <c r="C3" s="386" t="s">
        <v>0</v>
      </c>
      <c r="D3" s="386" t="s">
        <v>0</v>
      </c>
      <c r="E3" s="386" t="s">
        <v>0</v>
      </c>
      <c r="F3" s="2" t="s">
        <v>47</v>
      </c>
      <c r="G3" s="2" t="s">
        <v>46</v>
      </c>
      <c r="H3" s="2" t="s">
        <v>47</v>
      </c>
      <c r="I3" s="2" t="s">
        <v>46</v>
      </c>
      <c r="J3" s="2" t="s">
        <v>47</v>
      </c>
      <c r="K3" s="2" t="s">
        <v>46</v>
      </c>
      <c r="L3" s="2" t="s">
        <v>47</v>
      </c>
      <c r="M3" s="2" t="s">
        <v>46</v>
      </c>
      <c r="N3" s="387" t="s">
        <v>0</v>
      </c>
    </row>
    <row r="4" spans="1:14" ht="15" customHeight="1">
      <c r="A4" s="24"/>
      <c r="B4" s="25"/>
      <c r="C4" s="1"/>
      <c r="D4" s="1"/>
      <c r="E4" s="1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f>절단!A65+1</f>
        <v>57</v>
      </c>
      <c r="B5" s="57" t="s">
        <v>463</v>
      </c>
      <c r="C5" s="58" t="s">
        <v>269</v>
      </c>
      <c r="D5" s="58">
        <v>1</v>
      </c>
      <c r="E5" s="58" t="s">
        <v>3</v>
      </c>
      <c r="F5" s="62"/>
      <c r="G5" s="61">
        <f>I5+K5+M5</f>
        <v>21791</v>
      </c>
      <c r="H5" s="62"/>
      <c r="I5" s="61">
        <f>TRUNC(I6+I7+I8+I9,0)</f>
        <v>4890</v>
      </c>
      <c r="J5" s="62"/>
      <c r="K5" s="61">
        <f>TRUNC(K6+K7+K8,0)</f>
        <v>16570</v>
      </c>
      <c r="L5" s="61">
        <f>TRUNC(L6+L7+L8,0)</f>
        <v>0</v>
      </c>
      <c r="M5" s="61">
        <f>TRUNC(M6+M7+M8,0)</f>
        <v>331</v>
      </c>
      <c r="N5" s="74" t="s">
        <v>408</v>
      </c>
    </row>
    <row r="6" spans="1:14" ht="15" customHeight="1">
      <c r="A6" s="24"/>
      <c r="B6" s="25" t="s">
        <v>420</v>
      </c>
      <c r="C6" s="1" t="s">
        <v>33</v>
      </c>
      <c r="D6" s="3">
        <v>0.05</v>
      </c>
      <c r="E6" s="1" t="s">
        <v>24</v>
      </c>
      <c r="F6" s="8">
        <f>H6+J6+L6</f>
        <v>262580</v>
      </c>
      <c r="G6" s="12">
        <f>I6+K6+M6</f>
        <v>13129</v>
      </c>
      <c r="H6" s="8">
        <v>0</v>
      </c>
      <c r="I6" s="12"/>
      <c r="J6" s="8">
        <f>노임!$D$10</f>
        <v>262580</v>
      </c>
      <c r="K6" s="12">
        <f>TRUNC(J6*D6,1)</f>
        <v>13129</v>
      </c>
      <c r="L6" s="8">
        <v>0</v>
      </c>
      <c r="M6" s="12"/>
      <c r="N6" s="23" t="s">
        <v>0</v>
      </c>
    </row>
    <row r="7" spans="1:14" ht="15" customHeight="1">
      <c r="A7" s="24"/>
      <c r="B7" s="25" t="s">
        <v>421</v>
      </c>
      <c r="C7" s="1" t="s">
        <v>0</v>
      </c>
      <c r="D7" s="3">
        <v>0.02</v>
      </c>
      <c r="E7" s="1" t="s">
        <v>24</v>
      </c>
      <c r="F7" s="8">
        <f>H7+J7+L7</f>
        <v>172068</v>
      </c>
      <c r="G7" s="12">
        <f>I7+K7+M7</f>
        <v>3441.3</v>
      </c>
      <c r="H7" s="8">
        <v>0</v>
      </c>
      <c r="I7" s="12"/>
      <c r="J7" s="8">
        <f>노임!$D$3</f>
        <v>172068</v>
      </c>
      <c r="K7" s="12">
        <f>TRUNC(J7*D7,1)</f>
        <v>3441.3</v>
      </c>
      <c r="L7" s="8">
        <v>0</v>
      </c>
      <c r="M7" s="12"/>
      <c r="N7" s="23" t="s">
        <v>0</v>
      </c>
    </row>
    <row r="8" spans="1:14" ht="15" customHeight="1">
      <c r="A8" s="24"/>
      <c r="B8" s="25" t="s">
        <v>447</v>
      </c>
      <c r="C8" s="1" t="s">
        <v>369</v>
      </c>
      <c r="D8" s="3">
        <v>2</v>
      </c>
      <c r="E8" s="1" t="s">
        <v>370</v>
      </c>
      <c r="F8" s="8">
        <f>H8+J8+L8</f>
        <v>0</v>
      </c>
      <c r="G8" s="12">
        <f>I8+K8+M8</f>
        <v>331.4</v>
      </c>
      <c r="H8" s="8"/>
      <c r="I8" s="12"/>
      <c r="J8" s="8"/>
      <c r="K8" s="12"/>
      <c r="L8" s="8"/>
      <c r="M8" s="12">
        <f>TRUNC((K6+K7)*D8%,1)</f>
        <v>331.4</v>
      </c>
      <c r="N8" s="23"/>
    </row>
    <row r="9" spans="1:14" ht="15" customHeight="1">
      <c r="A9" s="24"/>
      <c r="B9" s="25" t="s">
        <v>760</v>
      </c>
      <c r="C9" s="1" t="s">
        <v>609</v>
      </c>
      <c r="D9" s="3">
        <v>1</v>
      </c>
      <c r="E9" s="1" t="s">
        <v>755</v>
      </c>
      <c r="F9" s="8"/>
      <c r="G9" s="12"/>
      <c r="H9" s="8">
        <f>자재!D16</f>
        <v>4890</v>
      </c>
      <c r="I9" s="12">
        <f>TRUNC(H9*D9,1)</f>
        <v>4890</v>
      </c>
      <c r="J9" s="8"/>
      <c r="K9" s="12"/>
      <c r="L9" s="8"/>
      <c r="M9" s="12"/>
      <c r="N9" s="23"/>
    </row>
    <row r="10" spans="1:14" ht="15" customHeight="1">
      <c r="A10" s="27"/>
      <c r="B10" s="2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3"/>
    </row>
    <row r="11" spans="1:14" ht="15" customHeight="1">
      <c r="A11" s="75">
        <f>A5+1</f>
        <v>58</v>
      </c>
      <c r="B11" s="57" t="s">
        <v>463</v>
      </c>
      <c r="C11" s="58" t="s">
        <v>246</v>
      </c>
      <c r="D11" s="58">
        <v>1</v>
      </c>
      <c r="E11" s="58" t="s">
        <v>3</v>
      </c>
      <c r="F11" s="62"/>
      <c r="G11" s="61">
        <f>I11+K11+M11</f>
        <v>34948</v>
      </c>
      <c r="H11" s="62"/>
      <c r="I11" s="61">
        <f>TRUNC(I12+I13+I14+I15,0)</f>
        <v>9180</v>
      </c>
      <c r="J11" s="62"/>
      <c r="K11" s="61">
        <f t="shared" ref="K11" si="0">TRUNC(K12+K13+K14,0)</f>
        <v>25263</v>
      </c>
      <c r="L11" s="61">
        <f t="shared" ref="L11" si="1">TRUNC(L12+L13+L14,0)</f>
        <v>0</v>
      </c>
      <c r="M11" s="61">
        <f t="shared" ref="M11" si="2">TRUNC(M12+M13+M14,0)</f>
        <v>505</v>
      </c>
      <c r="N11" s="74" t="s">
        <v>408</v>
      </c>
    </row>
    <row r="12" spans="1:14" ht="15" customHeight="1">
      <c r="A12" s="24"/>
      <c r="B12" s="25" t="s">
        <v>420</v>
      </c>
      <c r="C12" s="1" t="s">
        <v>33</v>
      </c>
      <c r="D12" s="3">
        <v>7.0000000000000007E-2</v>
      </c>
      <c r="E12" s="1" t="s">
        <v>24</v>
      </c>
      <c r="F12" s="8">
        <f>H12+J12+L12</f>
        <v>262580</v>
      </c>
      <c r="G12" s="12">
        <f>I12+K12+M12</f>
        <v>18380.599999999999</v>
      </c>
      <c r="H12" s="8">
        <v>0</v>
      </c>
      <c r="I12" s="12"/>
      <c r="J12" s="8">
        <f>노임!$D$10</f>
        <v>262580</v>
      </c>
      <c r="K12" s="12">
        <f>TRUNC(J12*D12,1)</f>
        <v>18380.599999999999</v>
      </c>
      <c r="L12" s="8">
        <v>0</v>
      </c>
      <c r="M12" s="12"/>
      <c r="N12" s="23" t="s">
        <v>0</v>
      </c>
    </row>
    <row r="13" spans="1:14" ht="15" customHeight="1">
      <c r="A13" s="24"/>
      <c r="B13" s="25" t="s">
        <v>421</v>
      </c>
      <c r="C13" s="1" t="s">
        <v>0</v>
      </c>
      <c r="D13" s="3">
        <v>0.04</v>
      </c>
      <c r="E13" s="1" t="s">
        <v>24</v>
      </c>
      <c r="F13" s="8">
        <f>H13+J13+L13</f>
        <v>172068</v>
      </c>
      <c r="G13" s="12">
        <f>I13+K13+M13</f>
        <v>6882.7</v>
      </c>
      <c r="H13" s="8">
        <v>0</v>
      </c>
      <c r="I13" s="12"/>
      <c r="J13" s="8">
        <f>노임!$D$3</f>
        <v>172068</v>
      </c>
      <c r="K13" s="12">
        <f>TRUNC(J13*D13,1)</f>
        <v>6882.7</v>
      </c>
      <c r="L13" s="8">
        <v>0</v>
      </c>
      <c r="M13" s="12"/>
      <c r="N13" s="23" t="s">
        <v>0</v>
      </c>
    </row>
    <row r="14" spans="1:14" ht="15" customHeight="1">
      <c r="A14" s="24"/>
      <c r="B14" s="25" t="s">
        <v>447</v>
      </c>
      <c r="C14" s="1" t="s">
        <v>369</v>
      </c>
      <c r="D14" s="3">
        <v>2</v>
      </c>
      <c r="E14" s="1" t="s">
        <v>370</v>
      </c>
      <c r="F14" s="8">
        <f>H14+J14+L14</f>
        <v>0</v>
      </c>
      <c r="G14" s="12">
        <f>I14+K14+M14</f>
        <v>505.2</v>
      </c>
      <c r="H14" s="8"/>
      <c r="I14" s="12"/>
      <c r="J14" s="8"/>
      <c r="K14" s="12"/>
      <c r="L14" s="8"/>
      <c r="M14" s="12">
        <f>TRUNC((K12+K13)*D14%,1)</f>
        <v>505.2</v>
      </c>
      <c r="N14" s="23"/>
    </row>
    <row r="15" spans="1:14" ht="15" customHeight="1">
      <c r="A15" s="24"/>
      <c r="B15" s="25" t="s">
        <v>760</v>
      </c>
      <c r="C15" s="1" t="s">
        <v>610</v>
      </c>
      <c r="D15" s="3">
        <v>1</v>
      </c>
      <c r="E15" s="1" t="s">
        <v>755</v>
      </c>
      <c r="F15" s="8"/>
      <c r="G15" s="12"/>
      <c r="H15" s="8">
        <f>자재!D17</f>
        <v>9180</v>
      </c>
      <c r="I15" s="12">
        <f>TRUNC(H15*D15,1)</f>
        <v>9180</v>
      </c>
      <c r="J15" s="8"/>
      <c r="K15" s="12"/>
      <c r="L15" s="8"/>
      <c r="M15" s="12"/>
      <c r="N15" s="23"/>
    </row>
    <row r="16" spans="1:14" ht="15" customHeight="1">
      <c r="A16" s="27"/>
      <c r="B16" s="2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3"/>
    </row>
    <row r="17" spans="1:14" ht="15" customHeight="1">
      <c r="A17" s="75">
        <f>A11+1</f>
        <v>59</v>
      </c>
      <c r="B17" s="57" t="s">
        <v>463</v>
      </c>
      <c r="C17" s="58" t="s">
        <v>247</v>
      </c>
      <c r="D17" s="58">
        <v>1</v>
      </c>
      <c r="E17" s="58" t="s">
        <v>3</v>
      </c>
      <c r="F17" s="62"/>
      <c r="G17" s="61">
        <f>I17+K17+M17</f>
        <v>47669</v>
      </c>
      <c r="H17" s="62"/>
      <c r="I17" s="61">
        <f>TRUNC(I18+I19+I20+I21,0)</f>
        <v>14790</v>
      </c>
      <c r="J17" s="62"/>
      <c r="K17" s="61">
        <f t="shared" ref="K17" si="3">TRUNC(K18+K19+K20,0)</f>
        <v>32235</v>
      </c>
      <c r="L17" s="61">
        <f t="shared" ref="L17" si="4">TRUNC(L18+L19+L20,0)</f>
        <v>0</v>
      </c>
      <c r="M17" s="61">
        <f t="shared" ref="M17" si="5">TRUNC(M18+M19+M20,0)</f>
        <v>644</v>
      </c>
      <c r="N17" s="74" t="s">
        <v>408</v>
      </c>
    </row>
    <row r="18" spans="1:14" ht="15" customHeight="1">
      <c r="A18" s="24"/>
      <c r="B18" s="25" t="s">
        <v>420</v>
      </c>
      <c r="C18" s="1" t="s">
        <v>33</v>
      </c>
      <c r="D18" s="3">
        <v>0.09</v>
      </c>
      <c r="E18" s="1" t="s">
        <v>24</v>
      </c>
      <c r="F18" s="8">
        <f>H18+J18+L18</f>
        <v>262580</v>
      </c>
      <c r="G18" s="12">
        <f>I18+K18+M18</f>
        <v>23632.2</v>
      </c>
      <c r="H18" s="8">
        <v>0</v>
      </c>
      <c r="I18" s="12"/>
      <c r="J18" s="8">
        <f>노임!$D$10</f>
        <v>262580</v>
      </c>
      <c r="K18" s="12">
        <f>TRUNC(J18*D18,1)</f>
        <v>23632.2</v>
      </c>
      <c r="L18" s="8">
        <v>0</v>
      </c>
      <c r="M18" s="12"/>
      <c r="N18" s="23" t="s">
        <v>0</v>
      </c>
    </row>
    <row r="19" spans="1:14" ht="15" customHeight="1">
      <c r="A19" s="24"/>
      <c r="B19" s="25" t="s">
        <v>421</v>
      </c>
      <c r="C19" s="1" t="s">
        <v>0</v>
      </c>
      <c r="D19" s="3">
        <v>0.05</v>
      </c>
      <c r="E19" s="1" t="s">
        <v>24</v>
      </c>
      <c r="F19" s="8">
        <f>H19+J19+L19</f>
        <v>172068</v>
      </c>
      <c r="G19" s="12">
        <f>I19+K19+M19</f>
        <v>8603.4</v>
      </c>
      <c r="H19" s="8">
        <v>0</v>
      </c>
      <c r="I19" s="12"/>
      <c r="J19" s="8">
        <f>노임!$D$3</f>
        <v>172068</v>
      </c>
      <c r="K19" s="12">
        <f>TRUNC(J19*D19,1)</f>
        <v>8603.4</v>
      </c>
      <c r="L19" s="8">
        <v>0</v>
      </c>
      <c r="M19" s="12"/>
      <c r="N19" s="23" t="s">
        <v>0</v>
      </c>
    </row>
    <row r="20" spans="1:14" ht="15" customHeight="1">
      <c r="A20" s="24"/>
      <c r="B20" s="25" t="s">
        <v>447</v>
      </c>
      <c r="C20" s="1" t="s">
        <v>369</v>
      </c>
      <c r="D20" s="3">
        <v>2</v>
      </c>
      <c r="E20" s="1" t="s">
        <v>370</v>
      </c>
      <c r="F20" s="8">
        <f>H20+J20+L20</f>
        <v>0</v>
      </c>
      <c r="G20" s="12">
        <f>I20+K20+M20</f>
        <v>644.70000000000005</v>
      </c>
      <c r="H20" s="8"/>
      <c r="I20" s="12"/>
      <c r="J20" s="8"/>
      <c r="K20" s="12"/>
      <c r="L20" s="8"/>
      <c r="M20" s="12">
        <f>TRUNC((K18+K19)*D20%,1)</f>
        <v>644.70000000000005</v>
      </c>
      <c r="N20" s="23"/>
    </row>
    <row r="21" spans="1:14" ht="15" customHeight="1">
      <c r="A21" s="24"/>
      <c r="B21" s="25" t="s">
        <v>760</v>
      </c>
      <c r="C21" s="1" t="s">
        <v>611</v>
      </c>
      <c r="D21" s="3">
        <v>1</v>
      </c>
      <c r="E21" s="1" t="s">
        <v>755</v>
      </c>
      <c r="F21" s="8"/>
      <c r="G21" s="12"/>
      <c r="H21" s="8">
        <f>자재!D18</f>
        <v>14790</v>
      </c>
      <c r="I21" s="12">
        <f>TRUNC(H21*D21,1)</f>
        <v>14790</v>
      </c>
      <c r="J21" s="8"/>
      <c r="K21" s="12"/>
      <c r="L21" s="8"/>
      <c r="M21" s="12"/>
      <c r="N21" s="23"/>
    </row>
    <row r="22" spans="1:14" ht="15" customHeight="1">
      <c r="A22" s="27"/>
      <c r="B22" s="2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3"/>
    </row>
    <row r="23" spans="1:14" ht="15" customHeight="1">
      <c r="A23" s="75">
        <f>A17+1</f>
        <v>60</v>
      </c>
      <c r="B23" s="57" t="s">
        <v>463</v>
      </c>
      <c r="C23" s="58" t="s">
        <v>248</v>
      </c>
      <c r="D23" s="58">
        <v>1</v>
      </c>
      <c r="E23" s="58" t="s">
        <v>3</v>
      </c>
      <c r="F23" s="62"/>
      <c r="G23" s="61">
        <f>I23+K23+M23</f>
        <v>55991</v>
      </c>
      <c r="H23" s="62"/>
      <c r="I23" s="61">
        <f>TRUNC(I24+I25+I26+I27,0)</f>
        <v>16000</v>
      </c>
      <c r="J23" s="62"/>
      <c r="K23" s="61">
        <f t="shared" ref="K23" si="6">TRUNC(K24+K25+K26,0)</f>
        <v>39207</v>
      </c>
      <c r="L23" s="61">
        <f t="shared" ref="L23" si="7">TRUNC(L24+L25+L26,0)</f>
        <v>0</v>
      </c>
      <c r="M23" s="61">
        <f t="shared" ref="M23" si="8">TRUNC(M24+M25+M26,0)</f>
        <v>784</v>
      </c>
      <c r="N23" s="74" t="s">
        <v>408</v>
      </c>
    </row>
    <row r="24" spans="1:14" ht="15" customHeight="1">
      <c r="A24" s="24"/>
      <c r="B24" s="25" t="s">
        <v>420</v>
      </c>
      <c r="C24" s="1" t="s">
        <v>33</v>
      </c>
      <c r="D24" s="3">
        <v>0.11</v>
      </c>
      <c r="E24" s="1" t="s">
        <v>24</v>
      </c>
      <c r="F24" s="8">
        <f>H24+J24+L24</f>
        <v>262580</v>
      </c>
      <c r="G24" s="12">
        <f>I24+K24+M24</f>
        <v>28883.8</v>
      </c>
      <c r="H24" s="8">
        <v>0</v>
      </c>
      <c r="I24" s="12"/>
      <c r="J24" s="8">
        <f>노임!$D$10</f>
        <v>262580</v>
      </c>
      <c r="K24" s="12">
        <f>TRUNC(J24*D24,1)</f>
        <v>28883.8</v>
      </c>
      <c r="L24" s="8">
        <v>0</v>
      </c>
      <c r="M24" s="12"/>
      <c r="N24" s="23" t="s">
        <v>0</v>
      </c>
    </row>
    <row r="25" spans="1:14" ht="15" customHeight="1">
      <c r="A25" s="24"/>
      <c r="B25" s="25" t="s">
        <v>421</v>
      </c>
      <c r="C25" s="1" t="s">
        <v>0</v>
      </c>
      <c r="D25" s="3">
        <v>0.06</v>
      </c>
      <c r="E25" s="1" t="s">
        <v>24</v>
      </c>
      <c r="F25" s="8">
        <f>H25+J25+L25</f>
        <v>172068</v>
      </c>
      <c r="G25" s="12">
        <f>I25+K25+M25</f>
        <v>10324</v>
      </c>
      <c r="H25" s="8">
        <v>0</v>
      </c>
      <c r="I25" s="12"/>
      <c r="J25" s="8">
        <f>노임!$D$3</f>
        <v>172068</v>
      </c>
      <c r="K25" s="12">
        <f>TRUNC(J25*D25,1)</f>
        <v>10324</v>
      </c>
      <c r="L25" s="8">
        <v>0</v>
      </c>
      <c r="M25" s="12"/>
      <c r="N25" s="23" t="s">
        <v>0</v>
      </c>
    </row>
    <row r="26" spans="1:14" ht="15" customHeight="1">
      <c r="A26" s="24"/>
      <c r="B26" s="25" t="s">
        <v>447</v>
      </c>
      <c r="C26" s="1" t="s">
        <v>369</v>
      </c>
      <c r="D26" s="3">
        <v>2</v>
      </c>
      <c r="E26" s="1" t="s">
        <v>370</v>
      </c>
      <c r="F26" s="8">
        <f>H26+J26+L26</f>
        <v>0</v>
      </c>
      <c r="G26" s="12">
        <f>I26+K26+M26</f>
        <v>784.1</v>
      </c>
      <c r="H26" s="8"/>
      <c r="I26" s="12"/>
      <c r="J26" s="8"/>
      <c r="K26" s="12"/>
      <c r="L26" s="8"/>
      <c r="M26" s="12">
        <f>TRUNC((K24+K25)*D26%,1)</f>
        <v>784.1</v>
      </c>
      <c r="N26" s="23"/>
    </row>
    <row r="27" spans="1:14" ht="15" customHeight="1">
      <c r="A27" s="24"/>
      <c r="B27" s="25" t="s">
        <v>760</v>
      </c>
      <c r="C27" s="1" t="s">
        <v>612</v>
      </c>
      <c r="D27" s="3">
        <v>1</v>
      </c>
      <c r="E27" s="1" t="s">
        <v>755</v>
      </c>
      <c r="F27" s="8"/>
      <c r="G27" s="12"/>
      <c r="H27" s="8">
        <f>자재!D19</f>
        <v>16000</v>
      </c>
      <c r="I27" s="12">
        <f>TRUNC(H27*D27,1)</f>
        <v>16000</v>
      </c>
      <c r="J27" s="8"/>
      <c r="K27" s="12"/>
      <c r="L27" s="8"/>
      <c r="M27" s="12"/>
      <c r="N27" s="23"/>
    </row>
    <row r="28" spans="1:14" ht="15" customHeight="1">
      <c r="A28" s="27"/>
      <c r="B28" s="2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3"/>
    </row>
    <row r="29" spans="1:14" ht="15" customHeight="1">
      <c r="A29" s="75">
        <f>A23+1</f>
        <v>61</v>
      </c>
      <c r="B29" s="57" t="s">
        <v>463</v>
      </c>
      <c r="C29" s="58" t="s">
        <v>249</v>
      </c>
      <c r="D29" s="58">
        <v>1</v>
      </c>
      <c r="E29" s="58" t="s">
        <v>3</v>
      </c>
      <c r="F29" s="62"/>
      <c r="G29" s="61">
        <f>I29+K29+M29</f>
        <v>74791</v>
      </c>
      <c r="H29" s="62"/>
      <c r="I29" s="61">
        <f>TRUNC(I30+I31+I32+I33,0)</f>
        <v>25010</v>
      </c>
      <c r="J29" s="62"/>
      <c r="K29" s="61">
        <f t="shared" ref="K29" si="9">TRUNC(K30+K31+K32,0)</f>
        <v>48805</v>
      </c>
      <c r="L29" s="61">
        <f t="shared" ref="L29" si="10">TRUNC(L30+L31+L32,0)</f>
        <v>0</v>
      </c>
      <c r="M29" s="61">
        <f t="shared" ref="M29" si="11">TRUNC(M30+M31+M32,0)</f>
        <v>976</v>
      </c>
      <c r="N29" s="74" t="s">
        <v>408</v>
      </c>
    </row>
    <row r="30" spans="1:14" ht="15" customHeight="1">
      <c r="A30" s="24"/>
      <c r="B30" s="25" t="s">
        <v>420</v>
      </c>
      <c r="C30" s="1" t="s">
        <v>33</v>
      </c>
      <c r="D30" s="3">
        <v>0.14000000000000001</v>
      </c>
      <c r="E30" s="1" t="s">
        <v>24</v>
      </c>
      <c r="F30" s="8">
        <f>H30+J30+L30</f>
        <v>262580</v>
      </c>
      <c r="G30" s="12">
        <f>I30+K30+M30</f>
        <v>36761.199999999997</v>
      </c>
      <c r="H30" s="8">
        <v>0</v>
      </c>
      <c r="I30" s="12"/>
      <c r="J30" s="8">
        <f>노임!$D$10</f>
        <v>262580</v>
      </c>
      <c r="K30" s="12">
        <f>TRUNC(J30*D30,1)</f>
        <v>36761.199999999997</v>
      </c>
      <c r="L30" s="8">
        <v>0</v>
      </c>
      <c r="M30" s="12"/>
      <c r="N30" s="23" t="s">
        <v>0</v>
      </c>
    </row>
    <row r="31" spans="1:14" ht="15" customHeight="1">
      <c r="A31" s="24"/>
      <c r="B31" s="25" t="s">
        <v>421</v>
      </c>
      <c r="C31" s="1" t="s">
        <v>0</v>
      </c>
      <c r="D31" s="3">
        <v>7.0000000000000007E-2</v>
      </c>
      <c r="E31" s="1" t="s">
        <v>24</v>
      </c>
      <c r="F31" s="8">
        <f>H31+J31+L31</f>
        <v>172068</v>
      </c>
      <c r="G31" s="12">
        <f>I31+K31+M31</f>
        <v>12044.7</v>
      </c>
      <c r="H31" s="8">
        <v>0</v>
      </c>
      <c r="I31" s="12"/>
      <c r="J31" s="8">
        <f>노임!$D$3</f>
        <v>172068</v>
      </c>
      <c r="K31" s="12">
        <f>TRUNC(J31*D31,1)</f>
        <v>12044.7</v>
      </c>
      <c r="L31" s="8">
        <v>0</v>
      </c>
      <c r="M31" s="12"/>
      <c r="N31" s="23" t="s">
        <v>0</v>
      </c>
    </row>
    <row r="32" spans="1:14" ht="15" customHeight="1">
      <c r="A32" s="24"/>
      <c r="B32" s="25" t="s">
        <v>447</v>
      </c>
      <c r="C32" s="1" t="s">
        <v>369</v>
      </c>
      <c r="D32" s="3">
        <v>2</v>
      </c>
      <c r="E32" s="1" t="s">
        <v>370</v>
      </c>
      <c r="F32" s="8">
        <f>H32+J32+L32</f>
        <v>0</v>
      </c>
      <c r="G32" s="12">
        <f>I32+K32+M32</f>
        <v>976.1</v>
      </c>
      <c r="H32" s="8"/>
      <c r="I32" s="12"/>
      <c r="J32" s="8"/>
      <c r="K32" s="12"/>
      <c r="L32" s="8"/>
      <c r="M32" s="12">
        <f>TRUNC((K30+K31)*D32%,1)</f>
        <v>976.1</v>
      </c>
      <c r="N32" s="23"/>
    </row>
    <row r="33" spans="1:14" ht="15" customHeight="1">
      <c r="A33" s="24"/>
      <c r="B33" s="25" t="s">
        <v>760</v>
      </c>
      <c r="C33" s="1" t="s">
        <v>613</v>
      </c>
      <c r="D33" s="3">
        <v>1</v>
      </c>
      <c r="E33" s="1" t="s">
        <v>755</v>
      </c>
      <c r="F33" s="8"/>
      <c r="G33" s="12"/>
      <c r="H33" s="8">
        <f>자재!D20</f>
        <v>25010</v>
      </c>
      <c r="I33" s="12">
        <f>TRUNC(H33*D33,1)</f>
        <v>25010</v>
      </c>
      <c r="J33" s="8"/>
      <c r="K33" s="12"/>
      <c r="L33" s="8"/>
      <c r="M33" s="12"/>
      <c r="N33" s="23"/>
    </row>
    <row r="34" spans="1:14" ht="15" customHeight="1">
      <c r="A34" s="27"/>
      <c r="B34" s="2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3"/>
    </row>
    <row r="35" spans="1:14" ht="15" customHeight="1">
      <c r="A35" s="75">
        <f>A29+1</f>
        <v>62</v>
      </c>
      <c r="B35" s="57" t="s">
        <v>463</v>
      </c>
      <c r="C35" s="58" t="s">
        <v>250</v>
      </c>
      <c r="D35" s="58">
        <v>1</v>
      </c>
      <c r="E35" s="58" t="s">
        <v>3</v>
      </c>
      <c r="F35" s="62"/>
      <c r="G35" s="61">
        <f>I35+K35+M35</f>
        <v>75651</v>
      </c>
      <c r="H35" s="62"/>
      <c r="I35" s="61">
        <f>TRUNC(I36+I37+I38+I39,0)</f>
        <v>25870</v>
      </c>
      <c r="J35" s="62"/>
      <c r="K35" s="61">
        <f t="shared" ref="K35" si="12">TRUNC(K36+K37+K38,0)</f>
        <v>48805</v>
      </c>
      <c r="L35" s="61">
        <f t="shared" ref="L35" si="13">TRUNC(L36+L37+L38,0)</f>
        <v>0</v>
      </c>
      <c r="M35" s="61">
        <f t="shared" ref="M35" si="14">TRUNC(M36+M37+M38,0)</f>
        <v>976</v>
      </c>
      <c r="N35" s="74" t="s">
        <v>408</v>
      </c>
    </row>
    <row r="36" spans="1:14" ht="15" customHeight="1">
      <c r="A36" s="24"/>
      <c r="B36" s="25" t="s">
        <v>420</v>
      </c>
      <c r="C36" s="1" t="s">
        <v>33</v>
      </c>
      <c r="D36" s="3">
        <v>0.14000000000000001</v>
      </c>
      <c r="E36" s="1" t="s">
        <v>24</v>
      </c>
      <c r="F36" s="8">
        <f>H36+J36+L36</f>
        <v>262580</v>
      </c>
      <c r="G36" s="12">
        <f>I36+K36+M36</f>
        <v>36761.199999999997</v>
      </c>
      <c r="H36" s="8">
        <v>0</v>
      </c>
      <c r="I36" s="12"/>
      <c r="J36" s="8">
        <f>노임!$D$10</f>
        <v>262580</v>
      </c>
      <c r="K36" s="12">
        <f>TRUNC(J36*D36,1)</f>
        <v>36761.199999999997</v>
      </c>
      <c r="L36" s="8">
        <v>0</v>
      </c>
      <c r="M36" s="12"/>
      <c r="N36" s="23" t="s">
        <v>0</v>
      </c>
    </row>
    <row r="37" spans="1:14" ht="15" customHeight="1">
      <c r="A37" s="24"/>
      <c r="B37" s="25" t="s">
        <v>421</v>
      </c>
      <c r="C37" s="1" t="s">
        <v>0</v>
      </c>
      <c r="D37" s="3">
        <v>7.0000000000000007E-2</v>
      </c>
      <c r="E37" s="1" t="s">
        <v>24</v>
      </c>
      <c r="F37" s="8">
        <f>H37+J37+L37</f>
        <v>172068</v>
      </c>
      <c r="G37" s="12">
        <f>I37+K37+M37</f>
        <v>12044.7</v>
      </c>
      <c r="H37" s="8">
        <v>0</v>
      </c>
      <c r="I37" s="12"/>
      <c r="J37" s="8">
        <f>노임!$D$3</f>
        <v>172068</v>
      </c>
      <c r="K37" s="12">
        <f>TRUNC(J37*D37,1)</f>
        <v>12044.7</v>
      </c>
      <c r="L37" s="8">
        <v>0</v>
      </c>
      <c r="M37" s="12"/>
      <c r="N37" s="23" t="s">
        <v>0</v>
      </c>
    </row>
    <row r="38" spans="1:14" ht="15" customHeight="1">
      <c r="A38" s="24"/>
      <c r="B38" s="25" t="s">
        <v>447</v>
      </c>
      <c r="C38" s="1" t="s">
        <v>369</v>
      </c>
      <c r="D38" s="3">
        <v>2</v>
      </c>
      <c r="E38" s="1" t="s">
        <v>370</v>
      </c>
      <c r="F38" s="8">
        <f>H38+J38+L38</f>
        <v>0</v>
      </c>
      <c r="G38" s="12">
        <f>I38+K38+M38</f>
        <v>976.1</v>
      </c>
      <c r="H38" s="8"/>
      <c r="I38" s="12"/>
      <c r="J38" s="8"/>
      <c r="K38" s="12"/>
      <c r="L38" s="8"/>
      <c r="M38" s="12">
        <f>TRUNC((K36+K37)*D38%,1)</f>
        <v>976.1</v>
      </c>
      <c r="N38" s="23"/>
    </row>
    <row r="39" spans="1:14" ht="15" customHeight="1">
      <c r="A39" s="24"/>
      <c r="B39" s="25" t="s">
        <v>760</v>
      </c>
      <c r="C39" s="1" t="s">
        <v>614</v>
      </c>
      <c r="D39" s="3">
        <v>1</v>
      </c>
      <c r="E39" s="1" t="s">
        <v>755</v>
      </c>
      <c r="F39" s="8"/>
      <c r="G39" s="12"/>
      <c r="H39" s="8">
        <f>자재!D21</f>
        <v>25870</v>
      </c>
      <c r="I39" s="12">
        <f>TRUNC(H39*D39,1)</f>
        <v>25870</v>
      </c>
      <c r="J39" s="8"/>
      <c r="K39" s="12"/>
      <c r="L39" s="8"/>
      <c r="M39" s="12"/>
      <c r="N39" s="23"/>
    </row>
    <row r="40" spans="1:14" ht="15" customHeight="1">
      <c r="A40" s="27"/>
      <c r="B40" s="2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3"/>
    </row>
    <row r="41" spans="1:14" ht="15" customHeight="1">
      <c r="A41" s="75">
        <f>A35+1</f>
        <v>63</v>
      </c>
      <c r="B41" s="57" t="s">
        <v>463</v>
      </c>
      <c r="C41" s="58" t="s">
        <v>251</v>
      </c>
      <c r="D41" s="58">
        <v>1</v>
      </c>
      <c r="E41" s="58" t="s">
        <v>3</v>
      </c>
      <c r="F41" s="62"/>
      <c r="G41" s="61">
        <f>I41+K41+M41</f>
        <v>89563</v>
      </c>
      <c r="H41" s="62"/>
      <c r="I41" s="61">
        <f>TRUNC(I42+I43+I44+I45,0)</f>
        <v>32670</v>
      </c>
      <c r="J41" s="62"/>
      <c r="K41" s="61">
        <f t="shared" ref="K41" si="15">TRUNC(K42+K43+K44,0)</f>
        <v>55778</v>
      </c>
      <c r="L41" s="61">
        <f t="shared" ref="L41" si="16">TRUNC(L42+L43+L44,0)</f>
        <v>0</v>
      </c>
      <c r="M41" s="61">
        <f t="shared" ref="M41" si="17">TRUNC(M42+M43+M44,0)</f>
        <v>1115</v>
      </c>
      <c r="N41" s="74" t="s">
        <v>408</v>
      </c>
    </row>
    <row r="42" spans="1:14" ht="15" customHeight="1">
      <c r="A42" s="24"/>
      <c r="B42" s="25" t="s">
        <v>420</v>
      </c>
      <c r="C42" s="1" t="s">
        <v>33</v>
      </c>
      <c r="D42" s="3">
        <v>0.16</v>
      </c>
      <c r="E42" s="1" t="s">
        <v>24</v>
      </c>
      <c r="F42" s="8">
        <f>H42+J42+L42</f>
        <v>262580</v>
      </c>
      <c r="G42" s="12">
        <f>I42+K42+M42</f>
        <v>42012.800000000003</v>
      </c>
      <c r="H42" s="8">
        <v>0</v>
      </c>
      <c r="I42" s="12"/>
      <c r="J42" s="8">
        <f>노임!$D$10</f>
        <v>262580</v>
      </c>
      <c r="K42" s="12">
        <f>TRUNC(J42*D42,1)</f>
        <v>42012.800000000003</v>
      </c>
      <c r="L42" s="8">
        <v>0</v>
      </c>
      <c r="M42" s="12"/>
      <c r="N42" s="23" t="s">
        <v>0</v>
      </c>
    </row>
    <row r="43" spans="1:14" ht="15" customHeight="1">
      <c r="A43" s="24"/>
      <c r="B43" s="25" t="s">
        <v>421</v>
      </c>
      <c r="C43" s="1" t="s">
        <v>0</v>
      </c>
      <c r="D43" s="3">
        <v>0.08</v>
      </c>
      <c r="E43" s="1" t="s">
        <v>24</v>
      </c>
      <c r="F43" s="8">
        <f>H43+J43+L43</f>
        <v>172068</v>
      </c>
      <c r="G43" s="12">
        <f>I43+K43+M43</f>
        <v>13765.4</v>
      </c>
      <c r="H43" s="8">
        <v>0</v>
      </c>
      <c r="I43" s="12"/>
      <c r="J43" s="8">
        <f>노임!$D$3</f>
        <v>172068</v>
      </c>
      <c r="K43" s="12">
        <f>TRUNC(J43*D43,1)</f>
        <v>13765.4</v>
      </c>
      <c r="L43" s="8">
        <v>0</v>
      </c>
      <c r="M43" s="12"/>
      <c r="N43" s="23" t="s">
        <v>0</v>
      </c>
    </row>
    <row r="44" spans="1:14" ht="15" customHeight="1">
      <c r="A44" s="24"/>
      <c r="B44" s="25" t="s">
        <v>447</v>
      </c>
      <c r="C44" s="1" t="s">
        <v>369</v>
      </c>
      <c r="D44" s="3">
        <v>2</v>
      </c>
      <c r="E44" s="1" t="s">
        <v>370</v>
      </c>
      <c r="F44" s="8">
        <f>H44+J44+L44</f>
        <v>0</v>
      </c>
      <c r="G44" s="12">
        <f>I44+K44+M44</f>
        <v>1115.5</v>
      </c>
      <c r="H44" s="8"/>
      <c r="I44" s="12"/>
      <c r="J44" s="8"/>
      <c r="K44" s="12"/>
      <c r="L44" s="8"/>
      <c r="M44" s="12">
        <f>TRUNC((K42+K43)*D44%,1)</f>
        <v>1115.5</v>
      </c>
      <c r="N44" s="23"/>
    </row>
    <row r="45" spans="1:14" ht="15" customHeight="1">
      <c r="A45" s="24"/>
      <c r="B45" s="25" t="s">
        <v>760</v>
      </c>
      <c r="C45" s="1" t="s">
        <v>615</v>
      </c>
      <c r="D45" s="3">
        <v>1</v>
      </c>
      <c r="E45" s="1" t="s">
        <v>755</v>
      </c>
      <c r="F45" s="8"/>
      <c r="G45" s="12"/>
      <c r="H45" s="8">
        <f>자재!D22</f>
        <v>32670</v>
      </c>
      <c r="I45" s="12">
        <f>TRUNC(H45*D45,1)</f>
        <v>32670</v>
      </c>
      <c r="J45" s="8"/>
      <c r="K45" s="12"/>
      <c r="L45" s="8"/>
      <c r="M45" s="12"/>
      <c r="N45" s="23"/>
    </row>
    <row r="46" spans="1:14" ht="15" customHeight="1">
      <c r="A46" s="27"/>
      <c r="B46" s="2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3"/>
    </row>
    <row r="47" spans="1:14" ht="15" customHeight="1">
      <c r="A47" s="75">
        <f>A41+1</f>
        <v>64</v>
      </c>
      <c r="B47" s="57" t="s">
        <v>463</v>
      </c>
      <c r="C47" s="58" t="s">
        <v>252</v>
      </c>
      <c r="D47" s="58">
        <v>1</v>
      </c>
      <c r="E47" s="58" t="s">
        <v>3</v>
      </c>
      <c r="F47" s="62"/>
      <c r="G47" s="61">
        <f>I47+K47+M47</f>
        <v>112975</v>
      </c>
      <c r="H47" s="62"/>
      <c r="I47" s="61">
        <f>TRUNC(I48+I49+I50+I51,0)</f>
        <v>48970</v>
      </c>
      <c r="J47" s="62"/>
      <c r="K47" s="61">
        <f t="shared" ref="K47" si="18">TRUNC(K48+K49+K50,0)</f>
        <v>62750</v>
      </c>
      <c r="L47" s="61">
        <f t="shared" ref="L47" si="19">TRUNC(L48+L49+L50,0)</f>
        <v>0</v>
      </c>
      <c r="M47" s="61">
        <f t="shared" ref="M47" si="20">TRUNC(M48+M49+M50,0)</f>
        <v>1255</v>
      </c>
      <c r="N47" s="74" t="s">
        <v>408</v>
      </c>
    </row>
    <row r="48" spans="1:14" ht="15" customHeight="1">
      <c r="A48" s="24"/>
      <c r="B48" s="25" t="s">
        <v>420</v>
      </c>
      <c r="C48" s="1" t="s">
        <v>33</v>
      </c>
      <c r="D48" s="3">
        <v>0.18</v>
      </c>
      <c r="E48" s="1" t="s">
        <v>24</v>
      </c>
      <c r="F48" s="8">
        <f>H48+J48+L48</f>
        <v>262580</v>
      </c>
      <c r="G48" s="12">
        <f>I48+K48+M48</f>
        <v>47264.4</v>
      </c>
      <c r="H48" s="8">
        <v>0</v>
      </c>
      <c r="I48" s="12"/>
      <c r="J48" s="8">
        <f>노임!$D$10</f>
        <v>262580</v>
      </c>
      <c r="K48" s="12">
        <f>TRUNC(J48*D48,1)</f>
        <v>47264.4</v>
      </c>
      <c r="L48" s="8">
        <v>0</v>
      </c>
      <c r="M48" s="12"/>
      <c r="N48" s="23" t="s">
        <v>0</v>
      </c>
    </row>
    <row r="49" spans="1:14" ht="15" customHeight="1">
      <c r="A49" s="24"/>
      <c r="B49" s="25" t="s">
        <v>421</v>
      </c>
      <c r="C49" s="1" t="s">
        <v>0</v>
      </c>
      <c r="D49" s="3">
        <v>0.09</v>
      </c>
      <c r="E49" s="1" t="s">
        <v>24</v>
      </c>
      <c r="F49" s="8">
        <f>H49+J49+L49</f>
        <v>172068</v>
      </c>
      <c r="G49" s="12">
        <f>I49+K49+M49</f>
        <v>15486.1</v>
      </c>
      <c r="H49" s="8">
        <v>0</v>
      </c>
      <c r="I49" s="12"/>
      <c r="J49" s="8">
        <f>노임!$D$3</f>
        <v>172068</v>
      </c>
      <c r="K49" s="12">
        <f>TRUNC(J49*D49,1)</f>
        <v>15486.1</v>
      </c>
      <c r="L49" s="8">
        <v>0</v>
      </c>
      <c r="M49" s="12"/>
      <c r="N49" s="23" t="s">
        <v>0</v>
      </c>
    </row>
    <row r="50" spans="1:14" ht="15" customHeight="1">
      <c r="A50" s="24"/>
      <c r="B50" s="25" t="s">
        <v>447</v>
      </c>
      <c r="C50" s="1" t="s">
        <v>369</v>
      </c>
      <c r="D50" s="3">
        <v>2</v>
      </c>
      <c r="E50" s="1" t="s">
        <v>370</v>
      </c>
      <c r="F50" s="8">
        <f>H50+J50+L50</f>
        <v>0</v>
      </c>
      <c r="G50" s="12">
        <f>I50+K50+M50</f>
        <v>1255</v>
      </c>
      <c r="H50" s="8"/>
      <c r="I50" s="12"/>
      <c r="J50" s="8"/>
      <c r="K50" s="12"/>
      <c r="L50" s="8"/>
      <c r="M50" s="12">
        <f>TRUNC((K48+K49)*D50%,1)</f>
        <v>1255</v>
      </c>
      <c r="N50" s="23"/>
    </row>
    <row r="51" spans="1:14" ht="15" customHeight="1">
      <c r="A51" s="24"/>
      <c r="B51" s="25" t="s">
        <v>760</v>
      </c>
      <c r="C51" s="1" t="s">
        <v>616</v>
      </c>
      <c r="D51" s="3">
        <v>1</v>
      </c>
      <c r="E51" s="1" t="s">
        <v>755</v>
      </c>
      <c r="F51" s="8"/>
      <c r="G51" s="12"/>
      <c r="H51" s="8">
        <f>자재!D23</f>
        <v>48970</v>
      </c>
      <c r="I51" s="12">
        <f>TRUNC(H51*D51,1)</f>
        <v>48970</v>
      </c>
      <c r="J51" s="8"/>
      <c r="K51" s="12"/>
      <c r="L51" s="8"/>
      <c r="M51" s="12"/>
      <c r="N51" s="23"/>
    </row>
    <row r="52" spans="1:14" ht="15" customHeight="1">
      <c r="A52" s="27"/>
      <c r="B52" s="2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3"/>
    </row>
    <row r="53" spans="1:14" ht="15" customHeight="1">
      <c r="A53" s="75">
        <f>A47+1</f>
        <v>65</v>
      </c>
      <c r="B53" s="57" t="s">
        <v>463</v>
      </c>
      <c r="C53" s="58" t="s">
        <v>254</v>
      </c>
      <c r="D53" s="58">
        <v>1</v>
      </c>
      <c r="E53" s="58" t="s">
        <v>3</v>
      </c>
      <c r="F53" s="62"/>
      <c r="G53" s="61">
        <f>I53+K53+M53</f>
        <v>134536</v>
      </c>
      <c r="H53" s="62"/>
      <c r="I53" s="61">
        <f>TRUNC(I54+I55+I56+I57,0)</f>
        <v>63420</v>
      </c>
      <c r="J53" s="62"/>
      <c r="K53" s="61">
        <f t="shared" ref="K53" si="21">TRUNC(K54+K55+K56,0)</f>
        <v>69722</v>
      </c>
      <c r="L53" s="61">
        <f t="shared" ref="L53" si="22">TRUNC(L54+L55+L56,0)</f>
        <v>0</v>
      </c>
      <c r="M53" s="61">
        <f t="shared" ref="M53" si="23">TRUNC(M54+M55+M56,0)</f>
        <v>1394</v>
      </c>
      <c r="N53" s="74" t="s">
        <v>408</v>
      </c>
    </row>
    <row r="54" spans="1:14" ht="15" customHeight="1">
      <c r="A54" s="24"/>
      <c r="B54" s="25" t="s">
        <v>420</v>
      </c>
      <c r="C54" s="1" t="s">
        <v>33</v>
      </c>
      <c r="D54" s="3">
        <v>0.2</v>
      </c>
      <c r="E54" s="1" t="s">
        <v>24</v>
      </c>
      <c r="F54" s="8">
        <f>H54+J54+L54</f>
        <v>262580</v>
      </c>
      <c r="G54" s="12">
        <f>I54+K54+M54</f>
        <v>52516</v>
      </c>
      <c r="H54" s="8">
        <v>0</v>
      </c>
      <c r="I54" s="12"/>
      <c r="J54" s="8">
        <f>노임!$D$10</f>
        <v>262580</v>
      </c>
      <c r="K54" s="12">
        <f>TRUNC(J54*D54,1)</f>
        <v>52516</v>
      </c>
      <c r="L54" s="8">
        <v>0</v>
      </c>
      <c r="M54" s="12"/>
      <c r="N54" s="23" t="s">
        <v>0</v>
      </c>
    </row>
    <row r="55" spans="1:14" ht="15" customHeight="1">
      <c r="A55" s="24"/>
      <c r="B55" s="25" t="s">
        <v>421</v>
      </c>
      <c r="C55" s="1" t="s">
        <v>0</v>
      </c>
      <c r="D55" s="3">
        <v>0.1</v>
      </c>
      <c r="E55" s="1" t="s">
        <v>24</v>
      </c>
      <c r="F55" s="8">
        <f>H55+J55+L55</f>
        <v>172068</v>
      </c>
      <c r="G55" s="12">
        <f>I55+K55+M55</f>
        <v>17206.8</v>
      </c>
      <c r="H55" s="8">
        <v>0</v>
      </c>
      <c r="I55" s="12"/>
      <c r="J55" s="8">
        <f>노임!$D$3</f>
        <v>172068</v>
      </c>
      <c r="K55" s="12">
        <f>TRUNC(J55*D55,1)</f>
        <v>17206.8</v>
      </c>
      <c r="L55" s="8">
        <v>0</v>
      </c>
      <c r="M55" s="12"/>
      <c r="N55" s="23" t="s">
        <v>0</v>
      </c>
    </row>
    <row r="56" spans="1:14" ht="15" customHeight="1">
      <c r="A56" s="24"/>
      <c r="B56" s="25" t="s">
        <v>447</v>
      </c>
      <c r="C56" s="1" t="s">
        <v>369</v>
      </c>
      <c r="D56" s="3">
        <v>2</v>
      </c>
      <c r="E56" s="1" t="s">
        <v>370</v>
      </c>
      <c r="F56" s="8">
        <f>H56+J56+L56</f>
        <v>0</v>
      </c>
      <c r="G56" s="12">
        <f>I56+K56+M56</f>
        <v>1394.4</v>
      </c>
      <c r="H56" s="8"/>
      <c r="I56" s="12"/>
      <c r="J56" s="8"/>
      <c r="K56" s="12"/>
      <c r="L56" s="8"/>
      <c r="M56" s="12">
        <f>TRUNC((K54+K55)*D56%,1)</f>
        <v>1394.4</v>
      </c>
      <c r="N56" s="23"/>
    </row>
    <row r="57" spans="1:14" ht="15" customHeight="1">
      <c r="A57" s="24"/>
      <c r="B57" s="25" t="s">
        <v>760</v>
      </c>
      <c r="C57" s="1" t="s">
        <v>617</v>
      </c>
      <c r="D57" s="3">
        <v>1</v>
      </c>
      <c r="E57" s="1" t="s">
        <v>755</v>
      </c>
      <c r="F57" s="8"/>
      <c r="G57" s="12"/>
      <c r="H57" s="8">
        <f>자재!D24</f>
        <v>63420</v>
      </c>
      <c r="I57" s="12">
        <f>TRUNC(H57*D57,1)</f>
        <v>63420</v>
      </c>
      <c r="J57" s="8"/>
      <c r="K57" s="12"/>
      <c r="L57" s="8"/>
      <c r="M57" s="12"/>
      <c r="N57" s="23"/>
    </row>
    <row r="58" spans="1:14" ht="15" customHeight="1">
      <c r="A58" s="27"/>
      <c r="B58" s="2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3"/>
    </row>
    <row r="59" spans="1:14" ht="15" customHeight="1">
      <c r="A59" s="75">
        <f>A53+1</f>
        <v>66</v>
      </c>
      <c r="B59" s="57" t="s">
        <v>463</v>
      </c>
      <c r="C59" s="58" t="s">
        <v>253</v>
      </c>
      <c r="D59" s="58">
        <v>1</v>
      </c>
      <c r="E59" s="58" t="s">
        <v>3</v>
      </c>
      <c r="F59" s="62"/>
      <c r="G59" s="61">
        <f>I59+K59+M59</f>
        <v>141648</v>
      </c>
      <c r="H59" s="62"/>
      <c r="I59" s="61">
        <f>TRUNC(I60+I61+I62+I63,0)</f>
        <v>63420</v>
      </c>
      <c r="J59" s="62"/>
      <c r="K59" s="61">
        <f t="shared" ref="K59" si="24">TRUNC(K60+K61+K62,0)</f>
        <v>76695</v>
      </c>
      <c r="L59" s="61">
        <f t="shared" ref="L59" si="25">TRUNC(L60+L61+L62,0)</f>
        <v>0</v>
      </c>
      <c r="M59" s="61">
        <f t="shared" ref="M59" si="26">TRUNC(M60+M61+M62,0)</f>
        <v>1533</v>
      </c>
      <c r="N59" s="74" t="s">
        <v>408</v>
      </c>
    </row>
    <row r="60" spans="1:14" ht="15" customHeight="1">
      <c r="A60" s="24"/>
      <c r="B60" s="25" t="s">
        <v>420</v>
      </c>
      <c r="C60" s="1" t="s">
        <v>33</v>
      </c>
      <c r="D60" s="3">
        <v>0.22</v>
      </c>
      <c r="E60" s="1" t="s">
        <v>24</v>
      </c>
      <c r="F60" s="8">
        <f>H60+J60+L60</f>
        <v>262580</v>
      </c>
      <c r="G60" s="12">
        <f>I60+K60+M60</f>
        <v>57767.6</v>
      </c>
      <c r="H60" s="8">
        <v>0</v>
      </c>
      <c r="I60" s="12"/>
      <c r="J60" s="8">
        <f>노임!$D$10</f>
        <v>262580</v>
      </c>
      <c r="K60" s="12">
        <f>TRUNC(J60*D60,1)</f>
        <v>57767.6</v>
      </c>
      <c r="L60" s="8">
        <v>0</v>
      </c>
      <c r="M60" s="12"/>
      <c r="N60" s="23" t="s">
        <v>0</v>
      </c>
    </row>
    <row r="61" spans="1:14" ht="15" customHeight="1">
      <c r="A61" s="24"/>
      <c r="B61" s="25" t="s">
        <v>421</v>
      </c>
      <c r="C61" s="1" t="s">
        <v>0</v>
      </c>
      <c r="D61" s="3">
        <v>0.11</v>
      </c>
      <c r="E61" s="1" t="s">
        <v>24</v>
      </c>
      <c r="F61" s="8">
        <f>H61+J61+L61</f>
        <v>172068</v>
      </c>
      <c r="G61" s="12">
        <f>I61+K61+M61</f>
        <v>18927.400000000001</v>
      </c>
      <c r="H61" s="8">
        <v>0</v>
      </c>
      <c r="I61" s="12"/>
      <c r="J61" s="8">
        <f>노임!$D$3</f>
        <v>172068</v>
      </c>
      <c r="K61" s="12">
        <f>TRUNC(J61*D61,1)</f>
        <v>18927.400000000001</v>
      </c>
      <c r="L61" s="8">
        <v>0</v>
      </c>
      <c r="M61" s="12"/>
      <c r="N61" s="23" t="s">
        <v>0</v>
      </c>
    </row>
    <row r="62" spans="1:14" ht="15" customHeight="1">
      <c r="A62" s="24"/>
      <c r="B62" s="25" t="s">
        <v>447</v>
      </c>
      <c r="C62" s="1" t="s">
        <v>369</v>
      </c>
      <c r="D62" s="3">
        <v>2</v>
      </c>
      <c r="E62" s="1" t="s">
        <v>370</v>
      </c>
      <c r="F62" s="8">
        <f>H62+J62+L62</f>
        <v>0</v>
      </c>
      <c r="G62" s="12">
        <f>I62+K62+M62</f>
        <v>1533.9</v>
      </c>
      <c r="H62" s="8"/>
      <c r="I62" s="12"/>
      <c r="J62" s="8"/>
      <c r="K62" s="12"/>
      <c r="L62" s="8"/>
      <c r="M62" s="12">
        <f>TRUNC((K60+K61)*D62%,1)</f>
        <v>1533.9</v>
      </c>
      <c r="N62" s="23"/>
    </row>
    <row r="63" spans="1:14" ht="15" customHeight="1">
      <c r="A63" s="24"/>
      <c r="B63" s="25" t="s">
        <v>760</v>
      </c>
      <c r="C63" s="1" t="s">
        <v>618</v>
      </c>
      <c r="D63" s="3">
        <v>1</v>
      </c>
      <c r="E63" s="1" t="s">
        <v>755</v>
      </c>
      <c r="F63" s="8"/>
      <c r="G63" s="12"/>
      <c r="H63" s="8">
        <f>자재!D25</f>
        <v>63420</v>
      </c>
      <c r="I63" s="12">
        <f>TRUNC(H63*D63,1)</f>
        <v>63420</v>
      </c>
      <c r="J63" s="8"/>
      <c r="K63" s="12"/>
      <c r="L63" s="8"/>
      <c r="M63" s="12"/>
      <c r="N63" s="23"/>
    </row>
    <row r="64" spans="1:14" ht="15" customHeight="1">
      <c r="A64" s="27"/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3"/>
    </row>
    <row r="65" spans="1:14" ht="15" customHeight="1">
      <c r="A65" s="75">
        <f>A59+1</f>
        <v>67</v>
      </c>
      <c r="B65" s="57" t="s">
        <v>463</v>
      </c>
      <c r="C65" s="58" t="s">
        <v>255</v>
      </c>
      <c r="D65" s="58">
        <v>1</v>
      </c>
      <c r="E65" s="58" t="s">
        <v>3</v>
      </c>
      <c r="F65" s="62"/>
      <c r="G65" s="61">
        <f>I65+K65+M65</f>
        <v>221820</v>
      </c>
      <c r="H65" s="62"/>
      <c r="I65" s="61">
        <f>TRUNC(I66+I67+I68+I69,0)</f>
        <v>136480</v>
      </c>
      <c r="J65" s="62"/>
      <c r="K65" s="61">
        <f t="shared" ref="K65" si="27">TRUNC(K66+K67+K68,0)</f>
        <v>83667</v>
      </c>
      <c r="L65" s="61">
        <f t="shared" ref="L65" si="28">TRUNC(L66+L67+L68,0)</f>
        <v>0</v>
      </c>
      <c r="M65" s="61">
        <f t="shared" ref="M65" si="29">TRUNC(M66+M67+M68,0)</f>
        <v>1673</v>
      </c>
      <c r="N65" s="74" t="s">
        <v>408</v>
      </c>
    </row>
    <row r="66" spans="1:14" ht="15" customHeight="1">
      <c r="A66" s="24"/>
      <c r="B66" s="25" t="s">
        <v>420</v>
      </c>
      <c r="C66" s="1" t="s">
        <v>33</v>
      </c>
      <c r="D66" s="3">
        <v>0.24</v>
      </c>
      <c r="E66" s="1" t="s">
        <v>24</v>
      </c>
      <c r="F66" s="8">
        <f>H66+J66+L66</f>
        <v>262580</v>
      </c>
      <c r="G66" s="12">
        <f>I66+K66+M66</f>
        <v>63019.199999999997</v>
      </c>
      <c r="H66" s="8">
        <v>0</v>
      </c>
      <c r="I66" s="12"/>
      <c r="J66" s="8">
        <f>노임!$D$10</f>
        <v>262580</v>
      </c>
      <c r="K66" s="12">
        <f>TRUNC(J66*D66,1)</f>
        <v>63019.199999999997</v>
      </c>
      <c r="L66" s="8">
        <v>0</v>
      </c>
      <c r="M66" s="12"/>
      <c r="N66" s="23" t="s">
        <v>0</v>
      </c>
    </row>
    <row r="67" spans="1:14" ht="15" customHeight="1">
      <c r="A67" s="24"/>
      <c r="B67" s="25" t="s">
        <v>421</v>
      </c>
      <c r="C67" s="1" t="s">
        <v>0</v>
      </c>
      <c r="D67" s="3">
        <v>0.12</v>
      </c>
      <c r="E67" s="1" t="s">
        <v>24</v>
      </c>
      <c r="F67" s="8">
        <f>H67+J67+L67</f>
        <v>172068</v>
      </c>
      <c r="G67" s="12">
        <f>I67+K67+M67</f>
        <v>20648.099999999999</v>
      </c>
      <c r="H67" s="8">
        <v>0</v>
      </c>
      <c r="I67" s="12"/>
      <c r="J67" s="8">
        <f>노임!$D$3</f>
        <v>172068</v>
      </c>
      <c r="K67" s="12">
        <f>TRUNC(J67*D67,1)</f>
        <v>20648.099999999999</v>
      </c>
      <c r="L67" s="8">
        <v>0</v>
      </c>
      <c r="M67" s="12"/>
      <c r="N67" s="23" t="s">
        <v>0</v>
      </c>
    </row>
    <row r="68" spans="1:14" ht="15" customHeight="1">
      <c r="A68" s="24"/>
      <c r="B68" s="25" t="s">
        <v>447</v>
      </c>
      <c r="C68" s="1" t="s">
        <v>369</v>
      </c>
      <c r="D68" s="3">
        <v>2</v>
      </c>
      <c r="E68" s="1" t="s">
        <v>370</v>
      </c>
      <c r="F68" s="8">
        <f>H68+J68+L68</f>
        <v>0</v>
      </c>
      <c r="G68" s="12">
        <f>I68+K68+M68</f>
        <v>1673.3</v>
      </c>
      <c r="H68" s="8"/>
      <c r="I68" s="12"/>
      <c r="J68" s="8"/>
      <c r="K68" s="12"/>
      <c r="L68" s="8"/>
      <c r="M68" s="12">
        <f>TRUNC((K66+K67)*D68%,1)</f>
        <v>1673.3</v>
      </c>
      <c r="N68" s="23"/>
    </row>
    <row r="69" spans="1:14" ht="15" customHeight="1">
      <c r="A69" s="24"/>
      <c r="B69" s="25" t="s">
        <v>760</v>
      </c>
      <c r="C69" s="1" t="s">
        <v>619</v>
      </c>
      <c r="D69" s="3">
        <v>1</v>
      </c>
      <c r="E69" s="1" t="s">
        <v>755</v>
      </c>
      <c r="F69" s="8"/>
      <c r="G69" s="12"/>
      <c r="H69" s="8">
        <f>자재!D26</f>
        <v>136480</v>
      </c>
      <c r="I69" s="12">
        <f>TRUNC(H69*D69,1)</f>
        <v>136480</v>
      </c>
      <c r="J69" s="8"/>
      <c r="K69" s="12"/>
      <c r="L69" s="8"/>
      <c r="M69" s="12"/>
      <c r="N69" s="23"/>
    </row>
    <row r="70" spans="1:14" ht="15" customHeight="1">
      <c r="A70" s="27"/>
      <c r="B70" s="2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3"/>
    </row>
    <row r="71" spans="1:14" ht="15" customHeight="1">
      <c r="A71" s="75">
        <f>A65+1</f>
        <v>68</v>
      </c>
      <c r="B71" s="57" t="s">
        <v>463</v>
      </c>
      <c r="C71" s="58" t="s">
        <v>256</v>
      </c>
      <c r="D71" s="58">
        <v>1</v>
      </c>
      <c r="E71" s="58" t="s">
        <v>3</v>
      </c>
      <c r="F71" s="62"/>
      <c r="G71" s="61">
        <f>I71+K71+M71</f>
        <v>261425</v>
      </c>
      <c r="H71" s="62"/>
      <c r="I71" s="61">
        <f>TRUNC(I72+I73+I74+I75,0)</f>
        <v>164540</v>
      </c>
      <c r="J71" s="62"/>
      <c r="K71" s="61">
        <f t="shared" ref="K71" si="30">TRUNC(K72+K73+K74,0)</f>
        <v>94986</v>
      </c>
      <c r="L71" s="61">
        <f t="shared" ref="L71" si="31">TRUNC(L72+L73+L74,0)</f>
        <v>0</v>
      </c>
      <c r="M71" s="61">
        <f t="shared" ref="M71" si="32">TRUNC(M72+M73+M74,0)</f>
        <v>1899</v>
      </c>
      <c r="N71" s="74" t="s">
        <v>408</v>
      </c>
    </row>
    <row r="72" spans="1:14" ht="15" customHeight="1">
      <c r="A72" s="24"/>
      <c r="B72" s="25" t="s">
        <v>420</v>
      </c>
      <c r="C72" s="1" t="s">
        <v>33</v>
      </c>
      <c r="D72" s="3">
        <v>0.27</v>
      </c>
      <c r="E72" s="1" t="s">
        <v>24</v>
      </c>
      <c r="F72" s="8">
        <f>H72+J72+L72</f>
        <v>262580</v>
      </c>
      <c r="G72" s="12">
        <f>I72+K72+M72</f>
        <v>70896.600000000006</v>
      </c>
      <c r="H72" s="8">
        <v>0</v>
      </c>
      <c r="I72" s="12"/>
      <c r="J72" s="8">
        <f>노임!$D$10</f>
        <v>262580</v>
      </c>
      <c r="K72" s="12">
        <f>TRUNC(J72*D72,1)</f>
        <v>70896.600000000006</v>
      </c>
      <c r="L72" s="8">
        <v>0</v>
      </c>
      <c r="M72" s="12"/>
      <c r="N72" s="23" t="s">
        <v>0</v>
      </c>
    </row>
    <row r="73" spans="1:14" ht="15" customHeight="1">
      <c r="A73" s="24"/>
      <c r="B73" s="25" t="s">
        <v>421</v>
      </c>
      <c r="C73" s="1" t="s">
        <v>0</v>
      </c>
      <c r="D73" s="3">
        <v>0.14000000000000001</v>
      </c>
      <c r="E73" s="1" t="s">
        <v>24</v>
      </c>
      <c r="F73" s="8">
        <f>H73+J73+L73</f>
        <v>172068</v>
      </c>
      <c r="G73" s="12">
        <f>I73+K73+M73</f>
        <v>24089.5</v>
      </c>
      <c r="H73" s="8">
        <v>0</v>
      </c>
      <c r="I73" s="12"/>
      <c r="J73" s="8">
        <f>노임!$D$3</f>
        <v>172068</v>
      </c>
      <c r="K73" s="12">
        <f>TRUNC(J73*D73,1)</f>
        <v>24089.5</v>
      </c>
      <c r="L73" s="8">
        <v>0</v>
      </c>
      <c r="M73" s="12"/>
      <c r="N73" s="23" t="s">
        <v>0</v>
      </c>
    </row>
    <row r="74" spans="1:14" ht="15" customHeight="1">
      <c r="A74" s="24"/>
      <c r="B74" s="25" t="s">
        <v>447</v>
      </c>
      <c r="C74" s="1" t="s">
        <v>369</v>
      </c>
      <c r="D74" s="3">
        <v>2</v>
      </c>
      <c r="E74" s="1" t="s">
        <v>370</v>
      </c>
      <c r="F74" s="8">
        <f>H74+J74+L74</f>
        <v>0</v>
      </c>
      <c r="G74" s="12">
        <f>I74+K74+M74</f>
        <v>1899.7</v>
      </c>
      <c r="H74" s="8"/>
      <c r="I74" s="12"/>
      <c r="J74" s="8"/>
      <c r="K74" s="12"/>
      <c r="L74" s="8"/>
      <c r="M74" s="12">
        <f>TRUNC((K72+K73)*D74%,1)</f>
        <v>1899.7</v>
      </c>
      <c r="N74" s="23"/>
    </row>
    <row r="75" spans="1:14" ht="15" customHeight="1">
      <c r="A75" s="24"/>
      <c r="B75" s="25" t="s">
        <v>760</v>
      </c>
      <c r="C75" s="1" t="s">
        <v>620</v>
      </c>
      <c r="D75" s="3">
        <v>1</v>
      </c>
      <c r="E75" s="1" t="s">
        <v>755</v>
      </c>
      <c r="F75" s="8"/>
      <c r="G75" s="12"/>
      <c r="H75" s="8">
        <f>자재!D27</f>
        <v>164540</v>
      </c>
      <c r="I75" s="12">
        <f>TRUNC(H75*D75,1)</f>
        <v>164540</v>
      </c>
      <c r="J75" s="8"/>
      <c r="K75" s="12"/>
      <c r="L75" s="8"/>
      <c r="M75" s="12"/>
      <c r="N75" s="23"/>
    </row>
    <row r="76" spans="1:14" ht="15" customHeight="1">
      <c r="A76" s="27"/>
      <c r="B76" s="2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3"/>
    </row>
    <row r="77" spans="1:14" ht="15" customHeight="1">
      <c r="A77" s="75">
        <f>A71+1</f>
        <v>69</v>
      </c>
      <c r="B77" s="57" t="s">
        <v>463</v>
      </c>
      <c r="C77" s="58" t="s">
        <v>257</v>
      </c>
      <c r="D77" s="58">
        <v>1</v>
      </c>
      <c r="E77" s="58" t="s">
        <v>3</v>
      </c>
      <c r="F77" s="62"/>
      <c r="G77" s="61">
        <f>I77+K77+M77</f>
        <v>102241</v>
      </c>
      <c r="H77" s="62"/>
      <c r="I77" s="61">
        <f>TRUNC(I78+I79+I80+I81,0)</f>
        <v>0</v>
      </c>
      <c r="J77" s="62"/>
      <c r="K77" s="61">
        <f t="shared" ref="K77" si="33">TRUNC(K78+K79+K80,0)</f>
        <v>100237</v>
      </c>
      <c r="L77" s="61">
        <f t="shared" ref="L77" si="34">TRUNC(L78+L79+L80,0)</f>
        <v>0</v>
      </c>
      <c r="M77" s="61">
        <f t="shared" ref="M77" si="35">TRUNC(M78+M79+M80,0)</f>
        <v>2004</v>
      </c>
      <c r="N77" s="74" t="s">
        <v>408</v>
      </c>
    </row>
    <row r="78" spans="1:14" ht="15" customHeight="1">
      <c r="A78" s="24"/>
      <c r="B78" s="25" t="s">
        <v>420</v>
      </c>
      <c r="C78" s="1" t="s">
        <v>33</v>
      </c>
      <c r="D78" s="3">
        <v>0.28999999999999998</v>
      </c>
      <c r="E78" s="1" t="s">
        <v>24</v>
      </c>
      <c r="F78" s="8">
        <f>H78+J78+L78</f>
        <v>262580</v>
      </c>
      <c r="G78" s="12">
        <f>I78+K78+M78</f>
        <v>76148.2</v>
      </c>
      <c r="H78" s="8">
        <v>0</v>
      </c>
      <c r="I78" s="12"/>
      <c r="J78" s="8">
        <f>노임!$D$10</f>
        <v>262580</v>
      </c>
      <c r="K78" s="12">
        <f>TRUNC(J78*D78,1)</f>
        <v>76148.2</v>
      </c>
      <c r="L78" s="8">
        <v>0</v>
      </c>
      <c r="M78" s="12"/>
      <c r="N78" s="23" t="s">
        <v>0</v>
      </c>
    </row>
    <row r="79" spans="1:14" ht="15" customHeight="1">
      <c r="A79" s="24"/>
      <c r="B79" s="25" t="s">
        <v>421</v>
      </c>
      <c r="C79" s="1" t="s">
        <v>0</v>
      </c>
      <c r="D79" s="3">
        <v>0.14000000000000001</v>
      </c>
      <c r="E79" s="1" t="s">
        <v>24</v>
      </c>
      <c r="F79" s="8">
        <f>H79+J79+L79</f>
        <v>172068</v>
      </c>
      <c r="G79" s="12">
        <f>I79+K79+M79</f>
        <v>24089.5</v>
      </c>
      <c r="H79" s="8">
        <v>0</v>
      </c>
      <c r="I79" s="12"/>
      <c r="J79" s="8">
        <f>노임!$D$3</f>
        <v>172068</v>
      </c>
      <c r="K79" s="12">
        <f>TRUNC(J79*D79,1)</f>
        <v>24089.5</v>
      </c>
      <c r="L79" s="8">
        <v>0</v>
      </c>
      <c r="M79" s="12"/>
      <c r="N79" s="23" t="s">
        <v>0</v>
      </c>
    </row>
    <row r="80" spans="1:14" ht="15" customHeight="1">
      <c r="A80" s="24"/>
      <c r="B80" s="25" t="s">
        <v>447</v>
      </c>
      <c r="C80" s="1" t="s">
        <v>369</v>
      </c>
      <c r="D80" s="3">
        <v>2</v>
      </c>
      <c r="E80" s="1" t="s">
        <v>370</v>
      </c>
      <c r="F80" s="8">
        <f>H80+J80+L80</f>
        <v>0</v>
      </c>
      <c r="G80" s="12">
        <f>I80+K80+M80</f>
        <v>2004.7</v>
      </c>
      <c r="H80" s="8"/>
      <c r="I80" s="12"/>
      <c r="J80" s="8"/>
      <c r="K80" s="12"/>
      <c r="L80" s="8"/>
      <c r="M80" s="12">
        <f>TRUNC((K78+K79)*D80%,1)</f>
        <v>2004.7</v>
      </c>
      <c r="N80" s="23"/>
    </row>
    <row r="81" spans="1:14" ht="15" customHeight="1">
      <c r="A81" s="24"/>
      <c r="B81" s="25" t="s">
        <v>760</v>
      </c>
      <c r="C81" s="1" t="s">
        <v>621</v>
      </c>
      <c r="D81" s="3">
        <v>1</v>
      </c>
      <c r="E81" s="1" t="s">
        <v>755</v>
      </c>
      <c r="F81" s="8"/>
      <c r="G81" s="12"/>
      <c r="H81" s="8">
        <f>자재!D28</f>
        <v>0</v>
      </c>
      <c r="I81" s="12">
        <f>TRUNC(H81*D81,1)</f>
        <v>0</v>
      </c>
      <c r="J81" s="8"/>
      <c r="K81" s="12"/>
      <c r="L81" s="8"/>
      <c r="M81" s="12"/>
      <c r="N81" s="23"/>
    </row>
    <row r="82" spans="1:14" ht="15" customHeight="1">
      <c r="A82" s="27"/>
      <c r="B82" s="2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3"/>
    </row>
    <row r="83" spans="1:14" ht="15" customHeight="1">
      <c r="A83" s="75">
        <f>A77+1</f>
        <v>70</v>
      </c>
      <c r="B83" s="57" t="s">
        <v>463</v>
      </c>
      <c r="C83" s="58" t="s">
        <v>235</v>
      </c>
      <c r="D83" s="58">
        <v>1</v>
      </c>
      <c r="E83" s="58" t="s">
        <v>3</v>
      </c>
      <c r="F83" s="62"/>
      <c r="G83" s="61">
        <f>I83+K83+M83</f>
        <v>412364</v>
      </c>
      <c r="H83" s="62"/>
      <c r="I83" s="61">
        <f>TRUNC(I84+I85+I86+I87,0)</f>
        <v>303010</v>
      </c>
      <c r="J83" s="62"/>
      <c r="K83" s="61">
        <f t="shared" ref="K83" si="36">TRUNC(K84+K85+K86,0)</f>
        <v>107210</v>
      </c>
      <c r="L83" s="61">
        <f t="shared" ref="L83" si="37">TRUNC(L84+L85+L86,0)</f>
        <v>0</v>
      </c>
      <c r="M83" s="61">
        <f t="shared" ref="M83" si="38">TRUNC(M84+M85+M86,0)</f>
        <v>2144</v>
      </c>
      <c r="N83" s="74" t="s">
        <v>408</v>
      </c>
    </row>
    <row r="84" spans="1:14" ht="15" customHeight="1">
      <c r="A84" s="24"/>
      <c r="B84" s="25" t="s">
        <v>420</v>
      </c>
      <c r="C84" s="1" t="s">
        <v>33</v>
      </c>
      <c r="D84" s="3">
        <v>0.31</v>
      </c>
      <c r="E84" s="1" t="s">
        <v>24</v>
      </c>
      <c r="F84" s="8">
        <f>H84+J84+L84</f>
        <v>262580</v>
      </c>
      <c r="G84" s="12">
        <f>I84+K84+M84</f>
        <v>81399.8</v>
      </c>
      <c r="H84" s="8">
        <v>0</v>
      </c>
      <c r="I84" s="12"/>
      <c r="J84" s="8">
        <f>노임!$D$10</f>
        <v>262580</v>
      </c>
      <c r="K84" s="12">
        <f>TRUNC(J84*D84,1)</f>
        <v>81399.8</v>
      </c>
      <c r="L84" s="8">
        <v>0</v>
      </c>
      <c r="M84" s="12"/>
      <c r="N84" s="23" t="s">
        <v>0</v>
      </c>
    </row>
    <row r="85" spans="1:14" ht="15" customHeight="1">
      <c r="A85" s="24"/>
      <c r="B85" s="25" t="s">
        <v>421</v>
      </c>
      <c r="C85" s="1" t="s">
        <v>0</v>
      </c>
      <c r="D85" s="3">
        <v>0.15</v>
      </c>
      <c r="E85" s="1" t="s">
        <v>24</v>
      </c>
      <c r="F85" s="8">
        <f>H85+J85+L85</f>
        <v>172068</v>
      </c>
      <c r="G85" s="12">
        <f>I85+K85+M85</f>
        <v>25810.2</v>
      </c>
      <c r="H85" s="8">
        <v>0</v>
      </c>
      <c r="I85" s="12"/>
      <c r="J85" s="8">
        <f>노임!$D$3</f>
        <v>172068</v>
      </c>
      <c r="K85" s="12">
        <f>TRUNC(J85*D85,1)</f>
        <v>25810.2</v>
      </c>
      <c r="L85" s="8">
        <v>0</v>
      </c>
      <c r="M85" s="12"/>
      <c r="N85" s="23" t="s">
        <v>0</v>
      </c>
    </row>
    <row r="86" spans="1:14" ht="15" customHeight="1">
      <c r="A86" s="24"/>
      <c r="B86" s="25" t="s">
        <v>447</v>
      </c>
      <c r="C86" s="1" t="s">
        <v>369</v>
      </c>
      <c r="D86" s="3">
        <v>2</v>
      </c>
      <c r="E86" s="1" t="s">
        <v>370</v>
      </c>
      <c r="F86" s="8">
        <f>H86+J86+L86</f>
        <v>0</v>
      </c>
      <c r="G86" s="12">
        <f>I86+K86+M86</f>
        <v>2144.1999999999998</v>
      </c>
      <c r="H86" s="8"/>
      <c r="I86" s="12"/>
      <c r="J86" s="8"/>
      <c r="K86" s="12"/>
      <c r="L86" s="8"/>
      <c r="M86" s="12">
        <f>TRUNC((K84+K85)*D86%,1)</f>
        <v>2144.1999999999998</v>
      </c>
      <c r="N86" s="23"/>
    </row>
    <row r="87" spans="1:14" ht="15" customHeight="1">
      <c r="A87" s="24"/>
      <c r="B87" s="25" t="s">
        <v>760</v>
      </c>
      <c r="C87" s="1" t="s">
        <v>622</v>
      </c>
      <c r="D87" s="3">
        <v>1</v>
      </c>
      <c r="E87" s="1" t="s">
        <v>755</v>
      </c>
      <c r="F87" s="8"/>
      <c r="G87" s="12"/>
      <c r="H87" s="8">
        <f>자재!D29</f>
        <v>303010</v>
      </c>
      <c r="I87" s="12">
        <f>TRUNC(H87*D87,1)</f>
        <v>303010</v>
      </c>
      <c r="J87" s="8"/>
      <c r="K87" s="12"/>
      <c r="L87" s="8"/>
      <c r="M87" s="12"/>
      <c r="N87" s="23"/>
    </row>
    <row r="88" spans="1:14" ht="15" customHeight="1">
      <c r="A88" s="27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3"/>
    </row>
    <row r="89" spans="1:14" ht="15" customHeight="1">
      <c r="A89" s="75">
        <f>A83+1</f>
        <v>71</v>
      </c>
      <c r="B89" s="57" t="s">
        <v>463</v>
      </c>
      <c r="C89" s="58" t="s">
        <v>258</v>
      </c>
      <c r="D89" s="58">
        <v>1</v>
      </c>
      <c r="E89" s="58" t="s">
        <v>3</v>
      </c>
      <c r="F89" s="62"/>
      <c r="G89" s="61">
        <f>I89+K89+M89</f>
        <v>123577</v>
      </c>
      <c r="H89" s="62"/>
      <c r="I89" s="61">
        <f>TRUNC(I90+I91+I92+I93,0)</f>
        <v>0</v>
      </c>
      <c r="J89" s="62"/>
      <c r="K89" s="61">
        <f t="shared" ref="K89" si="39">TRUNC(K90+K91+K92,0)</f>
        <v>121154</v>
      </c>
      <c r="L89" s="61">
        <f t="shared" ref="L89" si="40">TRUNC(L90+L91+L92,0)</f>
        <v>0</v>
      </c>
      <c r="M89" s="61">
        <f t="shared" ref="M89" si="41">TRUNC(M90+M91+M92,0)</f>
        <v>2423</v>
      </c>
      <c r="N89" s="74" t="s">
        <v>408</v>
      </c>
    </row>
    <row r="90" spans="1:14" ht="15" customHeight="1">
      <c r="A90" s="24"/>
      <c r="B90" s="25" t="s">
        <v>420</v>
      </c>
      <c r="C90" s="1" t="s">
        <v>33</v>
      </c>
      <c r="D90" s="3">
        <v>0.35</v>
      </c>
      <c r="E90" s="1" t="s">
        <v>24</v>
      </c>
      <c r="F90" s="8">
        <f>H90+J90+L90</f>
        <v>262580</v>
      </c>
      <c r="G90" s="12">
        <f>I90+K90+M90</f>
        <v>91903</v>
      </c>
      <c r="H90" s="8">
        <v>0</v>
      </c>
      <c r="I90" s="12"/>
      <c r="J90" s="8">
        <f>노임!$D$10</f>
        <v>262580</v>
      </c>
      <c r="K90" s="12">
        <f>TRUNC(J90*D90,1)</f>
        <v>91903</v>
      </c>
      <c r="L90" s="8">
        <v>0</v>
      </c>
      <c r="M90" s="12"/>
      <c r="N90" s="23" t="s">
        <v>0</v>
      </c>
    </row>
    <row r="91" spans="1:14" ht="15" customHeight="1">
      <c r="A91" s="24"/>
      <c r="B91" s="25" t="s">
        <v>421</v>
      </c>
      <c r="C91" s="1" t="s">
        <v>0</v>
      </c>
      <c r="D91" s="3">
        <v>0.17</v>
      </c>
      <c r="E91" s="1" t="s">
        <v>24</v>
      </c>
      <c r="F91" s="8">
        <f>H91+J91+L91</f>
        <v>172068</v>
      </c>
      <c r="G91" s="12">
        <f>I91+K91+M91</f>
        <v>29251.5</v>
      </c>
      <c r="H91" s="8">
        <v>0</v>
      </c>
      <c r="I91" s="12"/>
      <c r="J91" s="8">
        <f>노임!$D$3</f>
        <v>172068</v>
      </c>
      <c r="K91" s="12">
        <f>TRUNC(J91*D91,1)</f>
        <v>29251.5</v>
      </c>
      <c r="L91" s="8">
        <v>0</v>
      </c>
      <c r="M91" s="12"/>
      <c r="N91" s="23" t="s">
        <v>0</v>
      </c>
    </row>
    <row r="92" spans="1:14" ht="15" customHeight="1">
      <c r="A92" s="24"/>
      <c r="B92" s="25" t="s">
        <v>447</v>
      </c>
      <c r="C92" s="1" t="s">
        <v>369</v>
      </c>
      <c r="D92" s="3">
        <v>2</v>
      </c>
      <c r="E92" s="1" t="s">
        <v>370</v>
      </c>
      <c r="F92" s="8">
        <f>H92+J92+L92</f>
        <v>0</v>
      </c>
      <c r="G92" s="12">
        <f>I92+K92+M92</f>
        <v>2423</v>
      </c>
      <c r="H92" s="8"/>
      <c r="I92" s="12"/>
      <c r="J92" s="8"/>
      <c r="K92" s="12"/>
      <c r="L92" s="8"/>
      <c r="M92" s="12">
        <f>TRUNC((K90+K91)*D92%,1)</f>
        <v>2423</v>
      </c>
      <c r="N92" s="23"/>
    </row>
    <row r="93" spans="1:14" ht="15" customHeight="1">
      <c r="A93" s="24"/>
      <c r="B93" s="25" t="s">
        <v>760</v>
      </c>
      <c r="C93" s="1" t="s">
        <v>623</v>
      </c>
      <c r="D93" s="3">
        <v>1</v>
      </c>
      <c r="E93" s="1" t="s">
        <v>755</v>
      </c>
      <c r="F93" s="8"/>
      <c r="G93" s="12"/>
      <c r="H93" s="8">
        <f>자재!D30</f>
        <v>0</v>
      </c>
      <c r="I93" s="12">
        <f>TRUNC(H93*D93,1)</f>
        <v>0</v>
      </c>
      <c r="J93" s="8"/>
      <c r="K93" s="12"/>
      <c r="L93" s="8"/>
      <c r="M93" s="12"/>
      <c r="N93" s="23"/>
    </row>
    <row r="94" spans="1:14" ht="15" customHeight="1">
      <c r="A94" s="27"/>
      <c r="B94" s="2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3"/>
    </row>
    <row r="95" spans="1:14" ht="15" customHeight="1">
      <c r="A95" s="75">
        <f>A89+1</f>
        <v>72</v>
      </c>
      <c r="B95" s="57" t="s">
        <v>463</v>
      </c>
      <c r="C95" s="58" t="s">
        <v>259</v>
      </c>
      <c r="D95" s="58">
        <v>1</v>
      </c>
      <c r="E95" s="58" t="s">
        <v>3</v>
      </c>
      <c r="F95" s="62"/>
      <c r="G95" s="61">
        <f>I95+K95+M95</f>
        <v>132906</v>
      </c>
      <c r="H95" s="62"/>
      <c r="I95" s="61">
        <f>TRUNC(I96+I97+I98+I99,0)</f>
        <v>0</v>
      </c>
      <c r="J95" s="62"/>
      <c r="K95" s="61">
        <f t="shared" ref="K95:M95" si="42">TRUNC(K96+K97+K98,0)</f>
        <v>130300</v>
      </c>
      <c r="L95" s="61">
        <f t="shared" si="42"/>
        <v>0</v>
      </c>
      <c r="M95" s="61">
        <f t="shared" si="42"/>
        <v>2606</v>
      </c>
      <c r="N95" s="74"/>
    </row>
    <row r="96" spans="1:14" ht="15" customHeight="1">
      <c r="A96" s="24"/>
      <c r="B96" s="25" t="s">
        <v>420</v>
      </c>
      <c r="C96" s="1" t="s">
        <v>33</v>
      </c>
      <c r="D96" s="3">
        <v>0.375</v>
      </c>
      <c r="E96" s="1" t="s">
        <v>24</v>
      </c>
      <c r="F96" s="8">
        <f>H96+J96+L96</f>
        <v>262580</v>
      </c>
      <c r="G96" s="12">
        <f>I96+K96+M96</f>
        <v>98467.5</v>
      </c>
      <c r="H96" s="8">
        <v>0</v>
      </c>
      <c r="I96" s="12"/>
      <c r="J96" s="8">
        <f>노임!$D$10</f>
        <v>262580</v>
      </c>
      <c r="K96" s="12">
        <f>TRUNC(J96*D96,1)</f>
        <v>98467.5</v>
      </c>
      <c r="L96" s="8">
        <v>0</v>
      </c>
      <c r="M96" s="12"/>
      <c r="N96" s="23" t="s">
        <v>0</v>
      </c>
    </row>
    <row r="97" spans="1:14" ht="15" customHeight="1">
      <c r="A97" s="24"/>
      <c r="B97" s="25" t="s">
        <v>421</v>
      </c>
      <c r="C97" s="1" t="s">
        <v>0</v>
      </c>
      <c r="D97" s="3">
        <v>0.185</v>
      </c>
      <c r="E97" s="1" t="s">
        <v>24</v>
      </c>
      <c r="F97" s="8">
        <f>H97+J97+L97</f>
        <v>172068</v>
      </c>
      <c r="G97" s="12">
        <f>I97+K97+M97</f>
        <v>31832.5</v>
      </c>
      <c r="H97" s="8">
        <v>0</v>
      </c>
      <c r="I97" s="12"/>
      <c r="J97" s="8">
        <f>노임!$D$3</f>
        <v>172068</v>
      </c>
      <c r="K97" s="12">
        <f>TRUNC(J97*D97,1)</f>
        <v>31832.5</v>
      </c>
      <c r="L97" s="8">
        <v>0</v>
      </c>
      <c r="M97" s="12"/>
      <c r="N97" s="23" t="s">
        <v>0</v>
      </c>
    </row>
    <row r="98" spans="1:14" ht="15" customHeight="1">
      <c r="A98" s="24"/>
      <c r="B98" s="25" t="s">
        <v>447</v>
      </c>
      <c r="C98" s="1" t="s">
        <v>369</v>
      </c>
      <c r="D98" s="3">
        <v>2</v>
      </c>
      <c r="E98" s="1" t="s">
        <v>370</v>
      </c>
      <c r="F98" s="8">
        <f>H98+J98+L98</f>
        <v>0</v>
      </c>
      <c r="G98" s="12">
        <f>I98+K98+M98</f>
        <v>2606</v>
      </c>
      <c r="H98" s="8"/>
      <c r="I98" s="12"/>
      <c r="J98" s="8"/>
      <c r="K98" s="12"/>
      <c r="L98" s="8"/>
      <c r="M98" s="12">
        <f>TRUNC((K96+K97)*D98%,1)</f>
        <v>2606</v>
      </c>
      <c r="N98" s="23"/>
    </row>
    <row r="99" spans="1:14" ht="15" customHeight="1">
      <c r="A99" s="24"/>
      <c r="B99" s="25" t="s">
        <v>760</v>
      </c>
      <c r="C99" s="1" t="s">
        <v>624</v>
      </c>
      <c r="D99" s="3">
        <v>1</v>
      </c>
      <c r="E99" s="1" t="s">
        <v>755</v>
      </c>
      <c r="F99" s="8"/>
      <c r="G99" s="12"/>
      <c r="H99" s="8">
        <f>자재!D31</f>
        <v>0</v>
      </c>
      <c r="I99" s="12">
        <f>TRUNC(H99*D99,1)</f>
        <v>0</v>
      </c>
      <c r="J99" s="8"/>
      <c r="K99" s="12"/>
      <c r="L99" s="8"/>
      <c r="M99" s="12"/>
      <c r="N99" s="23"/>
    </row>
    <row r="100" spans="1:14" ht="15" customHeight="1">
      <c r="A100" s="27"/>
      <c r="B100" s="2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3"/>
    </row>
    <row r="101" spans="1:14" ht="15" customHeight="1">
      <c r="A101" s="75">
        <f>A95+1</f>
        <v>73</v>
      </c>
      <c r="B101" s="57" t="s">
        <v>463</v>
      </c>
      <c r="C101" s="58" t="s">
        <v>260</v>
      </c>
      <c r="D101" s="58">
        <v>1</v>
      </c>
      <c r="E101" s="58" t="s">
        <v>3</v>
      </c>
      <c r="F101" s="62"/>
      <c r="G101" s="61">
        <f>I101+K101+M101</f>
        <v>693143</v>
      </c>
      <c r="H101" s="62"/>
      <c r="I101" s="61">
        <f>TRUNC(I102+I103+I104+I105,0)</f>
        <v>550910</v>
      </c>
      <c r="J101" s="62"/>
      <c r="K101" s="61">
        <f t="shared" ref="K101" si="43">TRUNC(K102+K103+K104,0)</f>
        <v>139445</v>
      </c>
      <c r="L101" s="61">
        <f t="shared" ref="L101" si="44">TRUNC(L102+L103+L104,0)</f>
        <v>0</v>
      </c>
      <c r="M101" s="61">
        <f t="shared" ref="M101" si="45">TRUNC(M102+M103+M104,0)</f>
        <v>2788</v>
      </c>
      <c r="N101" s="74" t="s">
        <v>408</v>
      </c>
    </row>
    <row r="102" spans="1:14" ht="15" customHeight="1">
      <c r="A102" s="24"/>
      <c r="B102" s="25" t="s">
        <v>420</v>
      </c>
      <c r="C102" s="1" t="s">
        <v>33</v>
      </c>
      <c r="D102" s="3">
        <v>0.4</v>
      </c>
      <c r="E102" s="1" t="s">
        <v>24</v>
      </c>
      <c r="F102" s="8">
        <f>H102+J102+L102</f>
        <v>262580</v>
      </c>
      <c r="G102" s="12">
        <f>I102+K102+M102</f>
        <v>105032</v>
      </c>
      <c r="H102" s="8">
        <v>0</v>
      </c>
      <c r="I102" s="12"/>
      <c r="J102" s="8">
        <f>노임!$D$10</f>
        <v>262580</v>
      </c>
      <c r="K102" s="12">
        <f>TRUNC(J102*D102,1)</f>
        <v>105032</v>
      </c>
      <c r="L102" s="8">
        <v>0</v>
      </c>
      <c r="M102" s="12"/>
      <c r="N102" s="23" t="s">
        <v>0</v>
      </c>
    </row>
    <row r="103" spans="1:14" ht="15" customHeight="1">
      <c r="A103" s="24"/>
      <c r="B103" s="25" t="s">
        <v>421</v>
      </c>
      <c r="C103" s="1" t="s">
        <v>0</v>
      </c>
      <c r="D103" s="3">
        <v>0.2</v>
      </c>
      <c r="E103" s="1" t="s">
        <v>24</v>
      </c>
      <c r="F103" s="8">
        <f>H103+J103+L103</f>
        <v>172068</v>
      </c>
      <c r="G103" s="12">
        <f>I103+K103+M103</f>
        <v>34413.599999999999</v>
      </c>
      <c r="H103" s="8">
        <v>0</v>
      </c>
      <c r="I103" s="12"/>
      <c r="J103" s="8">
        <f>노임!$D$3</f>
        <v>172068</v>
      </c>
      <c r="K103" s="12">
        <f>TRUNC(J103*D103,1)</f>
        <v>34413.599999999999</v>
      </c>
      <c r="L103" s="8">
        <v>0</v>
      </c>
      <c r="M103" s="12"/>
      <c r="N103" s="23" t="s">
        <v>0</v>
      </c>
    </row>
    <row r="104" spans="1:14" ht="15" customHeight="1">
      <c r="A104" s="24"/>
      <c r="B104" s="25" t="s">
        <v>447</v>
      </c>
      <c r="C104" s="1" t="s">
        <v>369</v>
      </c>
      <c r="D104" s="3">
        <v>2</v>
      </c>
      <c r="E104" s="1" t="s">
        <v>370</v>
      </c>
      <c r="F104" s="8">
        <f>H104+J104+L104</f>
        <v>0</v>
      </c>
      <c r="G104" s="12">
        <f>I104+K104+M104</f>
        <v>2788.9</v>
      </c>
      <c r="H104" s="8"/>
      <c r="I104" s="12"/>
      <c r="J104" s="8"/>
      <c r="K104" s="12"/>
      <c r="L104" s="8"/>
      <c r="M104" s="12">
        <f>TRUNC((K102+K103)*D104%,1)</f>
        <v>2788.9</v>
      </c>
      <c r="N104" s="23"/>
    </row>
    <row r="105" spans="1:14" ht="15" customHeight="1">
      <c r="A105" s="24"/>
      <c r="B105" s="25" t="s">
        <v>760</v>
      </c>
      <c r="C105" s="1" t="s">
        <v>625</v>
      </c>
      <c r="D105" s="3">
        <v>1</v>
      </c>
      <c r="E105" s="1" t="s">
        <v>755</v>
      </c>
      <c r="F105" s="8"/>
      <c r="G105" s="12"/>
      <c r="H105" s="8">
        <f>자재!D32</f>
        <v>550910</v>
      </c>
      <c r="I105" s="12">
        <f>TRUNC(H105*D105,1)</f>
        <v>550910</v>
      </c>
      <c r="J105" s="8"/>
      <c r="K105" s="12"/>
      <c r="L105" s="8"/>
      <c r="M105" s="12"/>
      <c r="N105" s="23"/>
    </row>
    <row r="106" spans="1:14" ht="15" customHeight="1">
      <c r="A106" s="27"/>
      <c r="B106" s="2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3"/>
    </row>
    <row r="107" spans="1:14" ht="15" customHeight="1">
      <c r="A107" s="75">
        <f>A101+1</f>
        <v>74</v>
      </c>
      <c r="B107" s="57" t="s">
        <v>463</v>
      </c>
      <c r="C107" s="58" t="s">
        <v>261</v>
      </c>
      <c r="D107" s="58">
        <v>1</v>
      </c>
      <c r="E107" s="58" t="s">
        <v>3</v>
      </c>
      <c r="F107" s="62"/>
      <c r="G107" s="61">
        <f>I107+K107+M107</f>
        <v>146667</v>
      </c>
      <c r="H107" s="62"/>
      <c r="I107" s="61">
        <f>TRUNC(I108+I109+I110+I111,0)</f>
        <v>0</v>
      </c>
      <c r="J107" s="62"/>
      <c r="K107" s="61">
        <f t="shared" ref="K107" si="46">TRUNC(K108+K109+K110,0)</f>
        <v>143792</v>
      </c>
      <c r="L107" s="61">
        <f t="shared" ref="L107" si="47">TRUNC(L108+L109+L110,0)</f>
        <v>0</v>
      </c>
      <c r="M107" s="61">
        <f t="shared" ref="M107" si="48">TRUNC(M108+M109+M110,0)</f>
        <v>2875</v>
      </c>
      <c r="N107" s="74" t="s">
        <v>408</v>
      </c>
    </row>
    <row r="108" spans="1:14" ht="15" customHeight="1">
      <c r="A108" s="24"/>
      <c r="B108" s="25" t="s">
        <v>420</v>
      </c>
      <c r="C108" s="1" t="s">
        <v>33</v>
      </c>
      <c r="D108" s="3">
        <v>0.41</v>
      </c>
      <c r="E108" s="1" t="s">
        <v>24</v>
      </c>
      <c r="F108" s="8">
        <f>H108+J108+L108</f>
        <v>262580</v>
      </c>
      <c r="G108" s="12">
        <f>I108+K108+M108</f>
        <v>107657.8</v>
      </c>
      <c r="H108" s="8">
        <v>0</v>
      </c>
      <c r="I108" s="12"/>
      <c r="J108" s="8">
        <f>노임!$D$10</f>
        <v>262580</v>
      </c>
      <c r="K108" s="12">
        <f>TRUNC(J108*D108,1)</f>
        <v>107657.8</v>
      </c>
      <c r="L108" s="8">
        <v>0</v>
      </c>
      <c r="M108" s="12"/>
      <c r="N108" s="23" t="s">
        <v>0</v>
      </c>
    </row>
    <row r="109" spans="1:14" ht="15" customHeight="1">
      <c r="A109" s="24"/>
      <c r="B109" s="25" t="s">
        <v>421</v>
      </c>
      <c r="C109" s="1" t="s">
        <v>0</v>
      </c>
      <c r="D109" s="3">
        <v>0.21</v>
      </c>
      <c r="E109" s="1" t="s">
        <v>24</v>
      </c>
      <c r="F109" s="8">
        <f>H109+J109+L109</f>
        <v>172068</v>
      </c>
      <c r="G109" s="12">
        <f>I109+K109+M109</f>
        <v>36134.199999999997</v>
      </c>
      <c r="H109" s="8">
        <v>0</v>
      </c>
      <c r="I109" s="12"/>
      <c r="J109" s="8">
        <f>노임!$D$3</f>
        <v>172068</v>
      </c>
      <c r="K109" s="12">
        <f>TRUNC(J109*D109,1)</f>
        <v>36134.199999999997</v>
      </c>
      <c r="L109" s="8">
        <v>0</v>
      </c>
      <c r="M109" s="12"/>
      <c r="N109" s="23" t="s">
        <v>0</v>
      </c>
    </row>
    <row r="110" spans="1:14" ht="15" customHeight="1">
      <c r="A110" s="24"/>
      <c r="B110" s="25" t="s">
        <v>447</v>
      </c>
      <c r="C110" s="1" t="s">
        <v>369</v>
      </c>
      <c r="D110" s="3">
        <v>2</v>
      </c>
      <c r="E110" s="1" t="s">
        <v>370</v>
      </c>
      <c r="F110" s="8">
        <f>H110+J110+L110</f>
        <v>0</v>
      </c>
      <c r="G110" s="12">
        <f>I110+K110+M110</f>
        <v>2875.8</v>
      </c>
      <c r="H110" s="8"/>
      <c r="I110" s="12"/>
      <c r="J110" s="8"/>
      <c r="K110" s="12"/>
      <c r="L110" s="8"/>
      <c r="M110" s="12">
        <f>TRUNC((K108+K109)*D110%,1)</f>
        <v>2875.8</v>
      </c>
      <c r="N110" s="23"/>
    </row>
    <row r="111" spans="1:14" ht="15" customHeight="1">
      <c r="A111" s="24"/>
      <c r="B111" s="25" t="s">
        <v>760</v>
      </c>
      <c r="C111" s="1" t="s">
        <v>626</v>
      </c>
      <c r="D111" s="3">
        <v>1</v>
      </c>
      <c r="E111" s="1" t="s">
        <v>755</v>
      </c>
      <c r="F111" s="8"/>
      <c r="G111" s="12"/>
      <c r="H111" s="8"/>
      <c r="I111" s="12">
        <f>TRUNC(H111*D111,1)</f>
        <v>0</v>
      </c>
      <c r="J111" s="8"/>
      <c r="K111" s="12"/>
      <c r="L111" s="8"/>
      <c r="M111" s="12"/>
      <c r="N111" s="23"/>
    </row>
    <row r="112" spans="1:14" ht="15" customHeight="1">
      <c r="A112" s="27"/>
      <c r="B112" s="2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3"/>
    </row>
    <row r="113" spans="1:14" ht="15" customHeight="1">
      <c r="A113" s="75">
        <f>A107+1</f>
        <v>75</v>
      </c>
      <c r="B113" s="57" t="s">
        <v>463</v>
      </c>
      <c r="C113" s="58" t="s">
        <v>262</v>
      </c>
      <c r="D113" s="58">
        <v>1</v>
      </c>
      <c r="E113" s="58" t="s">
        <v>3</v>
      </c>
      <c r="F113" s="62"/>
      <c r="G113" s="61">
        <f>I113+K113+M113</f>
        <v>163569</v>
      </c>
      <c r="H113" s="62"/>
      <c r="I113" s="61">
        <f>TRUNC(I114+I115+I116+I117,0)</f>
        <v>0</v>
      </c>
      <c r="J113" s="62"/>
      <c r="K113" s="61">
        <f t="shared" ref="K113" si="49">TRUNC(K114+K115+K116,0)</f>
        <v>160362</v>
      </c>
      <c r="L113" s="61">
        <f t="shared" ref="L113" si="50">TRUNC(L114+L115+L116,0)</f>
        <v>0</v>
      </c>
      <c r="M113" s="61">
        <f t="shared" ref="M113" si="51">TRUNC(M114+M115+M116,0)</f>
        <v>3207</v>
      </c>
      <c r="N113" s="74" t="s">
        <v>408</v>
      </c>
    </row>
    <row r="114" spans="1:14" ht="15" customHeight="1">
      <c r="A114" s="24"/>
      <c r="B114" s="25" t="s">
        <v>420</v>
      </c>
      <c r="C114" s="1" t="s">
        <v>33</v>
      </c>
      <c r="D114" s="3">
        <v>0.46</v>
      </c>
      <c r="E114" s="1" t="s">
        <v>24</v>
      </c>
      <c r="F114" s="8">
        <f>H114+J114+L114</f>
        <v>262580</v>
      </c>
      <c r="G114" s="12">
        <f>I114+K114+M114</f>
        <v>120786.8</v>
      </c>
      <c r="H114" s="8">
        <v>0</v>
      </c>
      <c r="I114" s="12"/>
      <c r="J114" s="8">
        <f>노임!$D$10</f>
        <v>262580</v>
      </c>
      <c r="K114" s="12">
        <f>TRUNC(J114*D114,1)</f>
        <v>120786.8</v>
      </c>
      <c r="L114" s="8">
        <v>0</v>
      </c>
      <c r="M114" s="12"/>
      <c r="N114" s="23" t="s">
        <v>0</v>
      </c>
    </row>
    <row r="115" spans="1:14" ht="15" customHeight="1">
      <c r="A115" s="24"/>
      <c r="B115" s="25" t="s">
        <v>421</v>
      </c>
      <c r="C115" s="1" t="s">
        <v>0</v>
      </c>
      <c r="D115" s="3">
        <v>0.23</v>
      </c>
      <c r="E115" s="1" t="s">
        <v>24</v>
      </c>
      <c r="F115" s="8">
        <f>H115+J115+L115</f>
        <v>172068</v>
      </c>
      <c r="G115" s="12">
        <f>I115+K115+M115</f>
        <v>39575.599999999999</v>
      </c>
      <c r="H115" s="8">
        <v>0</v>
      </c>
      <c r="I115" s="12"/>
      <c r="J115" s="8">
        <f>노임!$D$3</f>
        <v>172068</v>
      </c>
      <c r="K115" s="12">
        <f>TRUNC(J115*D115,1)</f>
        <v>39575.599999999999</v>
      </c>
      <c r="L115" s="8">
        <v>0</v>
      </c>
      <c r="M115" s="12"/>
      <c r="N115" s="23" t="s">
        <v>0</v>
      </c>
    </row>
    <row r="116" spans="1:14" ht="15" customHeight="1">
      <c r="A116" s="24"/>
      <c r="B116" s="25" t="s">
        <v>447</v>
      </c>
      <c r="C116" s="1" t="s">
        <v>369</v>
      </c>
      <c r="D116" s="3">
        <v>2</v>
      </c>
      <c r="E116" s="1" t="s">
        <v>370</v>
      </c>
      <c r="F116" s="8">
        <f>H116+J116+L116</f>
        <v>0</v>
      </c>
      <c r="G116" s="12">
        <f>I116+K116+M116</f>
        <v>3207.2</v>
      </c>
      <c r="H116" s="8"/>
      <c r="I116" s="12"/>
      <c r="J116" s="8"/>
      <c r="K116" s="12"/>
      <c r="L116" s="8"/>
      <c r="M116" s="12">
        <f>TRUNC((K114+K115)*D116%,1)</f>
        <v>3207.2</v>
      </c>
      <c r="N116" s="23"/>
    </row>
    <row r="117" spans="1:14" ht="15" customHeight="1">
      <c r="A117" s="24"/>
      <c r="B117" s="25" t="s">
        <v>760</v>
      </c>
      <c r="C117" s="1" t="s">
        <v>627</v>
      </c>
      <c r="D117" s="3">
        <v>1</v>
      </c>
      <c r="E117" s="1" t="s">
        <v>755</v>
      </c>
      <c r="F117" s="8"/>
      <c r="G117" s="12"/>
      <c r="H117" s="8"/>
      <c r="I117" s="12">
        <f>TRUNC(H117*D117,1)</f>
        <v>0</v>
      </c>
      <c r="J117" s="8"/>
      <c r="K117" s="12"/>
      <c r="L117" s="8"/>
      <c r="M117" s="12"/>
      <c r="N117" s="23"/>
    </row>
    <row r="118" spans="1:14" ht="15" customHeight="1">
      <c r="A118" s="27"/>
      <c r="B118" s="2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3"/>
    </row>
    <row r="119" spans="1:14" ht="15" customHeight="1">
      <c r="A119" s="75">
        <f>A113+1</f>
        <v>76</v>
      </c>
      <c r="B119" s="57" t="s">
        <v>463</v>
      </c>
      <c r="C119" s="58" t="s">
        <v>263</v>
      </c>
      <c r="D119" s="58">
        <v>1</v>
      </c>
      <c r="E119" s="58" t="s">
        <v>3</v>
      </c>
      <c r="F119" s="62"/>
      <c r="G119" s="61">
        <f>I119+K119+M119</f>
        <v>184904</v>
      </c>
      <c r="H119" s="62"/>
      <c r="I119" s="61">
        <f>TRUNC(I120+I121+I122+I123,0)</f>
        <v>0</v>
      </c>
      <c r="J119" s="62"/>
      <c r="K119" s="61">
        <f t="shared" ref="K119" si="52">TRUNC(K120+K121+K122,0)</f>
        <v>181279</v>
      </c>
      <c r="L119" s="61">
        <f t="shared" ref="L119" si="53">TRUNC(L120+L121+L122,0)</f>
        <v>0</v>
      </c>
      <c r="M119" s="61">
        <f t="shared" ref="M119" si="54">TRUNC(M120+M121+M122,0)</f>
        <v>3625</v>
      </c>
      <c r="N119" s="74" t="s">
        <v>408</v>
      </c>
    </row>
    <row r="120" spans="1:14" ht="15" customHeight="1">
      <c r="A120" s="24"/>
      <c r="B120" s="25" t="s">
        <v>420</v>
      </c>
      <c r="C120" s="1" t="s">
        <v>33</v>
      </c>
      <c r="D120" s="3">
        <v>0.52</v>
      </c>
      <c r="E120" s="1" t="s">
        <v>24</v>
      </c>
      <c r="F120" s="8">
        <f>H120+J120+L120</f>
        <v>262580</v>
      </c>
      <c r="G120" s="12">
        <f>I120+K120+M120</f>
        <v>136541.6</v>
      </c>
      <c r="H120" s="8">
        <v>0</v>
      </c>
      <c r="I120" s="12"/>
      <c r="J120" s="8">
        <f>노임!$D$10</f>
        <v>262580</v>
      </c>
      <c r="K120" s="12">
        <f>TRUNC(J120*D120,1)</f>
        <v>136541.6</v>
      </c>
      <c r="L120" s="8">
        <v>0</v>
      </c>
      <c r="M120" s="12"/>
      <c r="N120" s="23" t="s">
        <v>0</v>
      </c>
    </row>
    <row r="121" spans="1:14" ht="15" customHeight="1">
      <c r="A121" s="24"/>
      <c r="B121" s="25" t="s">
        <v>421</v>
      </c>
      <c r="C121" s="1" t="s">
        <v>0</v>
      </c>
      <c r="D121" s="3">
        <v>0.26</v>
      </c>
      <c r="E121" s="1" t="s">
        <v>24</v>
      </c>
      <c r="F121" s="8">
        <f>H121+J121+L121</f>
        <v>172068</v>
      </c>
      <c r="G121" s="12">
        <f>I121+K121+M121</f>
        <v>44737.599999999999</v>
      </c>
      <c r="H121" s="8">
        <v>0</v>
      </c>
      <c r="I121" s="12"/>
      <c r="J121" s="8">
        <f>노임!$D$3</f>
        <v>172068</v>
      </c>
      <c r="K121" s="12">
        <f>TRUNC(J121*D121,1)</f>
        <v>44737.599999999999</v>
      </c>
      <c r="L121" s="8">
        <v>0</v>
      </c>
      <c r="M121" s="12"/>
      <c r="N121" s="23" t="s">
        <v>0</v>
      </c>
    </row>
    <row r="122" spans="1:14" ht="15" customHeight="1">
      <c r="A122" s="24"/>
      <c r="B122" s="25" t="s">
        <v>447</v>
      </c>
      <c r="C122" s="1" t="s">
        <v>369</v>
      </c>
      <c r="D122" s="3">
        <v>2</v>
      </c>
      <c r="E122" s="1" t="s">
        <v>370</v>
      </c>
      <c r="F122" s="8">
        <f>H122+J122+L122</f>
        <v>0</v>
      </c>
      <c r="G122" s="12">
        <f>I122+K122+M122</f>
        <v>3625.5</v>
      </c>
      <c r="H122" s="8"/>
      <c r="I122" s="12"/>
      <c r="J122" s="8"/>
      <c r="K122" s="12"/>
      <c r="L122" s="8"/>
      <c r="M122" s="12">
        <f>TRUNC((K120+K121)*D122%,1)</f>
        <v>3625.5</v>
      </c>
      <c r="N122" s="23"/>
    </row>
    <row r="123" spans="1:14" ht="15" customHeight="1">
      <c r="A123" s="24"/>
      <c r="B123" s="25" t="s">
        <v>760</v>
      </c>
      <c r="C123" s="1" t="s">
        <v>628</v>
      </c>
      <c r="D123" s="3">
        <v>1</v>
      </c>
      <c r="E123" s="1" t="s">
        <v>755</v>
      </c>
      <c r="F123" s="8"/>
      <c r="G123" s="12"/>
      <c r="H123" s="8"/>
      <c r="I123" s="12">
        <f>TRUNC(H123*D123,1)</f>
        <v>0</v>
      </c>
      <c r="J123" s="8"/>
      <c r="K123" s="12"/>
      <c r="L123" s="8"/>
      <c r="M123" s="12"/>
      <c r="N123" s="23"/>
    </row>
    <row r="124" spans="1:14" ht="15" customHeight="1">
      <c r="A124" s="27"/>
      <c r="B124" s="2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3"/>
    </row>
    <row r="125" spans="1:14" ht="15" customHeight="1">
      <c r="A125" s="75">
        <f>A119+1</f>
        <v>77</v>
      </c>
      <c r="B125" s="57" t="s">
        <v>463</v>
      </c>
      <c r="C125" s="58" t="s">
        <v>264</v>
      </c>
      <c r="D125" s="58">
        <v>1</v>
      </c>
      <c r="E125" s="58" t="s">
        <v>3</v>
      </c>
      <c r="F125" s="62"/>
      <c r="G125" s="61">
        <f>I125+K125+M125</f>
        <v>203561</v>
      </c>
      <c r="H125" s="62"/>
      <c r="I125" s="61">
        <f>TRUNC(I126+I127+I128+I129,0)</f>
        <v>0</v>
      </c>
      <c r="J125" s="62"/>
      <c r="K125" s="61">
        <f t="shared" ref="K125" si="55">TRUNC(K126+K127+K128,0)</f>
        <v>199570</v>
      </c>
      <c r="L125" s="61">
        <f t="shared" ref="L125" si="56">TRUNC(L126+L127+L128,0)</f>
        <v>0</v>
      </c>
      <c r="M125" s="61">
        <f t="shared" ref="M125" si="57">TRUNC(M126+M127+M128,0)</f>
        <v>3991</v>
      </c>
      <c r="N125" s="74" t="s">
        <v>408</v>
      </c>
    </row>
    <row r="126" spans="1:14" ht="15" customHeight="1">
      <c r="A126" s="24"/>
      <c r="B126" s="25" t="s">
        <v>420</v>
      </c>
      <c r="C126" s="1" t="s">
        <v>33</v>
      </c>
      <c r="D126" s="3">
        <v>0.56999999999999995</v>
      </c>
      <c r="E126" s="1" t="s">
        <v>24</v>
      </c>
      <c r="F126" s="8">
        <f>H126+J126+L126</f>
        <v>262580</v>
      </c>
      <c r="G126" s="12">
        <f>I126+K126+M126</f>
        <v>149670.6</v>
      </c>
      <c r="H126" s="8">
        <v>0</v>
      </c>
      <c r="I126" s="12"/>
      <c r="J126" s="8">
        <f>노임!$D$10</f>
        <v>262580</v>
      </c>
      <c r="K126" s="12">
        <f>TRUNC(J126*D126,1)</f>
        <v>149670.6</v>
      </c>
      <c r="L126" s="8">
        <v>0</v>
      </c>
      <c r="M126" s="12"/>
      <c r="N126" s="23" t="s">
        <v>0</v>
      </c>
    </row>
    <row r="127" spans="1:14" ht="15" customHeight="1">
      <c r="A127" s="24"/>
      <c r="B127" s="25" t="s">
        <v>421</v>
      </c>
      <c r="C127" s="1" t="s">
        <v>0</v>
      </c>
      <c r="D127" s="3">
        <v>0.28999999999999998</v>
      </c>
      <c r="E127" s="1" t="s">
        <v>24</v>
      </c>
      <c r="F127" s="8">
        <f>H127+J127+L127</f>
        <v>172068</v>
      </c>
      <c r="G127" s="12">
        <f>I127+K127+M127</f>
        <v>49899.7</v>
      </c>
      <c r="H127" s="8">
        <v>0</v>
      </c>
      <c r="I127" s="12"/>
      <c r="J127" s="8">
        <f>노임!$D$3</f>
        <v>172068</v>
      </c>
      <c r="K127" s="12">
        <f>TRUNC(J127*D127,1)</f>
        <v>49899.7</v>
      </c>
      <c r="L127" s="8">
        <v>0</v>
      </c>
      <c r="M127" s="12"/>
      <c r="N127" s="23" t="s">
        <v>0</v>
      </c>
    </row>
    <row r="128" spans="1:14" ht="15" customHeight="1">
      <c r="A128" s="24"/>
      <c r="B128" s="25" t="s">
        <v>447</v>
      </c>
      <c r="C128" s="1" t="s">
        <v>369</v>
      </c>
      <c r="D128" s="3">
        <v>2</v>
      </c>
      <c r="E128" s="1" t="s">
        <v>370</v>
      </c>
      <c r="F128" s="8">
        <f>H128+J128+L128</f>
        <v>0</v>
      </c>
      <c r="G128" s="12">
        <f>I128+K128+M128</f>
        <v>3991.4</v>
      </c>
      <c r="H128" s="8"/>
      <c r="I128" s="12"/>
      <c r="J128" s="8"/>
      <c r="K128" s="12"/>
      <c r="L128" s="8"/>
      <c r="M128" s="12">
        <f>TRUNC((K126+K127)*D128%,1)</f>
        <v>3991.4</v>
      </c>
      <c r="N128" s="23"/>
    </row>
    <row r="129" spans="1:14" ht="15" customHeight="1">
      <c r="A129" s="24"/>
      <c r="B129" s="25" t="s">
        <v>760</v>
      </c>
      <c r="C129" s="1" t="s">
        <v>629</v>
      </c>
      <c r="D129" s="3">
        <v>1</v>
      </c>
      <c r="E129" s="1" t="s">
        <v>755</v>
      </c>
      <c r="F129" s="8"/>
      <c r="G129" s="12"/>
      <c r="H129" s="8"/>
      <c r="I129" s="12">
        <f>TRUNC(H129*D129,1)</f>
        <v>0</v>
      </c>
      <c r="J129" s="8"/>
      <c r="K129" s="12"/>
      <c r="L129" s="8"/>
      <c r="M129" s="12"/>
      <c r="N129" s="23"/>
    </row>
    <row r="130" spans="1:14" ht="15" customHeight="1">
      <c r="A130" s="27"/>
      <c r="B130" s="2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3"/>
    </row>
    <row r="131" spans="1:14" ht="15" customHeight="1">
      <c r="A131" s="75">
        <f>A125+1</f>
        <v>78</v>
      </c>
      <c r="B131" s="57" t="s">
        <v>463</v>
      </c>
      <c r="C131" s="58" t="s">
        <v>265</v>
      </c>
      <c r="D131" s="58">
        <v>1</v>
      </c>
      <c r="E131" s="58" t="s">
        <v>3</v>
      </c>
      <c r="F131" s="62"/>
      <c r="G131" s="61">
        <f>I131+K131+M131</f>
        <v>224896</v>
      </c>
      <c r="H131" s="62"/>
      <c r="I131" s="61">
        <f>TRUNC(I132+I133+I134+I135,0)</f>
        <v>0</v>
      </c>
      <c r="J131" s="62"/>
      <c r="K131" s="61">
        <f t="shared" ref="K131" si="58">TRUNC(K132+K133+K134,0)</f>
        <v>220487</v>
      </c>
      <c r="L131" s="61">
        <f t="shared" ref="L131" si="59">TRUNC(L132+L133+L134,0)</f>
        <v>0</v>
      </c>
      <c r="M131" s="61">
        <f t="shared" ref="M131" si="60">TRUNC(M132+M133+M134,0)</f>
        <v>4409</v>
      </c>
      <c r="N131" s="74" t="s">
        <v>408</v>
      </c>
    </row>
    <row r="132" spans="1:14" ht="15" customHeight="1">
      <c r="A132" s="24"/>
      <c r="B132" s="25" t="s">
        <v>420</v>
      </c>
      <c r="C132" s="1" t="s">
        <v>33</v>
      </c>
      <c r="D132" s="3">
        <v>0.63</v>
      </c>
      <c r="E132" s="1" t="s">
        <v>24</v>
      </c>
      <c r="F132" s="8">
        <f>H132+J132+L132</f>
        <v>262580</v>
      </c>
      <c r="G132" s="12">
        <f>I132+K132+M132</f>
        <v>165425.4</v>
      </c>
      <c r="H132" s="8">
        <v>0</v>
      </c>
      <c r="I132" s="12"/>
      <c r="J132" s="8">
        <f>노임!$D$10</f>
        <v>262580</v>
      </c>
      <c r="K132" s="12">
        <f>TRUNC(J132*D132,1)</f>
        <v>165425.4</v>
      </c>
      <c r="L132" s="8">
        <v>0</v>
      </c>
      <c r="M132" s="12"/>
      <c r="N132" s="23" t="s">
        <v>0</v>
      </c>
    </row>
    <row r="133" spans="1:14" ht="15" customHeight="1">
      <c r="A133" s="24"/>
      <c r="B133" s="25" t="s">
        <v>421</v>
      </c>
      <c r="C133" s="1" t="s">
        <v>0</v>
      </c>
      <c r="D133" s="3">
        <v>0.32</v>
      </c>
      <c r="E133" s="1" t="s">
        <v>24</v>
      </c>
      <c r="F133" s="8">
        <f>H133+J133+L133</f>
        <v>172068</v>
      </c>
      <c r="G133" s="12">
        <f>I133+K133+M133</f>
        <v>55061.7</v>
      </c>
      <c r="H133" s="8">
        <v>0</v>
      </c>
      <c r="I133" s="12"/>
      <c r="J133" s="8">
        <f>노임!$D$3</f>
        <v>172068</v>
      </c>
      <c r="K133" s="12">
        <f>TRUNC(J133*D133,1)</f>
        <v>55061.7</v>
      </c>
      <c r="L133" s="8">
        <v>0</v>
      </c>
      <c r="M133" s="12"/>
      <c r="N133" s="23" t="s">
        <v>0</v>
      </c>
    </row>
    <row r="134" spans="1:14" ht="15" customHeight="1">
      <c r="A134" s="24"/>
      <c r="B134" s="25" t="s">
        <v>447</v>
      </c>
      <c r="C134" s="1" t="s">
        <v>369</v>
      </c>
      <c r="D134" s="3">
        <v>2</v>
      </c>
      <c r="E134" s="1" t="s">
        <v>370</v>
      </c>
      <c r="F134" s="8">
        <f>H134+J134+L134</f>
        <v>0</v>
      </c>
      <c r="G134" s="12">
        <f>I134+K134+M134</f>
        <v>4409.7</v>
      </c>
      <c r="H134" s="8"/>
      <c r="I134" s="12"/>
      <c r="J134" s="8"/>
      <c r="K134" s="12"/>
      <c r="L134" s="8"/>
      <c r="M134" s="12">
        <f>TRUNC((K132+K133)*D134%,1)</f>
        <v>4409.7</v>
      </c>
      <c r="N134" s="23"/>
    </row>
    <row r="135" spans="1:14" ht="15" customHeight="1">
      <c r="A135" s="24"/>
      <c r="B135" s="25" t="s">
        <v>760</v>
      </c>
      <c r="C135" s="1" t="s">
        <v>630</v>
      </c>
      <c r="D135" s="3">
        <v>1</v>
      </c>
      <c r="E135" s="1" t="s">
        <v>755</v>
      </c>
      <c r="F135" s="8"/>
      <c r="G135" s="12"/>
      <c r="H135" s="8"/>
      <c r="I135" s="12">
        <f>TRUNC(H135*D135,1)</f>
        <v>0</v>
      </c>
      <c r="J135" s="8"/>
      <c r="K135" s="12"/>
      <c r="L135" s="8"/>
      <c r="M135" s="12"/>
      <c r="N135" s="23"/>
    </row>
    <row r="136" spans="1:14" ht="15" customHeight="1">
      <c r="A136" s="27"/>
      <c r="B136" s="2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3"/>
    </row>
    <row r="137" spans="1:14" ht="15" customHeight="1">
      <c r="A137" s="75">
        <f>A131+1</f>
        <v>79</v>
      </c>
      <c r="B137" s="57" t="s">
        <v>463</v>
      </c>
      <c r="C137" s="58" t="s">
        <v>266</v>
      </c>
      <c r="D137" s="58">
        <v>1</v>
      </c>
      <c r="E137" s="58" t="s">
        <v>3</v>
      </c>
      <c r="F137" s="62"/>
      <c r="G137" s="61">
        <f>I137+K137+M137</f>
        <v>244476</v>
      </c>
      <c r="H137" s="62"/>
      <c r="I137" s="61">
        <f>TRUNC(I138+I139+I140+I141,0)</f>
        <v>0</v>
      </c>
      <c r="J137" s="62"/>
      <c r="K137" s="61">
        <f t="shared" ref="K137" si="61">TRUNC(K138+K139+K140,0)</f>
        <v>239683</v>
      </c>
      <c r="L137" s="61">
        <f t="shared" ref="L137" si="62">TRUNC(L138+L139+L140,0)</f>
        <v>0</v>
      </c>
      <c r="M137" s="61">
        <f t="shared" ref="M137" si="63">TRUNC(M138+M139+M140,0)</f>
        <v>4793</v>
      </c>
      <c r="N137" s="74" t="s">
        <v>408</v>
      </c>
    </row>
    <row r="138" spans="1:14" ht="15" customHeight="1">
      <c r="A138" s="24"/>
      <c r="B138" s="25" t="s">
        <v>420</v>
      </c>
      <c r="C138" s="1" t="s">
        <v>33</v>
      </c>
      <c r="D138" s="3">
        <v>0.69</v>
      </c>
      <c r="E138" s="1" t="s">
        <v>24</v>
      </c>
      <c r="F138" s="8">
        <f>H138+J138+L138</f>
        <v>262580</v>
      </c>
      <c r="G138" s="12">
        <f>I138+K138+M138</f>
        <v>181180.2</v>
      </c>
      <c r="H138" s="8">
        <v>0</v>
      </c>
      <c r="I138" s="12"/>
      <c r="J138" s="8">
        <f>노임!$D$10</f>
        <v>262580</v>
      </c>
      <c r="K138" s="12">
        <f>TRUNC(J138*D138,1)</f>
        <v>181180.2</v>
      </c>
      <c r="L138" s="8">
        <v>0</v>
      </c>
      <c r="M138" s="12"/>
      <c r="N138" s="23" t="s">
        <v>0</v>
      </c>
    </row>
    <row r="139" spans="1:14" ht="15" customHeight="1">
      <c r="A139" s="24"/>
      <c r="B139" s="25" t="s">
        <v>421</v>
      </c>
      <c r="C139" s="1" t="s">
        <v>0</v>
      </c>
      <c r="D139" s="3">
        <v>0.34</v>
      </c>
      <c r="E139" s="1" t="s">
        <v>24</v>
      </c>
      <c r="F139" s="8">
        <f>H139+J139+L139</f>
        <v>172068</v>
      </c>
      <c r="G139" s="12">
        <f>I139+K139+M139</f>
        <v>58503.1</v>
      </c>
      <c r="H139" s="8">
        <v>0</v>
      </c>
      <c r="I139" s="12"/>
      <c r="J139" s="8">
        <f>노임!$D$3</f>
        <v>172068</v>
      </c>
      <c r="K139" s="12">
        <f>TRUNC(J139*D139,1)</f>
        <v>58503.1</v>
      </c>
      <c r="L139" s="8">
        <v>0</v>
      </c>
      <c r="M139" s="12"/>
      <c r="N139" s="23" t="s">
        <v>0</v>
      </c>
    </row>
    <row r="140" spans="1:14" ht="15" customHeight="1">
      <c r="A140" s="24"/>
      <c r="B140" s="25" t="s">
        <v>447</v>
      </c>
      <c r="C140" s="1" t="s">
        <v>369</v>
      </c>
      <c r="D140" s="3">
        <v>2</v>
      </c>
      <c r="E140" s="1" t="s">
        <v>370</v>
      </c>
      <c r="F140" s="8">
        <f>H140+J140+L140</f>
        <v>0</v>
      </c>
      <c r="G140" s="12">
        <f>I140+K140+M140</f>
        <v>4793.6000000000004</v>
      </c>
      <c r="H140" s="8"/>
      <c r="I140" s="12"/>
      <c r="J140" s="8"/>
      <c r="K140" s="12"/>
      <c r="L140" s="8"/>
      <c r="M140" s="12">
        <f>TRUNC((K138+K139)*D140%,1)</f>
        <v>4793.6000000000004</v>
      </c>
      <c r="N140" s="23"/>
    </row>
    <row r="141" spans="1:14" ht="15" customHeight="1">
      <c r="A141" s="24"/>
      <c r="B141" s="25" t="s">
        <v>760</v>
      </c>
      <c r="C141" s="1" t="s">
        <v>631</v>
      </c>
      <c r="D141" s="3">
        <v>1</v>
      </c>
      <c r="E141" s="1" t="s">
        <v>755</v>
      </c>
      <c r="F141" s="8"/>
      <c r="G141" s="12"/>
      <c r="H141" s="8"/>
      <c r="I141" s="12">
        <f>TRUNC(H141*D141,1)</f>
        <v>0</v>
      </c>
      <c r="J141" s="8"/>
      <c r="K141" s="12"/>
      <c r="L141" s="8"/>
      <c r="M141" s="12"/>
      <c r="N141" s="23"/>
    </row>
    <row r="142" spans="1:14" ht="15" customHeight="1">
      <c r="A142" s="27"/>
      <c r="B142" s="2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3"/>
    </row>
    <row r="143" spans="1:14" ht="15" customHeight="1">
      <c r="A143" s="75">
        <f>A137+1</f>
        <v>80</v>
      </c>
      <c r="B143" s="57" t="s">
        <v>463</v>
      </c>
      <c r="C143" s="58" t="s">
        <v>267</v>
      </c>
      <c r="D143" s="58">
        <v>1</v>
      </c>
      <c r="E143" s="58" t="s">
        <v>3</v>
      </c>
      <c r="F143" s="62"/>
      <c r="G143" s="61">
        <f>I143+K143+M143</f>
        <v>263133</v>
      </c>
      <c r="H143" s="62"/>
      <c r="I143" s="61">
        <f>TRUNC(I144+I145+I146+I147,0)</f>
        <v>0</v>
      </c>
      <c r="J143" s="62"/>
      <c r="K143" s="61">
        <f t="shared" ref="K143" si="64">TRUNC(K144+K145+K146,0)</f>
        <v>257974</v>
      </c>
      <c r="L143" s="61">
        <f t="shared" ref="L143" si="65">TRUNC(L144+L145+L146,0)</f>
        <v>0</v>
      </c>
      <c r="M143" s="61">
        <f t="shared" ref="M143" si="66">TRUNC(M144+M145+M146,0)</f>
        <v>5159</v>
      </c>
      <c r="N143" s="74" t="s">
        <v>408</v>
      </c>
    </row>
    <row r="144" spans="1:14" ht="15" customHeight="1">
      <c r="A144" s="24"/>
      <c r="B144" s="25" t="s">
        <v>420</v>
      </c>
      <c r="C144" s="1" t="s">
        <v>33</v>
      </c>
      <c r="D144" s="3">
        <v>0.74</v>
      </c>
      <c r="E144" s="1" t="s">
        <v>24</v>
      </c>
      <c r="F144" s="8">
        <f>H144+J144+L144</f>
        <v>262580</v>
      </c>
      <c r="G144" s="12">
        <f>I144+K144+M144</f>
        <v>194309.2</v>
      </c>
      <c r="H144" s="8">
        <v>0</v>
      </c>
      <c r="I144" s="12"/>
      <c r="J144" s="8">
        <f>노임!$D$10</f>
        <v>262580</v>
      </c>
      <c r="K144" s="12">
        <f>TRUNC(J144*D144,1)</f>
        <v>194309.2</v>
      </c>
      <c r="L144" s="8">
        <v>0</v>
      </c>
      <c r="M144" s="12"/>
      <c r="N144" s="23" t="s">
        <v>0</v>
      </c>
    </row>
    <row r="145" spans="1:14" ht="15" customHeight="1">
      <c r="A145" s="24"/>
      <c r="B145" s="25" t="s">
        <v>421</v>
      </c>
      <c r="C145" s="1" t="s">
        <v>0</v>
      </c>
      <c r="D145" s="3">
        <v>0.37</v>
      </c>
      <c r="E145" s="1" t="s">
        <v>24</v>
      </c>
      <c r="F145" s="8">
        <f>H145+J145+L145</f>
        <v>172068</v>
      </c>
      <c r="G145" s="12">
        <f>I145+K145+M145</f>
        <v>63665.1</v>
      </c>
      <c r="H145" s="8">
        <v>0</v>
      </c>
      <c r="I145" s="12"/>
      <c r="J145" s="8">
        <f>노임!$D$3</f>
        <v>172068</v>
      </c>
      <c r="K145" s="12">
        <f>TRUNC(J145*D145,1)</f>
        <v>63665.1</v>
      </c>
      <c r="L145" s="8">
        <v>0</v>
      </c>
      <c r="M145" s="12"/>
      <c r="N145" s="23" t="s">
        <v>0</v>
      </c>
    </row>
    <row r="146" spans="1:14" ht="15" customHeight="1">
      <c r="A146" s="24"/>
      <c r="B146" s="25" t="s">
        <v>447</v>
      </c>
      <c r="C146" s="1" t="s">
        <v>369</v>
      </c>
      <c r="D146" s="3">
        <v>2</v>
      </c>
      <c r="E146" s="1" t="s">
        <v>370</v>
      </c>
      <c r="F146" s="8">
        <f>H146+J146+L146</f>
        <v>0</v>
      </c>
      <c r="G146" s="12">
        <f>I146+K146+M146</f>
        <v>5159.3999999999996</v>
      </c>
      <c r="H146" s="8"/>
      <c r="I146" s="12"/>
      <c r="J146" s="8"/>
      <c r="K146" s="12"/>
      <c r="L146" s="8"/>
      <c r="M146" s="12">
        <f>TRUNC((K144+K145)*D146%,1)</f>
        <v>5159.3999999999996</v>
      </c>
      <c r="N146" s="23"/>
    </row>
    <row r="147" spans="1:14" ht="15" customHeight="1">
      <c r="A147" s="24"/>
      <c r="B147" s="25" t="s">
        <v>760</v>
      </c>
      <c r="C147" s="1" t="s">
        <v>632</v>
      </c>
      <c r="D147" s="3">
        <v>1</v>
      </c>
      <c r="E147" s="1" t="s">
        <v>755</v>
      </c>
      <c r="F147" s="8"/>
      <c r="G147" s="12"/>
      <c r="H147" s="8"/>
      <c r="I147" s="12">
        <f>TRUNC(H147*D147,1)</f>
        <v>0</v>
      </c>
      <c r="J147" s="8"/>
      <c r="K147" s="12"/>
      <c r="L147" s="8"/>
      <c r="M147" s="12"/>
      <c r="N147" s="23"/>
    </row>
    <row r="148" spans="1:14" ht="15" customHeight="1">
      <c r="A148" s="27"/>
      <c r="B148" s="2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3"/>
    </row>
  </sheetData>
  <autoFilter ref="A1:N170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212"/>
  <sheetViews>
    <sheetView zoomScaleNormal="100" workbookViewId="0">
      <pane ySplit="2" topLeftCell="A35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style="16" hidden="1" customWidth="1"/>
    <col min="7" max="7" width="14.83203125" customWidth="1"/>
    <col min="8" max="8" width="12.83203125" hidden="1" customWidth="1"/>
    <col min="9" max="9" width="14.83203125" customWidth="1"/>
    <col min="10" max="10" width="12.83203125" hidden="1" customWidth="1"/>
    <col min="11" max="11" width="14.83203125" customWidth="1"/>
    <col min="12" max="12" width="12.83203125" hidden="1" customWidth="1"/>
    <col min="13" max="13" width="14.83203125" customWidth="1"/>
    <col min="14" max="14" width="15.83203125" style="16" customWidth="1"/>
  </cols>
  <sheetData>
    <row r="1" spans="1:14" ht="18" customHeight="1">
      <c r="A1" s="82" t="s">
        <v>464</v>
      </c>
    </row>
    <row r="2" spans="1:14" ht="18" customHeight="1">
      <c r="A2" s="384" t="s">
        <v>23</v>
      </c>
      <c r="B2" s="385"/>
      <c r="C2" s="2" t="s">
        <v>22</v>
      </c>
      <c r="D2" s="2" t="s">
        <v>21</v>
      </c>
      <c r="E2" s="2" t="s">
        <v>20</v>
      </c>
      <c r="F2" s="2"/>
      <c r="G2" s="2" t="s">
        <v>19</v>
      </c>
      <c r="H2" s="2"/>
      <c r="I2" s="2" t="s">
        <v>18</v>
      </c>
      <c r="J2" s="2"/>
      <c r="K2" s="2" t="s">
        <v>17</v>
      </c>
      <c r="L2" s="2"/>
      <c r="M2" s="2" t="s">
        <v>16</v>
      </c>
      <c r="N2" s="2" t="s">
        <v>15</v>
      </c>
    </row>
    <row r="3" spans="1:14" ht="18" customHeight="1">
      <c r="A3" s="24"/>
      <c r="B3" s="25"/>
      <c r="C3" s="1"/>
      <c r="D3" s="1"/>
      <c r="E3" s="2"/>
      <c r="F3" s="2"/>
      <c r="G3" s="9"/>
      <c r="H3" s="9"/>
      <c r="I3" s="9"/>
      <c r="J3" s="9"/>
      <c r="K3" s="9"/>
      <c r="L3" s="9"/>
      <c r="M3" s="9"/>
      <c r="N3" s="2"/>
    </row>
    <row r="4" spans="1:14" ht="18" customHeight="1">
      <c r="A4" s="50">
        <f>KP메카니컬접합부설!A5</f>
        <v>1</v>
      </c>
      <c r="B4" s="64" t="str">
        <f>KP메카니컬접합부설!B5</f>
        <v>K.P메카니컬 접합 및 부설</v>
      </c>
      <c r="C4" s="3" t="str">
        <f>KP메카니컬접합부설!C5</f>
        <v>D80㎜(인력)</v>
      </c>
      <c r="D4" s="1">
        <v>1</v>
      </c>
      <c r="E4" s="2" t="s">
        <v>412</v>
      </c>
      <c r="F4" s="2"/>
      <c r="G4" s="45">
        <f t="shared" ref="G4:G59" si="0">I4+K4+M4</f>
        <v>76761</v>
      </c>
      <c r="H4" s="45"/>
      <c r="I4" s="45">
        <f>KP메카니컬접합부설!I5</f>
        <v>0</v>
      </c>
      <c r="J4" s="45"/>
      <c r="K4" s="45">
        <f>KP메카니컬접합부설!K5</f>
        <v>73809</v>
      </c>
      <c r="L4" s="45"/>
      <c r="M4" s="45">
        <f>KP메카니컬접합부설!M5</f>
        <v>2952</v>
      </c>
      <c r="N4" s="2"/>
    </row>
    <row r="5" spans="1:14" ht="18" customHeight="1">
      <c r="A5" s="50">
        <f>KP메카니컬접합부설!A12</f>
        <v>2</v>
      </c>
      <c r="B5" s="65" t="str">
        <f>KP메카니컬접합부설!B12</f>
        <v>K.P메카니컬 접합 및 부설</v>
      </c>
      <c r="C5" s="50" t="str">
        <f>KP메카니컬접합부설!C12</f>
        <v>D80㎜(인력), 이탈방지압륜</v>
      </c>
      <c r="D5" s="1">
        <v>1</v>
      </c>
      <c r="E5" s="2" t="s">
        <v>412</v>
      </c>
      <c r="F5" s="2"/>
      <c r="G5" s="45">
        <f t="shared" si="0"/>
        <v>99789.799999999988</v>
      </c>
      <c r="H5" s="45"/>
      <c r="I5" s="45">
        <f>KP메카니컬접합부설!I12</f>
        <v>0</v>
      </c>
      <c r="J5" s="45"/>
      <c r="K5" s="45">
        <f>KP메카니컬접합부설!K12</f>
        <v>95951.9</v>
      </c>
      <c r="L5" s="45"/>
      <c r="M5" s="45">
        <f>KP메카니컬접합부설!M12</f>
        <v>3837.9</v>
      </c>
      <c r="N5" s="2"/>
    </row>
    <row r="6" spans="1:14" ht="18" customHeight="1">
      <c r="A6" s="50">
        <f>KP메카니컬접합부설!A20</f>
        <v>3</v>
      </c>
      <c r="B6" s="65" t="str">
        <f>KP메카니컬접합부설!B20</f>
        <v>K.P메카니컬 접합 및 부설</v>
      </c>
      <c r="C6" s="50" t="str">
        <f>KP메카니컬접합부설!C20</f>
        <v>D80㎜</v>
      </c>
      <c r="D6" s="1">
        <v>1</v>
      </c>
      <c r="E6" s="2" t="s">
        <v>412</v>
      </c>
      <c r="F6" s="2"/>
      <c r="G6" s="45">
        <f t="shared" si="0"/>
        <v>0</v>
      </c>
      <c r="H6" s="45"/>
      <c r="I6" s="45">
        <f>KP메카니컬접합부설!I20</f>
        <v>0</v>
      </c>
      <c r="J6" s="45"/>
      <c r="K6" s="45">
        <f>KP메카니컬접합부설!K20</f>
        <v>0</v>
      </c>
      <c r="L6" s="45"/>
      <c r="M6" s="45">
        <f>KP메카니컬접합부설!M20</f>
        <v>0</v>
      </c>
      <c r="N6" s="2"/>
    </row>
    <row r="7" spans="1:14" ht="18" customHeight="1">
      <c r="A7" s="50">
        <f>KP메카니컬접합부설!A27</f>
        <v>4</v>
      </c>
      <c r="B7" s="65" t="str">
        <f>KP메카니컬접합부설!B27</f>
        <v>K.P메카니컬 접합 및 부설</v>
      </c>
      <c r="C7" s="50" t="str">
        <f>KP메카니컬접합부설!C27</f>
        <v>D80㎜, 이탈방지압륜</v>
      </c>
      <c r="D7" s="1">
        <v>1</v>
      </c>
      <c r="E7" s="2" t="s">
        <v>412</v>
      </c>
      <c r="F7" s="2"/>
      <c r="G7" s="45">
        <f t="shared" si="0"/>
        <v>0</v>
      </c>
      <c r="H7" s="45"/>
      <c r="I7" s="45">
        <f>KP메카니컬접합부설!I27</f>
        <v>0</v>
      </c>
      <c r="J7" s="45"/>
      <c r="K7" s="45">
        <f>KP메카니컬접합부설!K27</f>
        <v>0</v>
      </c>
      <c r="L7" s="45"/>
      <c r="M7" s="45">
        <f>KP메카니컬접합부설!M27</f>
        <v>0</v>
      </c>
      <c r="N7" s="2"/>
    </row>
    <row r="8" spans="1:14" ht="18" customHeight="1">
      <c r="A8" s="50">
        <f>KP메카니컬접합부설!A35</f>
        <v>5</v>
      </c>
      <c r="B8" s="65" t="str">
        <f>KP메카니컬접합부설!B35</f>
        <v>K.P메카니컬 접합 및 부설</v>
      </c>
      <c r="C8" s="50" t="str">
        <f>KP메카니컬접합부설!C35</f>
        <v>D100㎜(인력)</v>
      </c>
      <c r="D8" s="1">
        <v>1</v>
      </c>
      <c r="E8" s="2" t="s">
        <v>412</v>
      </c>
      <c r="F8" s="2"/>
      <c r="G8" s="45">
        <f t="shared" si="0"/>
        <v>83150</v>
      </c>
      <c r="H8" s="45"/>
      <c r="I8" s="45">
        <f>KP메카니컬접합부설!I35</f>
        <v>0</v>
      </c>
      <c r="J8" s="45"/>
      <c r="K8" s="45">
        <f>KP메카니컬접합부설!K35</f>
        <v>79952</v>
      </c>
      <c r="L8" s="45"/>
      <c r="M8" s="45">
        <f>KP메카니컬접합부설!M35</f>
        <v>3198</v>
      </c>
      <c r="N8" s="2"/>
    </row>
    <row r="9" spans="1:14" ht="18" customHeight="1">
      <c r="A9" s="50">
        <f>KP메카니컬접합부설!A42</f>
        <v>6</v>
      </c>
      <c r="B9" s="65" t="str">
        <f>KP메카니컬접합부설!B42</f>
        <v>K.P메카니컬 접합 및 부설</v>
      </c>
      <c r="C9" s="50" t="str">
        <f>KP메카니컬접합부설!C42</f>
        <v>D100㎜(인력), 이탈방지압륜</v>
      </c>
      <c r="D9" s="1">
        <v>1</v>
      </c>
      <c r="E9" s="2" t="s">
        <v>412</v>
      </c>
      <c r="F9" s="2"/>
      <c r="G9" s="45">
        <f t="shared" si="0"/>
        <v>108095</v>
      </c>
      <c r="H9" s="45"/>
      <c r="I9" s="45">
        <f>KP메카니컬접합부설!I42</f>
        <v>0</v>
      </c>
      <c r="J9" s="45"/>
      <c r="K9" s="45">
        <f>KP메카니컬접합부설!K42</f>
        <v>103937.60000000001</v>
      </c>
      <c r="L9" s="45"/>
      <c r="M9" s="45">
        <f>KP메카니컬접합부설!M42</f>
        <v>4157.3999999999996</v>
      </c>
      <c r="N9" s="2"/>
    </row>
    <row r="10" spans="1:14" ht="18" customHeight="1">
      <c r="A10" s="50">
        <f>KP메카니컬접합부설!A50</f>
        <v>7</v>
      </c>
      <c r="B10" s="65" t="str">
        <f>KP메카니컬접합부설!B50</f>
        <v>K.P메카니컬 접합 및 부설</v>
      </c>
      <c r="C10" s="50" t="str">
        <f>KP메카니컬접합부설!C50</f>
        <v>D100㎜이하</v>
      </c>
      <c r="D10" s="1">
        <v>1</v>
      </c>
      <c r="E10" s="2" t="s">
        <v>412</v>
      </c>
      <c r="F10" s="2"/>
      <c r="G10" s="45">
        <f t="shared" si="0"/>
        <v>0</v>
      </c>
      <c r="H10" s="45"/>
      <c r="I10" s="45">
        <f>KP메카니컬접합부설!I50</f>
        <v>0</v>
      </c>
      <c r="J10" s="45"/>
      <c r="K10" s="45">
        <f>KP메카니컬접합부설!K50</f>
        <v>0</v>
      </c>
      <c r="L10" s="45"/>
      <c r="M10" s="45">
        <f>KP메카니컬접합부설!M50</f>
        <v>0</v>
      </c>
      <c r="N10" s="2"/>
    </row>
    <row r="11" spans="1:14" ht="18" customHeight="1">
      <c r="A11" s="50">
        <f>KP메카니컬접합부설!A57</f>
        <v>8</v>
      </c>
      <c r="B11" s="65" t="str">
        <f>KP메카니컬접합부설!B57</f>
        <v>K.P메카니컬 접합 및 부설</v>
      </c>
      <c r="C11" s="50" t="str">
        <f>KP메카니컬접합부설!C57</f>
        <v>D100㎜, 이탈방지압륜</v>
      </c>
      <c r="D11" s="1">
        <v>1</v>
      </c>
      <c r="E11" s="2" t="s">
        <v>412</v>
      </c>
      <c r="F11" s="2"/>
      <c r="G11" s="45">
        <f t="shared" si="0"/>
        <v>0</v>
      </c>
      <c r="H11" s="45"/>
      <c r="I11" s="45">
        <f>KP메카니컬접합부설!I57</f>
        <v>0</v>
      </c>
      <c r="J11" s="45"/>
      <c r="K11" s="45">
        <f>KP메카니컬접합부설!K57</f>
        <v>0</v>
      </c>
      <c r="L11" s="45"/>
      <c r="M11" s="45">
        <f>KP메카니컬접합부설!M57</f>
        <v>0</v>
      </c>
      <c r="N11" s="2"/>
    </row>
    <row r="12" spans="1:14" ht="18" customHeight="1">
      <c r="A12" s="50">
        <f>KP메카니컬접합부설!A65</f>
        <v>9</v>
      </c>
      <c r="B12" s="65" t="str">
        <f>KP메카니컬접합부설!B65</f>
        <v>K.P메카니컬 접합 및 부설</v>
      </c>
      <c r="C12" s="50" t="str">
        <f>KP메카니컬접합부설!C65</f>
        <v>D150㎜(인력)</v>
      </c>
      <c r="D12" s="1">
        <v>1</v>
      </c>
      <c r="E12" s="2" t="s">
        <v>412</v>
      </c>
      <c r="F12" s="2"/>
      <c r="G12" s="45">
        <f t="shared" si="0"/>
        <v>141239</v>
      </c>
      <c r="H12" s="45"/>
      <c r="I12" s="45">
        <f>KP메카니컬접합부설!I65</f>
        <v>0</v>
      </c>
      <c r="J12" s="45"/>
      <c r="K12" s="45">
        <f>KP메카니컬접합부설!K65</f>
        <v>135807</v>
      </c>
      <c r="L12" s="45"/>
      <c r="M12" s="45">
        <f>KP메카니컬접합부설!M65</f>
        <v>5432</v>
      </c>
      <c r="N12" s="2"/>
    </row>
    <row r="13" spans="1:14" ht="18" customHeight="1">
      <c r="A13" s="50">
        <f>KP메카니컬접합부설!A72</f>
        <v>10</v>
      </c>
      <c r="B13" s="65" t="str">
        <f>KP메카니컬접합부설!B72</f>
        <v>K.P메카니컬 접합 및 부설</v>
      </c>
      <c r="C13" s="50" t="str">
        <f>KP메카니컬접합부설!C72</f>
        <v>D150㎜(인력), 이탈방지압륜</v>
      </c>
      <c r="D13" s="1">
        <v>1</v>
      </c>
      <c r="E13" s="2" t="s">
        <v>412</v>
      </c>
      <c r="F13" s="2"/>
      <c r="G13" s="45">
        <f t="shared" si="0"/>
        <v>183611.19999999998</v>
      </c>
      <c r="H13" s="45"/>
      <c r="I13" s="45">
        <f>KP메카니컬접합부설!I72</f>
        <v>0</v>
      </c>
      <c r="J13" s="45"/>
      <c r="K13" s="45">
        <f>KP메카니컬접합부설!K72</f>
        <v>176549.4</v>
      </c>
      <c r="L13" s="45"/>
      <c r="M13" s="45">
        <f>KP메카니컬접합부설!M72</f>
        <v>7061.7999999999993</v>
      </c>
      <c r="N13" s="2"/>
    </row>
    <row r="14" spans="1:14" ht="18" customHeight="1">
      <c r="A14" s="50">
        <f>KP메카니컬접합부설!A80</f>
        <v>11</v>
      </c>
      <c r="B14" s="65" t="str">
        <f>KP메카니컬접합부설!B80</f>
        <v>K.P메카니컬 접합 및 부설</v>
      </c>
      <c r="C14" s="50" t="str">
        <f>KP메카니컬접합부설!C80</f>
        <v>D150㎜</v>
      </c>
      <c r="D14" s="1">
        <v>1</v>
      </c>
      <c r="E14" s="2" t="s">
        <v>412</v>
      </c>
      <c r="F14" s="2"/>
      <c r="G14" s="45">
        <f t="shared" si="0"/>
        <v>104035</v>
      </c>
      <c r="H14" s="45"/>
      <c r="I14" s="45">
        <f>KP메카니컬접합부설!I80</f>
        <v>10238</v>
      </c>
      <c r="J14" s="45"/>
      <c r="K14" s="45">
        <f>KP메카니컬접합부설!K80</f>
        <v>78215</v>
      </c>
      <c r="L14" s="45"/>
      <c r="M14" s="45">
        <f>KP메카니컬접합부설!M80</f>
        <v>15582</v>
      </c>
      <c r="N14" s="2"/>
    </row>
    <row r="15" spans="1:14" ht="18" customHeight="1">
      <c r="A15" s="50">
        <f>KP메카니컬접합부설!A87</f>
        <v>12</v>
      </c>
      <c r="B15" s="65" t="str">
        <f>KP메카니컬접합부설!B87</f>
        <v>K.P메카니컬 접합 및 부설</v>
      </c>
      <c r="C15" s="50" t="str">
        <f>KP메카니컬접합부설!C87</f>
        <v>D150㎜, 이탈방지압륜</v>
      </c>
      <c r="D15" s="1">
        <v>1</v>
      </c>
      <c r="E15" s="2" t="s">
        <v>412</v>
      </c>
      <c r="F15" s="2"/>
      <c r="G15" s="45">
        <f t="shared" si="0"/>
        <v>135247.9</v>
      </c>
      <c r="H15" s="45"/>
      <c r="I15" s="45">
        <f>KP메카니컬접합부설!I87</f>
        <v>13310.5</v>
      </c>
      <c r="J15" s="45"/>
      <c r="K15" s="45">
        <f>KP메카니컬접합부설!K87</f>
        <v>101679.7</v>
      </c>
      <c r="L15" s="45"/>
      <c r="M15" s="45">
        <f>KP메카니컬접합부설!M87</f>
        <v>20257.7</v>
      </c>
      <c r="N15" s="2"/>
    </row>
    <row r="16" spans="1:14" ht="18" customHeight="1">
      <c r="A16" s="50">
        <f>KP메카니컬접합부설!A95</f>
        <v>13</v>
      </c>
      <c r="B16" s="65" t="str">
        <f>KP메카니컬접합부설!B95</f>
        <v>K.P메카니컬 접합 및 부설</v>
      </c>
      <c r="C16" s="50" t="str">
        <f>KP메카니컬접합부설!C95</f>
        <v>D200㎜</v>
      </c>
      <c r="D16" s="1">
        <v>1</v>
      </c>
      <c r="E16" s="2" t="s">
        <v>412</v>
      </c>
      <c r="F16" s="2"/>
      <c r="G16" s="45">
        <f t="shared" si="0"/>
        <v>132449</v>
      </c>
      <c r="H16" s="45"/>
      <c r="I16" s="45">
        <f>KP메카니컬접합부설!I95</f>
        <v>13035</v>
      </c>
      <c r="J16" s="45"/>
      <c r="K16" s="45">
        <f>KP메카니컬접합부설!K95</f>
        <v>99576</v>
      </c>
      <c r="L16" s="45"/>
      <c r="M16" s="45">
        <f>KP메카니컬접합부설!M95</f>
        <v>19838</v>
      </c>
      <c r="N16" s="2"/>
    </row>
    <row r="17" spans="1:14" ht="18" customHeight="1">
      <c r="A17" s="50">
        <f>KP메카니컬접합부설!A102</f>
        <v>14</v>
      </c>
      <c r="B17" s="65" t="str">
        <f>KP메카니컬접합부설!B102</f>
        <v>K.P메카니컬 접합 및 부설</v>
      </c>
      <c r="C17" s="50" t="str">
        <f>KP메카니컬접합부설!C102</f>
        <v>D200㎜, 이탈방지압륜</v>
      </c>
      <c r="D17" s="1">
        <v>1</v>
      </c>
      <c r="E17" s="2" t="s">
        <v>412</v>
      </c>
      <c r="F17" s="2"/>
      <c r="G17" s="45">
        <f t="shared" si="0"/>
        <v>172185.5</v>
      </c>
      <c r="H17" s="45"/>
      <c r="I17" s="45">
        <f>KP메카니컬접합부설!I102</f>
        <v>16945.7</v>
      </c>
      <c r="J17" s="45"/>
      <c r="K17" s="45">
        <f>KP메카니컬접합부설!K102</f>
        <v>129449.4</v>
      </c>
      <c r="L17" s="45"/>
      <c r="M17" s="45">
        <f>KP메카니컬접합부설!M102</f>
        <v>25790.400000000001</v>
      </c>
      <c r="N17" s="2"/>
    </row>
    <row r="18" spans="1:14" ht="18" customHeight="1">
      <c r="A18" s="50">
        <f>KP메카니컬접합부설!A110</f>
        <v>15</v>
      </c>
      <c r="B18" s="65" t="str">
        <f>KP메카니컬접합부설!B110</f>
        <v>K.P메카니컬 접합 및 부설</v>
      </c>
      <c r="C18" s="50" t="str">
        <f>KP메카니컬접합부설!C110</f>
        <v>D250㎜</v>
      </c>
      <c r="D18" s="1">
        <v>1</v>
      </c>
      <c r="E18" s="2" t="s">
        <v>412</v>
      </c>
      <c r="F18" s="2"/>
      <c r="G18" s="45">
        <f t="shared" si="0"/>
        <v>145709</v>
      </c>
      <c r="H18" s="45"/>
      <c r="I18" s="45">
        <f>KP메카니컬접합부설!I110</f>
        <v>14340</v>
      </c>
      <c r="J18" s="45"/>
      <c r="K18" s="45">
        <f>KP메카니컬접합부설!K110</f>
        <v>109545</v>
      </c>
      <c r="L18" s="45"/>
      <c r="M18" s="45">
        <f>KP메카니컬접합부설!M110</f>
        <v>21824</v>
      </c>
      <c r="N18" s="2"/>
    </row>
    <row r="19" spans="1:14" ht="18" customHeight="1">
      <c r="A19" s="50">
        <f>KP메카니컬접합부설!A117</f>
        <v>16</v>
      </c>
      <c r="B19" s="65" t="str">
        <f>KP메카니컬접합부설!B117</f>
        <v>K.P메카니컬 접합 및 부설</v>
      </c>
      <c r="C19" s="50" t="str">
        <f>KP메카니컬접합부설!C117</f>
        <v>D250㎜, 이탈방지압륜</v>
      </c>
      <c r="D19" s="1">
        <v>1</v>
      </c>
      <c r="E19" s="2" t="s">
        <v>412</v>
      </c>
      <c r="F19" s="2"/>
      <c r="G19" s="45">
        <f t="shared" si="0"/>
        <v>189423.2</v>
      </c>
      <c r="H19" s="45"/>
      <c r="I19" s="45">
        <f>KP메카니컬접합부설!I117</f>
        <v>18642.2</v>
      </c>
      <c r="J19" s="45"/>
      <c r="K19" s="45">
        <f>KP메카니컬접합부설!K117</f>
        <v>142408.70000000001</v>
      </c>
      <c r="L19" s="45"/>
      <c r="M19" s="45">
        <f>KP메카니컬접합부설!M117</f>
        <v>28372.300000000003</v>
      </c>
      <c r="N19" s="2"/>
    </row>
    <row r="20" spans="1:14" ht="18" customHeight="1">
      <c r="A20" s="50">
        <f>KP메카니컬접합부설!A125</f>
        <v>17</v>
      </c>
      <c r="B20" s="65" t="str">
        <f>KP메카니컬접합부설!B125</f>
        <v>K.P메카니컬 접합 및 부설</v>
      </c>
      <c r="C20" s="50" t="str">
        <f>KP메카니컬접합부설!C125</f>
        <v>D300㎜</v>
      </c>
      <c r="D20" s="1">
        <v>1</v>
      </c>
      <c r="E20" s="2" t="s">
        <v>412</v>
      </c>
      <c r="F20" s="2"/>
      <c r="G20" s="45">
        <f t="shared" si="0"/>
        <v>182137</v>
      </c>
      <c r="H20" s="45"/>
      <c r="I20" s="45">
        <f>KP메카니컬접합부설!I125</f>
        <v>17925</v>
      </c>
      <c r="J20" s="45"/>
      <c r="K20" s="45">
        <f>KP메카니컬접합부설!K125</f>
        <v>136931</v>
      </c>
      <c r="L20" s="45"/>
      <c r="M20" s="45">
        <f>KP메카니컬접합부설!M125</f>
        <v>27281</v>
      </c>
      <c r="N20" s="2"/>
    </row>
    <row r="21" spans="1:14" ht="18" customHeight="1">
      <c r="A21" s="50">
        <f>KP메카니컬접합부설!A132</f>
        <v>18</v>
      </c>
      <c r="B21" s="65" t="str">
        <f>KP메카니컬접합부설!B132</f>
        <v>K.P메카니컬 접합 및 부설</v>
      </c>
      <c r="C21" s="50" t="str">
        <f>KP메카니컬접합부설!C132</f>
        <v>D300㎜, 이탈방지압륜</v>
      </c>
      <c r="D21" s="1">
        <v>1</v>
      </c>
      <c r="E21" s="2" t="s">
        <v>412</v>
      </c>
      <c r="F21" s="2"/>
      <c r="G21" s="45">
        <f t="shared" si="0"/>
        <v>236779</v>
      </c>
      <c r="H21" s="45"/>
      <c r="I21" s="45">
        <f>KP메카니컬접합부설!I132</f>
        <v>23302.7</v>
      </c>
      <c r="J21" s="45"/>
      <c r="K21" s="45">
        <f>KP메카니컬접합부설!K132</f>
        <v>178010.9</v>
      </c>
      <c r="L21" s="45"/>
      <c r="M21" s="45">
        <f>KP메카니컬접합부설!M132</f>
        <v>35465.4</v>
      </c>
      <c r="N21" s="2"/>
    </row>
    <row r="22" spans="1:14" ht="18" customHeight="1">
      <c r="A22" s="50">
        <f>KP메카니컬접합부설!A140</f>
        <v>19</v>
      </c>
      <c r="B22" s="65" t="str">
        <f>KP메카니컬접합부설!B140</f>
        <v>K.P메카니컬 접합 및 부설</v>
      </c>
      <c r="C22" s="50" t="str">
        <f>KP메카니컬접합부설!C140</f>
        <v>D350㎜</v>
      </c>
      <c r="D22" s="1">
        <v>1</v>
      </c>
      <c r="E22" s="2" t="s">
        <v>412</v>
      </c>
      <c r="F22" s="2"/>
      <c r="G22" s="45">
        <f t="shared" si="0"/>
        <v>202340</v>
      </c>
      <c r="H22" s="45"/>
      <c r="I22" s="45">
        <f>KP메카니컬접합부설!I140</f>
        <v>16864</v>
      </c>
      <c r="J22" s="45"/>
      <c r="K22" s="45">
        <f>KP메카니컬접합부설!K140</f>
        <v>159704</v>
      </c>
      <c r="L22" s="45"/>
      <c r="M22" s="45">
        <f>KP메카니컬접합부설!M140</f>
        <v>25772</v>
      </c>
      <c r="N22" s="2"/>
    </row>
    <row r="23" spans="1:14" ht="18" customHeight="1">
      <c r="A23" s="50">
        <f>KP메카니컬접합부설!A147</f>
        <v>20</v>
      </c>
      <c r="B23" s="65" t="str">
        <f>KP메카니컬접합부설!B147</f>
        <v>K.P메카니컬 접합 및 부설</v>
      </c>
      <c r="C23" s="50" t="str">
        <f>KP메카니컬접합부설!C147</f>
        <v>D350㎜, 이탈방지압륜</v>
      </c>
      <c r="D23" s="1">
        <v>1</v>
      </c>
      <c r="E23" s="2" t="s">
        <v>412</v>
      </c>
      <c r="F23" s="2"/>
      <c r="G23" s="45">
        <f t="shared" si="0"/>
        <v>263043.20000000001</v>
      </c>
      <c r="H23" s="45"/>
      <c r="I23" s="45">
        <f>KP메카니컬접합부설!I147</f>
        <v>21923.200000000001</v>
      </c>
      <c r="J23" s="45"/>
      <c r="K23" s="45">
        <f>KP메카니컬접합부설!K147</f>
        <v>207615.8</v>
      </c>
      <c r="L23" s="45"/>
      <c r="M23" s="45">
        <f>KP메카니컬접합부설!M147</f>
        <v>33504.199999999997</v>
      </c>
      <c r="N23" s="2"/>
    </row>
    <row r="24" spans="1:14" ht="18" customHeight="1">
      <c r="A24" s="50">
        <f>KP메카니컬접합부설!A155</f>
        <v>21</v>
      </c>
      <c r="B24" s="65" t="str">
        <f>KP메카니컬접합부설!B155</f>
        <v>K.P메카니컬 접합 및 부설</v>
      </c>
      <c r="C24" s="50" t="str">
        <f>KP메카니컬접합부설!C155</f>
        <v>D400㎜</v>
      </c>
      <c r="D24" s="1">
        <v>1</v>
      </c>
      <c r="E24" s="2" t="s">
        <v>412</v>
      </c>
      <c r="F24" s="2"/>
      <c r="G24" s="45">
        <f t="shared" si="0"/>
        <v>229353</v>
      </c>
      <c r="H24" s="45"/>
      <c r="I24" s="45">
        <f>KP메카니컬접합부설!I155</f>
        <v>19115</v>
      </c>
      <c r="J24" s="45"/>
      <c r="K24" s="45">
        <f>KP메카니컬접합부설!K155</f>
        <v>181025</v>
      </c>
      <c r="L24" s="45"/>
      <c r="M24" s="45">
        <f>KP메카니컬접합부설!M155</f>
        <v>29213</v>
      </c>
      <c r="N24" s="2"/>
    </row>
    <row r="25" spans="1:14" ht="18" customHeight="1">
      <c r="A25" s="50">
        <f>KP메카니컬접합부설!A162</f>
        <v>22</v>
      </c>
      <c r="B25" s="65" t="str">
        <f>KP메카니컬접합부설!B162</f>
        <v>K.P메카니컬 접합 및 부설</v>
      </c>
      <c r="C25" s="50" t="str">
        <f>KP메카니컬접합부설!C162</f>
        <v>D400㎜, 이탈방지압륜</v>
      </c>
      <c r="D25" s="1">
        <v>1</v>
      </c>
      <c r="E25" s="2" t="s">
        <v>412</v>
      </c>
      <c r="F25" s="2"/>
      <c r="G25" s="45">
        <f t="shared" si="0"/>
        <v>298160.3</v>
      </c>
      <c r="H25" s="45"/>
      <c r="I25" s="45">
        <f>KP메카니컬접합부설!I162</f>
        <v>24850</v>
      </c>
      <c r="J25" s="45"/>
      <c r="K25" s="45">
        <f>KP메카니컬접합부설!K162</f>
        <v>235333.2</v>
      </c>
      <c r="L25" s="45"/>
      <c r="M25" s="45">
        <f>KP메카니컬접합부설!M162</f>
        <v>37977.1</v>
      </c>
      <c r="N25" s="2"/>
    </row>
    <row r="26" spans="1:14" ht="18" customHeight="1">
      <c r="A26" s="50">
        <f>KP메카니컬접합부설!A170</f>
        <v>23</v>
      </c>
      <c r="B26" s="65" t="str">
        <f>KP메카니컬접합부설!B170</f>
        <v>K.P메카니컬 접합 및 부설</v>
      </c>
      <c r="C26" s="50" t="str">
        <f>KP메카니컬접합부설!C170</f>
        <v>D450㎜</v>
      </c>
      <c r="D26" s="1">
        <v>1</v>
      </c>
      <c r="E26" s="2" t="s">
        <v>412</v>
      </c>
      <c r="F26" s="2"/>
      <c r="G26" s="45">
        <f t="shared" si="0"/>
        <v>264625</v>
      </c>
      <c r="H26" s="45"/>
      <c r="I26" s="45">
        <f>KP메카니컬접합부설!I170</f>
        <v>22055</v>
      </c>
      <c r="J26" s="45"/>
      <c r="K26" s="45">
        <f>KP메카니컬접합부설!K170</f>
        <v>208865</v>
      </c>
      <c r="L26" s="45"/>
      <c r="M26" s="45">
        <f>KP메카니컬접합부설!M170</f>
        <v>33705</v>
      </c>
      <c r="N26" s="2"/>
    </row>
    <row r="27" spans="1:14" ht="18" customHeight="1">
      <c r="A27" s="50">
        <f>KP메카니컬접합부설!A177</f>
        <v>24</v>
      </c>
      <c r="B27" s="65" t="str">
        <f>KP메카니컬접합부설!B177</f>
        <v>K.P메카니컬 접합 및 부설</v>
      </c>
      <c r="C27" s="50" t="str">
        <f>KP메카니컬접합부설!C177</f>
        <v>D450㎜, 이탈방지압륜</v>
      </c>
      <c r="D27" s="1">
        <v>1</v>
      </c>
      <c r="E27" s="2" t="s">
        <v>412</v>
      </c>
      <c r="F27" s="2"/>
      <c r="G27" s="45">
        <f t="shared" si="0"/>
        <v>344014.1</v>
      </c>
      <c r="H27" s="45"/>
      <c r="I27" s="45">
        <f>KP메카니컬접합부설!I177</f>
        <v>28671.7</v>
      </c>
      <c r="J27" s="45"/>
      <c r="K27" s="45">
        <f>KP메카니컬접합부설!K177</f>
        <v>271524.8</v>
      </c>
      <c r="L27" s="45"/>
      <c r="M27" s="45">
        <f>KP메카니컬접합부설!M177</f>
        <v>43817.600000000006</v>
      </c>
      <c r="N27" s="2"/>
    </row>
    <row r="28" spans="1:14" ht="18" customHeight="1">
      <c r="A28" s="50">
        <f>KP메카니컬접합부설!A185</f>
        <v>25</v>
      </c>
      <c r="B28" s="65" t="str">
        <f>KP메카니컬접합부설!B185</f>
        <v>K.P메카니컬 접합 및 부설</v>
      </c>
      <c r="C28" s="50" t="str">
        <f>KP메카니컬접합부설!C185</f>
        <v>D500㎜</v>
      </c>
      <c r="D28" s="1">
        <v>1</v>
      </c>
      <c r="E28" s="2" t="s">
        <v>412</v>
      </c>
      <c r="F28" s="2"/>
      <c r="G28" s="45">
        <f t="shared" si="0"/>
        <v>286821</v>
      </c>
      <c r="H28" s="45"/>
      <c r="I28" s="45">
        <f>KP메카니컬접합부설!I185</f>
        <v>23905</v>
      </c>
      <c r="J28" s="45"/>
      <c r="K28" s="45">
        <f>KP메카니컬접합부설!K185</f>
        <v>226383</v>
      </c>
      <c r="L28" s="45"/>
      <c r="M28" s="45">
        <f>KP메카니컬접합부설!M185</f>
        <v>36533</v>
      </c>
      <c r="N28" s="2"/>
    </row>
    <row r="29" spans="1:14" ht="18" customHeight="1">
      <c r="A29" s="50">
        <f>KP메카니컬접합부설!A192</f>
        <v>26</v>
      </c>
      <c r="B29" s="65" t="str">
        <f>KP메카니컬접합부설!B192</f>
        <v>K.P메카니컬 접합 및 부설</v>
      </c>
      <c r="C29" s="50" t="str">
        <f>KP메카니컬접합부설!C192</f>
        <v>D500㎜, 이탈방지압륜</v>
      </c>
      <c r="D29" s="1">
        <v>1</v>
      </c>
      <c r="E29" s="2" t="s">
        <v>412</v>
      </c>
      <c r="F29" s="2"/>
      <c r="G29" s="45">
        <f t="shared" si="0"/>
        <v>372868.5</v>
      </c>
      <c r="H29" s="45"/>
      <c r="I29" s="45">
        <f>KP메카니컬접합부설!I192</f>
        <v>31076.6</v>
      </c>
      <c r="J29" s="45"/>
      <c r="K29" s="45">
        <f>KP메카니컬접합부설!K192</f>
        <v>294299</v>
      </c>
      <c r="L29" s="45"/>
      <c r="M29" s="45">
        <f>KP메카니컬접합부설!M192</f>
        <v>47492.9</v>
      </c>
      <c r="N29" s="2"/>
    </row>
    <row r="30" spans="1:14" ht="18" customHeight="1">
      <c r="A30" s="50">
        <f>KP메카니컬접합부설!A200</f>
        <v>27</v>
      </c>
      <c r="B30" s="65" t="str">
        <f>KP메카니컬접합부설!B200</f>
        <v>K.P메카니컬 접합 및 부설</v>
      </c>
      <c r="C30" s="50" t="str">
        <f>KP메카니컬접합부설!C200</f>
        <v>D600㎜</v>
      </c>
      <c r="D30" s="1">
        <v>1</v>
      </c>
      <c r="E30" s="2" t="s">
        <v>412</v>
      </c>
      <c r="F30" s="2"/>
      <c r="G30" s="45">
        <f t="shared" si="0"/>
        <v>344116</v>
      </c>
      <c r="H30" s="45"/>
      <c r="I30" s="45">
        <f>KP메카니컬접합부설!I200</f>
        <v>28680</v>
      </c>
      <c r="J30" s="45"/>
      <c r="K30" s="45">
        <f>KP메카니컬접합부설!K200</f>
        <v>271606</v>
      </c>
      <c r="L30" s="45"/>
      <c r="M30" s="45">
        <f>KP메카니컬접합부설!M200</f>
        <v>43830</v>
      </c>
      <c r="N30" s="2"/>
    </row>
    <row r="31" spans="1:14" ht="18" customHeight="1">
      <c r="A31" s="50">
        <f>KP메카니컬접합부설!A207</f>
        <v>28</v>
      </c>
      <c r="B31" s="65" t="str">
        <f>KP메카니컬접합부설!B207</f>
        <v>K.P메카니컬 접합 및 부설</v>
      </c>
      <c r="C31" s="50" t="str">
        <f>KP메카니컬접합부설!C207</f>
        <v>D600㎜, 이탈방지압륜</v>
      </c>
      <c r="D31" s="1">
        <v>1</v>
      </c>
      <c r="E31" s="2" t="s">
        <v>412</v>
      </c>
      <c r="F31" s="2"/>
      <c r="G31" s="45">
        <f t="shared" si="0"/>
        <v>447352.80000000005</v>
      </c>
      <c r="H31" s="45"/>
      <c r="I31" s="45">
        <f>KP메카니컬접합부설!I207</f>
        <v>37284.5</v>
      </c>
      <c r="J31" s="45"/>
      <c r="K31" s="45">
        <f>KP메카니컬접합부설!K207</f>
        <v>353088.30000000005</v>
      </c>
      <c r="L31" s="45"/>
      <c r="M31" s="45">
        <f>KP메카니컬접합부설!M207</f>
        <v>56980</v>
      </c>
      <c r="N31" s="2"/>
    </row>
    <row r="32" spans="1:14" ht="18" customHeight="1">
      <c r="A32" s="50">
        <f>KP메카니컬접합부설!A215</f>
        <v>29</v>
      </c>
      <c r="B32" s="65" t="str">
        <f>KP메카니컬접합부설!B215</f>
        <v>K.P메카니컬 접합 및 부설</v>
      </c>
      <c r="C32" s="50" t="str">
        <f>KP메카니컬접합부설!C215</f>
        <v>D700㎜</v>
      </c>
      <c r="D32" s="1">
        <v>1</v>
      </c>
      <c r="E32" s="2" t="s">
        <v>3</v>
      </c>
      <c r="F32" s="2"/>
      <c r="G32" s="45">
        <f t="shared" si="0"/>
        <v>409763</v>
      </c>
      <c r="H32" s="45"/>
      <c r="I32" s="45">
        <f>KP메카니컬접합부설!I215</f>
        <v>30629</v>
      </c>
      <c r="J32" s="45"/>
      <c r="K32" s="45">
        <f>KP메카니컬접합부설!K215</f>
        <v>324122</v>
      </c>
      <c r="L32" s="45"/>
      <c r="M32" s="45">
        <f>KP메카니컬접합부설!M215</f>
        <v>55012</v>
      </c>
      <c r="N32" s="2"/>
    </row>
    <row r="33" spans="1:14" ht="18" customHeight="1">
      <c r="A33" s="50">
        <f>KP메카니컬접합부설!A222</f>
        <v>30</v>
      </c>
      <c r="B33" s="65" t="str">
        <f>KP메카니컬접합부설!B222</f>
        <v>K.P메카니컬 접합 및 부설</v>
      </c>
      <c r="C33" s="50" t="str">
        <f>KP메카니컬접합부설!C222</f>
        <v>D700㎜, 이탈방지압륜</v>
      </c>
      <c r="D33" s="1">
        <v>1</v>
      </c>
      <c r="E33" s="2" t="s">
        <v>3</v>
      </c>
      <c r="F33" s="2"/>
      <c r="G33" s="45">
        <f t="shared" si="0"/>
        <v>514493.50000000006</v>
      </c>
      <c r="H33" s="45"/>
      <c r="I33" s="45">
        <f>KP메카니컬접합부설!I222</f>
        <v>37284.5</v>
      </c>
      <c r="J33" s="45"/>
      <c r="K33" s="45">
        <f>KP메카니컬접합부설!K222</f>
        <v>421359.10000000003</v>
      </c>
      <c r="L33" s="45"/>
      <c r="M33" s="45">
        <f>KP메카니컬접합부설!M222</f>
        <v>55849.9</v>
      </c>
      <c r="N33" s="2"/>
    </row>
    <row r="34" spans="1:14" ht="18" customHeight="1">
      <c r="A34" s="50">
        <f>KP메카니컬접합부설!A230</f>
        <v>31</v>
      </c>
      <c r="B34" s="65" t="str">
        <f>KP메카니컬접합부설!B230</f>
        <v>K.P메카니컬 접합 및 부설</v>
      </c>
      <c r="C34" s="50" t="str">
        <f>KP메카니컬접합부설!C230</f>
        <v>D800㎜</v>
      </c>
      <c r="D34" s="1">
        <v>1</v>
      </c>
      <c r="E34" s="2" t="s">
        <v>3</v>
      </c>
      <c r="F34" s="2"/>
      <c r="G34" s="45">
        <f t="shared" si="0"/>
        <v>455247</v>
      </c>
      <c r="H34" s="45"/>
      <c r="I34" s="46">
        <f>KP메카니컬접합부설!I230</f>
        <v>34029</v>
      </c>
      <c r="J34" s="45"/>
      <c r="K34" s="46">
        <f>KP메카니컬접합부설!K230</f>
        <v>360099</v>
      </c>
      <c r="L34" s="45"/>
      <c r="M34" s="46">
        <f>KP메카니컬접합부설!M230</f>
        <v>61119</v>
      </c>
      <c r="N34" s="2"/>
    </row>
    <row r="35" spans="1:14" ht="18" customHeight="1">
      <c r="A35" s="50">
        <f>KP메카니컬접합부설!A237</f>
        <v>32</v>
      </c>
      <c r="B35" s="65" t="str">
        <f>KP메카니컬접합부설!B237</f>
        <v>K.P메카니컬 접합 및 부설</v>
      </c>
      <c r="C35" s="50" t="str">
        <f>KP메카니컬접합부설!C237</f>
        <v>D800㎜, 이탈방지압륜</v>
      </c>
      <c r="D35" s="1">
        <v>1</v>
      </c>
      <c r="E35" s="2" t="s">
        <v>3</v>
      </c>
      <c r="F35" s="2"/>
      <c r="G35" s="45">
        <f t="shared" si="0"/>
        <v>571602</v>
      </c>
      <c r="H35" s="45"/>
      <c r="I35" s="45">
        <f>KP메카니컬접합부설!I237</f>
        <v>41423</v>
      </c>
      <c r="J35" s="45"/>
      <c r="K35" s="45">
        <f>KP메카니컬접합부설!K237</f>
        <v>468129.80000000005</v>
      </c>
      <c r="L35" s="45"/>
      <c r="M35" s="45">
        <f>KP메카니컬접합부설!M237</f>
        <v>62049.2</v>
      </c>
      <c r="N35" s="2"/>
    </row>
    <row r="36" spans="1:14" ht="18" customHeight="1">
      <c r="A36" s="50">
        <f>KP메카니컬접합부설!A245</f>
        <v>33</v>
      </c>
      <c r="B36" s="65" t="str">
        <f>KP메카니컬접합부설!B245</f>
        <v>K.P메카니컬 접합 및 부설</v>
      </c>
      <c r="C36" s="50" t="str">
        <f>KP메카니컬접합부설!C245</f>
        <v>D900㎜</v>
      </c>
      <c r="D36" s="1">
        <v>1</v>
      </c>
      <c r="E36" s="2" t="s">
        <v>3</v>
      </c>
      <c r="F36" s="2"/>
      <c r="G36" s="45">
        <f t="shared" si="0"/>
        <v>512204</v>
      </c>
      <c r="H36" s="45"/>
      <c r="I36" s="45">
        <f>KP메카니컬접합부설!I245</f>
        <v>38286</v>
      </c>
      <c r="J36" s="45"/>
      <c r="K36" s="45">
        <f>KP메카니컬접합부설!K245</f>
        <v>405153</v>
      </c>
      <c r="L36" s="45"/>
      <c r="M36" s="45">
        <f>KP메카니컬접합부설!M245</f>
        <v>68765</v>
      </c>
      <c r="N36" s="2"/>
    </row>
    <row r="37" spans="1:14" ht="18" customHeight="1">
      <c r="A37" s="50">
        <f>KP메카니컬접합부설!A252</f>
        <v>34</v>
      </c>
      <c r="B37" s="65" t="str">
        <f>KP메카니컬접합부설!B252</f>
        <v>K.P메카니컬 접합 및 부설</v>
      </c>
      <c r="C37" s="50" t="str">
        <f>KP메카니컬접합부설!C252</f>
        <v>D900㎜, 이탈방지압륜</v>
      </c>
      <c r="D37" s="1">
        <v>1</v>
      </c>
      <c r="E37" s="2" t="s">
        <v>3</v>
      </c>
      <c r="F37" s="2"/>
      <c r="G37" s="45">
        <f t="shared" si="0"/>
        <v>643116.9</v>
      </c>
      <c r="H37" s="45"/>
      <c r="I37" s="45">
        <f>KP메카니컬접합부설!I252</f>
        <v>46605.599999999999</v>
      </c>
      <c r="J37" s="45"/>
      <c r="K37" s="45">
        <f>KP메카니컬접합부설!K252</f>
        <v>526698.9</v>
      </c>
      <c r="L37" s="45"/>
      <c r="M37" s="45">
        <f>KP메카니컬접합부설!M252</f>
        <v>69812.399999999994</v>
      </c>
      <c r="N37" s="2"/>
    </row>
    <row r="38" spans="1:14" ht="18" customHeight="1">
      <c r="A38" s="50">
        <f>KP메카니컬접합부설!A260</f>
        <v>35</v>
      </c>
      <c r="B38" s="65" t="str">
        <f>KP메카니컬접합부설!B260</f>
        <v>K.P메카니컬 접합 및 부설</v>
      </c>
      <c r="C38" s="50" t="str">
        <f>KP메카니컬접합부설!C260</f>
        <v>D1000㎜</v>
      </c>
      <c r="D38" s="1">
        <v>1</v>
      </c>
      <c r="E38" s="2" t="s">
        <v>3</v>
      </c>
      <c r="F38" s="2"/>
      <c r="G38" s="45">
        <f t="shared" si="0"/>
        <v>585347</v>
      </c>
      <c r="H38" s="45"/>
      <c r="I38" s="45">
        <f>KP메카니컬접합부설!I260</f>
        <v>43754</v>
      </c>
      <c r="J38" s="45"/>
      <c r="K38" s="45">
        <f>KP메카니컬접합부설!K260</f>
        <v>463008</v>
      </c>
      <c r="L38" s="45"/>
      <c r="M38" s="45">
        <f>KP메카니컬접합부설!M260</f>
        <v>78585</v>
      </c>
      <c r="N38" s="2"/>
    </row>
    <row r="39" spans="1:14" ht="18" customHeight="1">
      <c r="A39" s="50">
        <f>KP메카니컬접합부설!A267</f>
        <v>36</v>
      </c>
      <c r="B39" s="65" t="str">
        <f>KP메카니컬접합부설!B267</f>
        <v>K.P메카니컬 접합 및 부설</v>
      </c>
      <c r="C39" s="50" t="str">
        <f>KP메카니컬접합부설!C267</f>
        <v>D1000㎜, 이탈방지압륜</v>
      </c>
      <c r="D39" s="1">
        <v>1</v>
      </c>
      <c r="E39" s="2" t="s">
        <v>3</v>
      </c>
      <c r="F39" s="2"/>
      <c r="G39" s="45">
        <f t="shared" si="0"/>
        <v>734953.8</v>
      </c>
      <c r="H39" s="45"/>
      <c r="I39" s="45">
        <f>KP메카니컬접합부설!I267</f>
        <v>53260.800000000003</v>
      </c>
      <c r="J39" s="45"/>
      <c r="K39" s="45">
        <f>KP메카니컬접합부설!K267</f>
        <v>601911.4</v>
      </c>
      <c r="L39" s="45"/>
      <c r="M39" s="45">
        <f>KP메카니컬접합부설!M267</f>
        <v>79781.600000000006</v>
      </c>
      <c r="N39" s="2"/>
    </row>
    <row r="40" spans="1:14" ht="18" customHeight="1">
      <c r="A40" s="50">
        <f>KP메카니컬접합부설!A275</f>
        <v>37</v>
      </c>
      <c r="B40" s="65" t="str">
        <f>KP메카니컬접합부설!B275</f>
        <v>K.P메카니컬 접합 및 부설</v>
      </c>
      <c r="C40" s="50" t="str">
        <f>KP메카니컬접합부설!C275</f>
        <v>D1100㎜</v>
      </c>
      <c r="D40" s="1">
        <v>1</v>
      </c>
      <c r="E40" s="2" t="s">
        <v>3</v>
      </c>
      <c r="F40" s="2"/>
      <c r="G40" s="45">
        <f t="shared" si="0"/>
        <v>682871</v>
      </c>
      <c r="H40" s="45"/>
      <c r="I40" s="45">
        <f>KP메카니컬접합부설!I275</f>
        <v>51044</v>
      </c>
      <c r="J40" s="45"/>
      <c r="K40" s="45">
        <f>KP메카니컬접합부설!K275</f>
        <v>540149</v>
      </c>
      <c r="L40" s="45"/>
      <c r="M40" s="45">
        <f>KP메카니컬접합부설!M275</f>
        <v>91678</v>
      </c>
      <c r="N40" s="2"/>
    </row>
    <row r="41" spans="1:14" ht="18" customHeight="1">
      <c r="A41" s="50">
        <f>KP메카니컬접합부설!A282</f>
        <v>38</v>
      </c>
      <c r="B41" s="65" t="str">
        <f>KP메카니컬접합부설!B282</f>
        <v>K.P메카니컬 접합 및 부설</v>
      </c>
      <c r="C41" s="50" t="str">
        <f>KP메카니컬접합부설!C282</f>
        <v>D1100㎜, 이탈방지압륜</v>
      </c>
      <c r="D41" s="1">
        <v>1</v>
      </c>
      <c r="E41" s="2" t="s">
        <v>3</v>
      </c>
      <c r="F41" s="2"/>
      <c r="G41" s="45">
        <f t="shared" si="0"/>
        <v>857403.3</v>
      </c>
      <c r="H41" s="45"/>
      <c r="I41" s="45">
        <f>KP메카니컬접합부설!I282</f>
        <v>62134.5</v>
      </c>
      <c r="J41" s="45"/>
      <c r="K41" s="45">
        <f>KP메카니컬접합부설!K282</f>
        <v>702194.8</v>
      </c>
      <c r="L41" s="45"/>
      <c r="M41" s="45">
        <f>KP메카니컬접합부설!M282</f>
        <v>93074</v>
      </c>
      <c r="N41" s="2"/>
    </row>
    <row r="42" spans="1:14" ht="18" customHeight="1">
      <c r="A42" s="50">
        <f>KP메카니컬접합부설!A290</f>
        <v>39</v>
      </c>
      <c r="B42" s="65" t="str">
        <f>KP메카니컬접합부설!B290</f>
        <v>K.P메카니컬 접합 및 부설</v>
      </c>
      <c r="C42" s="50" t="str">
        <f>KP메카니컬접합부설!C290</f>
        <v>D1200㎜</v>
      </c>
      <c r="D42" s="1">
        <v>1</v>
      </c>
      <c r="E42" s="2" t="s">
        <v>3</v>
      </c>
      <c r="F42" s="2"/>
      <c r="G42" s="45">
        <f t="shared" si="0"/>
        <v>682871</v>
      </c>
      <c r="H42" s="45"/>
      <c r="I42" s="45">
        <f>KP메카니컬접합부설!I290</f>
        <v>51044</v>
      </c>
      <c r="J42" s="45"/>
      <c r="K42" s="45">
        <f>KP메카니컬접합부설!K290</f>
        <v>540149</v>
      </c>
      <c r="L42" s="45"/>
      <c r="M42" s="45">
        <f>KP메카니컬접합부설!M290</f>
        <v>91678</v>
      </c>
      <c r="N42" s="2"/>
    </row>
    <row r="43" spans="1:14" ht="18" customHeight="1">
      <c r="A43" s="50">
        <f>KP메카니컬접합부설!A297</f>
        <v>40</v>
      </c>
      <c r="B43" s="65" t="str">
        <f>KP메카니컬접합부설!B297</f>
        <v>K.P메카니컬 접합 및 부설</v>
      </c>
      <c r="C43" s="50" t="str">
        <f>KP메카니컬접합부설!C297</f>
        <v>D1200㎜, 이탈방지압륜</v>
      </c>
      <c r="D43" s="1">
        <v>1</v>
      </c>
      <c r="E43" s="2" t="s">
        <v>3</v>
      </c>
      <c r="F43" s="2"/>
      <c r="G43" s="45">
        <f t="shared" si="0"/>
        <v>857403.3</v>
      </c>
      <c r="H43" s="45"/>
      <c r="I43" s="45">
        <f>KP메카니컬접합부설!I297</f>
        <v>62134.5</v>
      </c>
      <c r="J43" s="45"/>
      <c r="K43" s="45">
        <f>KP메카니컬접합부설!K297</f>
        <v>702194.8</v>
      </c>
      <c r="L43" s="45"/>
      <c r="M43" s="45">
        <f>KP메카니컬접합부설!M297</f>
        <v>93074</v>
      </c>
      <c r="N43" s="2"/>
    </row>
    <row r="44" spans="1:14" ht="18" customHeight="1">
      <c r="A44" s="50">
        <f>절단!A5</f>
        <v>41</v>
      </c>
      <c r="B44" s="65" t="str">
        <f>절단!B5</f>
        <v>주철관 절단</v>
      </c>
      <c r="C44" s="44" t="str">
        <f>절단!C5</f>
        <v>D80㎜</v>
      </c>
      <c r="D44" s="1">
        <v>1</v>
      </c>
      <c r="E44" s="2" t="s">
        <v>3</v>
      </c>
      <c r="F44" s="2"/>
      <c r="G44" s="45">
        <f t="shared" si="0"/>
        <v>0</v>
      </c>
      <c r="H44" s="45"/>
      <c r="I44" s="45">
        <f>절단!I5</f>
        <v>0</v>
      </c>
      <c r="J44" s="45"/>
      <c r="K44" s="45">
        <f>절단!K5</f>
        <v>0</v>
      </c>
      <c r="L44" s="45">
        <f>절단!L5</f>
        <v>0</v>
      </c>
      <c r="M44" s="45">
        <f>절단!M5</f>
        <v>0</v>
      </c>
      <c r="N44" s="2"/>
    </row>
    <row r="45" spans="1:14" ht="18" customHeight="1">
      <c r="A45" s="50">
        <f>절단!A9</f>
        <v>42</v>
      </c>
      <c r="B45" s="65" t="str">
        <f>절단!B9</f>
        <v>주철관 절단</v>
      </c>
      <c r="C45" s="44" t="str">
        <f>절단!C9</f>
        <v>D100㎜</v>
      </c>
      <c r="D45" s="1">
        <v>1</v>
      </c>
      <c r="E45" s="2" t="s">
        <v>3</v>
      </c>
      <c r="F45" s="2"/>
      <c r="G45" s="45">
        <f t="shared" si="0"/>
        <v>22056</v>
      </c>
      <c r="H45" s="45"/>
      <c r="I45" s="45">
        <f>절단!I9</f>
        <v>0</v>
      </c>
      <c r="J45" s="45"/>
      <c r="K45" s="45">
        <f>절단!K9</f>
        <v>21006</v>
      </c>
      <c r="L45" s="45"/>
      <c r="M45" s="45">
        <f>절단!M9</f>
        <v>1050</v>
      </c>
      <c r="N45" s="2"/>
    </row>
    <row r="46" spans="1:14" ht="18" customHeight="1">
      <c r="A46" s="50">
        <f>절단!A13</f>
        <v>43</v>
      </c>
      <c r="B46" s="65" t="str">
        <f>절단!B13</f>
        <v>주철관 절단</v>
      </c>
      <c r="C46" s="44" t="str">
        <f>절단!C13</f>
        <v>D150㎜</v>
      </c>
      <c r="D46" s="1">
        <v>1</v>
      </c>
      <c r="E46" s="2" t="s">
        <v>3</v>
      </c>
      <c r="F46" s="2"/>
      <c r="G46" s="45">
        <f t="shared" si="0"/>
        <v>27570</v>
      </c>
      <c r="H46" s="45"/>
      <c r="I46" s="45">
        <f>절단!I13</f>
        <v>0</v>
      </c>
      <c r="J46" s="45"/>
      <c r="K46" s="45">
        <f>절단!K13</f>
        <v>26258</v>
      </c>
      <c r="L46" s="45"/>
      <c r="M46" s="45">
        <f>절단!M13</f>
        <v>1312</v>
      </c>
      <c r="N46" s="2"/>
    </row>
    <row r="47" spans="1:14" ht="18" customHeight="1">
      <c r="A47" s="50">
        <f>절단!A17</f>
        <v>44</v>
      </c>
      <c r="B47" s="65" t="str">
        <f>절단!B17</f>
        <v>주철관 절단</v>
      </c>
      <c r="C47" s="44" t="str">
        <f>절단!C17</f>
        <v>D200㎜</v>
      </c>
      <c r="D47" s="1">
        <v>1</v>
      </c>
      <c r="E47" s="2" t="s">
        <v>3</v>
      </c>
      <c r="F47" s="2"/>
      <c r="G47" s="45">
        <f t="shared" si="0"/>
        <v>33084</v>
      </c>
      <c r="H47" s="45"/>
      <c r="I47" s="45">
        <f>절단!I17</f>
        <v>0</v>
      </c>
      <c r="J47" s="45"/>
      <c r="K47" s="45">
        <f>절단!K17</f>
        <v>31509</v>
      </c>
      <c r="L47" s="45"/>
      <c r="M47" s="45">
        <f>절단!M17</f>
        <v>1575</v>
      </c>
      <c r="N47" s="2"/>
    </row>
    <row r="48" spans="1:14" ht="18" customHeight="1">
      <c r="A48" s="50">
        <f>절단!A21</f>
        <v>45</v>
      </c>
      <c r="B48" s="65" t="str">
        <f>절단!B21</f>
        <v>주철관 절단</v>
      </c>
      <c r="C48" s="44" t="str">
        <f>절단!C21</f>
        <v>D250㎜</v>
      </c>
      <c r="D48" s="1">
        <v>1</v>
      </c>
      <c r="E48" s="2" t="s">
        <v>3</v>
      </c>
      <c r="F48" s="2"/>
      <c r="G48" s="45">
        <f t="shared" si="0"/>
        <v>38599</v>
      </c>
      <c r="H48" s="45"/>
      <c r="I48" s="45">
        <f>절단!I21</f>
        <v>0</v>
      </c>
      <c r="J48" s="45"/>
      <c r="K48" s="45">
        <f>절단!K21</f>
        <v>36761</v>
      </c>
      <c r="L48" s="45"/>
      <c r="M48" s="45">
        <f>절단!M21</f>
        <v>1838</v>
      </c>
      <c r="N48" s="2"/>
    </row>
    <row r="49" spans="1:14" ht="18" customHeight="1">
      <c r="A49" s="50">
        <f>절단!A25</f>
        <v>46</v>
      </c>
      <c r="B49" s="65" t="str">
        <f>절단!B25</f>
        <v>주철관 절단</v>
      </c>
      <c r="C49" s="44" t="str">
        <f>절단!C25</f>
        <v>D300㎜</v>
      </c>
      <c r="D49" s="1">
        <v>1</v>
      </c>
      <c r="E49" s="2" t="s">
        <v>3</v>
      </c>
      <c r="F49" s="2"/>
      <c r="G49" s="45">
        <f t="shared" si="0"/>
        <v>44112</v>
      </c>
      <c r="H49" s="45"/>
      <c r="I49" s="45">
        <f>절단!I25</f>
        <v>0</v>
      </c>
      <c r="J49" s="45"/>
      <c r="K49" s="45">
        <f>절단!K25</f>
        <v>42012</v>
      </c>
      <c r="L49" s="45"/>
      <c r="M49" s="45">
        <f>절단!M25</f>
        <v>2100</v>
      </c>
      <c r="N49" s="2"/>
    </row>
    <row r="50" spans="1:14" ht="18" customHeight="1">
      <c r="A50" s="50">
        <f>절단!A29</f>
        <v>47</v>
      </c>
      <c r="B50" s="65" t="str">
        <f>절단!B29</f>
        <v>주철관 절단</v>
      </c>
      <c r="C50" s="44" t="str">
        <f>절단!C29</f>
        <v>D400㎜</v>
      </c>
      <c r="D50" s="1">
        <v>1</v>
      </c>
      <c r="E50" s="2" t="s">
        <v>3</v>
      </c>
      <c r="F50" s="2"/>
      <c r="G50" s="45">
        <f t="shared" si="0"/>
        <v>55141</v>
      </c>
      <c r="H50" s="45"/>
      <c r="I50" s="45">
        <f>절단!I29</f>
        <v>0</v>
      </c>
      <c r="J50" s="45"/>
      <c r="K50" s="45">
        <f>절단!K29</f>
        <v>52516</v>
      </c>
      <c r="L50" s="45"/>
      <c r="M50" s="45">
        <f>절단!M29</f>
        <v>2625</v>
      </c>
      <c r="N50" s="2"/>
    </row>
    <row r="51" spans="1:14" ht="18" customHeight="1">
      <c r="A51" s="50">
        <f>절단!A33</f>
        <v>48</v>
      </c>
      <c r="B51" s="65" t="str">
        <f>절단!B33</f>
        <v>주철관 절단</v>
      </c>
      <c r="C51" s="44" t="str">
        <f>절단!C33</f>
        <v>D450㎜</v>
      </c>
      <c r="D51" s="1">
        <v>1</v>
      </c>
      <c r="E51" s="2" t="s">
        <v>3</v>
      </c>
      <c r="F51" s="2"/>
      <c r="G51" s="45">
        <f t="shared" si="0"/>
        <v>60655</v>
      </c>
      <c r="H51" s="45"/>
      <c r="I51" s="45">
        <f>절단!I33</f>
        <v>0</v>
      </c>
      <c r="J51" s="45"/>
      <c r="K51" s="45">
        <f>절단!K33</f>
        <v>57767</v>
      </c>
      <c r="L51" s="45"/>
      <c r="M51" s="45">
        <f>절단!M33</f>
        <v>2888</v>
      </c>
      <c r="N51" s="2"/>
    </row>
    <row r="52" spans="1:14" ht="18" customHeight="1">
      <c r="A52" s="50">
        <f>절단!A37</f>
        <v>49</v>
      </c>
      <c r="B52" s="65" t="str">
        <f>절단!B37</f>
        <v>주철관 절단</v>
      </c>
      <c r="C52" s="44" t="str">
        <f>절단!C37</f>
        <v>D500㎜</v>
      </c>
      <c r="D52" s="1">
        <v>1</v>
      </c>
      <c r="E52" s="2" t="s">
        <v>3</v>
      </c>
      <c r="F52" s="2"/>
      <c r="G52" s="45">
        <f t="shared" si="0"/>
        <v>66169</v>
      </c>
      <c r="H52" s="45"/>
      <c r="I52" s="45">
        <f>절단!I37</f>
        <v>0</v>
      </c>
      <c r="J52" s="45"/>
      <c r="K52" s="45">
        <f>절단!K37</f>
        <v>63019</v>
      </c>
      <c r="L52" s="45"/>
      <c r="M52" s="45">
        <f>절단!M37</f>
        <v>3150</v>
      </c>
      <c r="N52" s="2"/>
    </row>
    <row r="53" spans="1:14" ht="18" customHeight="1">
      <c r="A53" s="50">
        <f>절단!A41</f>
        <v>50</v>
      </c>
      <c r="B53" s="65" t="str">
        <f>절단!B41</f>
        <v>주철관 절단</v>
      </c>
      <c r="C53" s="44" t="str">
        <f>절단!C41</f>
        <v>D600㎜</v>
      </c>
      <c r="D53" s="1">
        <v>1</v>
      </c>
      <c r="E53" s="2" t="s">
        <v>3</v>
      </c>
      <c r="F53" s="2"/>
      <c r="G53" s="45">
        <f t="shared" si="0"/>
        <v>77198</v>
      </c>
      <c r="H53" s="45"/>
      <c r="I53" s="45">
        <f>절단!I41</f>
        <v>0</v>
      </c>
      <c r="J53" s="45"/>
      <c r="K53" s="45">
        <f>절단!K41</f>
        <v>73522</v>
      </c>
      <c r="L53" s="45"/>
      <c r="M53" s="45">
        <f>절단!M41</f>
        <v>3676</v>
      </c>
      <c r="N53" s="2"/>
    </row>
    <row r="54" spans="1:14" ht="18" customHeight="1">
      <c r="A54" s="50">
        <f>절단!A45</f>
        <v>51</v>
      </c>
      <c r="B54" s="65" t="str">
        <f>절단!B45</f>
        <v>주철관 절단</v>
      </c>
      <c r="C54" s="44" t="str">
        <f>절단!C45</f>
        <v>D700㎜</v>
      </c>
      <c r="D54" s="1">
        <v>1</v>
      </c>
      <c r="E54" s="2" t="s">
        <v>3</v>
      </c>
      <c r="F54" s="2"/>
      <c r="G54" s="45">
        <f t="shared" si="0"/>
        <v>88226</v>
      </c>
      <c r="H54" s="45"/>
      <c r="I54" s="45">
        <f>절단!I45</f>
        <v>0</v>
      </c>
      <c r="J54" s="45"/>
      <c r="K54" s="45">
        <f>절단!K45</f>
        <v>84025</v>
      </c>
      <c r="L54" s="45"/>
      <c r="M54" s="45">
        <f>절단!M45</f>
        <v>4201</v>
      </c>
      <c r="N54" s="2"/>
    </row>
    <row r="55" spans="1:14" ht="18" customHeight="1">
      <c r="A55" s="50">
        <f>절단!A49</f>
        <v>52</v>
      </c>
      <c r="B55" s="65" t="str">
        <f>절단!B49</f>
        <v>주철관 절단</v>
      </c>
      <c r="C55" s="44" t="str">
        <f>절단!C49</f>
        <v>D800㎜</v>
      </c>
      <c r="D55" s="1">
        <v>1</v>
      </c>
      <c r="E55" s="2" t="s">
        <v>3</v>
      </c>
      <c r="F55" s="2"/>
      <c r="G55" s="45">
        <f t="shared" si="0"/>
        <v>99254</v>
      </c>
      <c r="H55" s="45"/>
      <c r="I55" s="45">
        <f>절단!I49</f>
        <v>0</v>
      </c>
      <c r="J55" s="45"/>
      <c r="K55" s="45">
        <f>절단!K49</f>
        <v>94528</v>
      </c>
      <c r="L55" s="45"/>
      <c r="M55" s="45">
        <f>절단!M49</f>
        <v>4726</v>
      </c>
      <c r="N55" s="2"/>
    </row>
    <row r="56" spans="1:14" ht="18" customHeight="1">
      <c r="A56" s="50">
        <f>절단!A53</f>
        <v>53</v>
      </c>
      <c r="B56" s="65" t="str">
        <f>절단!B53</f>
        <v>주철관 절단</v>
      </c>
      <c r="C56" s="44" t="str">
        <f>절단!C53</f>
        <v>D900㎜</v>
      </c>
      <c r="D56" s="1">
        <v>1</v>
      </c>
      <c r="E56" s="2" t="s">
        <v>3</v>
      </c>
      <c r="F56" s="2"/>
      <c r="G56" s="45">
        <f t="shared" si="0"/>
        <v>110283</v>
      </c>
      <c r="H56" s="45"/>
      <c r="I56" s="45">
        <f>절단!I53</f>
        <v>0</v>
      </c>
      <c r="J56" s="45"/>
      <c r="K56" s="45">
        <f>절단!K53</f>
        <v>105032</v>
      </c>
      <c r="L56" s="45"/>
      <c r="M56" s="45">
        <f>절단!M53</f>
        <v>5251</v>
      </c>
      <c r="N56" s="2"/>
    </row>
    <row r="57" spans="1:14" ht="18" customHeight="1">
      <c r="A57" s="50">
        <f>절단!A57</f>
        <v>54</v>
      </c>
      <c r="B57" s="65" t="str">
        <f>절단!B57</f>
        <v>주철관 절단</v>
      </c>
      <c r="C57" s="44" t="str">
        <f>절단!C57</f>
        <v>D1000㎜</v>
      </c>
      <c r="D57" s="1">
        <v>1</v>
      </c>
      <c r="E57" s="2" t="s">
        <v>3</v>
      </c>
      <c r="F57" s="2"/>
      <c r="G57" s="45">
        <f t="shared" si="0"/>
        <v>121311</v>
      </c>
      <c r="H57" s="45"/>
      <c r="I57" s="45">
        <f>절단!I57</f>
        <v>0</v>
      </c>
      <c r="J57" s="45"/>
      <c r="K57" s="45">
        <f>절단!K57</f>
        <v>115535</v>
      </c>
      <c r="L57" s="45"/>
      <c r="M57" s="45">
        <f>절단!M57</f>
        <v>5776</v>
      </c>
      <c r="N57" s="2"/>
    </row>
    <row r="58" spans="1:14" ht="18" customHeight="1">
      <c r="A58" s="50">
        <f>절단!A61</f>
        <v>55</v>
      </c>
      <c r="B58" s="65" t="str">
        <f>절단!B61</f>
        <v>주철관 절단</v>
      </c>
      <c r="C58" s="44" t="str">
        <f>절단!C61</f>
        <v>D1100㎜</v>
      </c>
      <c r="D58" s="1">
        <v>1</v>
      </c>
      <c r="E58" s="2" t="s">
        <v>3</v>
      </c>
      <c r="F58" s="2"/>
      <c r="G58" s="45">
        <f t="shared" si="0"/>
        <v>132339</v>
      </c>
      <c r="H58" s="45"/>
      <c r="I58" s="45">
        <f>절단!I61</f>
        <v>0</v>
      </c>
      <c r="J58" s="45"/>
      <c r="K58" s="45">
        <f>절단!K61</f>
        <v>126038</v>
      </c>
      <c r="L58" s="45"/>
      <c r="M58" s="45">
        <f>절단!M61</f>
        <v>6301</v>
      </c>
      <c r="N58" s="2"/>
    </row>
    <row r="59" spans="1:14" ht="18" customHeight="1">
      <c r="A59" s="50">
        <f>절단!A65</f>
        <v>56</v>
      </c>
      <c r="B59" s="65" t="str">
        <f>절단!B65</f>
        <v>주철관 절단</v>
      </c>
      <c r="C59" s="44" t="str">
        <f>절단!C65</f>
        <v>D1200㎜</v>
      </c>
      <c r="D59" s="1">
        <v>1</v>
      </c>
      <c r="E59" s="2" t="s">
        <v>3</v>
      </c>
      <c r="F59" s="2"/>
      <c r="G59" s="45">
        <f t="shared" si="0"/>
        <v>143368</v>
      </c>
      <c r="H59" s="45"/>
      <c r="I59" s="45">
        <f>절단!I65</f>
        <v>0</v>
      </c>
      <c r="J59" s="45"/>
      <c r="K59" s="45">
        <f>절단!K65</f>
        <v>136541</v>
      </c>
      <c r="L59" s="45"/>
      <c r="M59" s="45">
        <f>절단!M65</f>
        <v>6827</v>
      </c>
      <c r="N59" s="2"/>
    </row>
    <row r="60" spans="1:14" ht="18" customHeight="1">
      <c r="A60" s="50"/>
      <c r="B60" s="65"/>
      <c r="C60" s="44"/>
      <c r="D60" s="1"/>
      <c r="E60" s="2"/>
      <c r="F60" s="2"/>
      <c r="G60" s="45"/>
      <c r="H60" s="45"/>
      <c r="I60" s="45"/>
      <c r="J60" s="45"/>
      <c r="K60" s="45"/>
      <c r="L60" s="45"/>
      <c r="M60" s="45"/>
      <c r="N60" s="2"/>
    </row>
    <row r="61" spans="1:14" ht="18" customHeight="1">
      <c r="A61" s="50"/>
      <c r="B61" s="65"/>
      <c r="C61" s="44"/>
      <c r="D61" s="1"/>
      <c r="E61" s="2"/>
      <c r="F61" s="2"/>
      <c r="G61" s="45"/>
      <c r="H61" s="45"/>
      <c r="I61" s="45"/>
      <c r="J61" s="45"/>
      <c r="K61" s="45"/>
      <c r="L61" s="45"/>
      <c r="M61" s="45"/>
      <c r="N61" s="2"/>
    </row>
    <row r="62" spans="1:14" ht="18" customHeight="1">
      <c r="A62" s="50"/>
      <c r="B62" s="65"/>
      <c r="C62" s="44"/>
      <c r="D62" s="1"/>
      <c r="E62" s="2"/>
      <c r="F62" s="2"/>
      <c r="G62" s="45"/>
      <c r="H62" s="45"/>
      <c r="I62" s="45"/>
      <c r="J62" s="45"/>
      <c r="K62" s="45"/>
      <c r="L62" s="45"/>
      <c r="M62" s="45"/>
      <c r="N62" s="2"/>
    </row>
    <row r="63" spans="1:14" ht="18" customHeight="1">
      <c r="A63" s="50"/>
      <c r="B63" s="65"/>
      <c r="C63" s="44"/>
      <c r="D63" s="1"/>
      <c r="E63" s="2"/>
      <c r="F63" s="2"/>
      <c r="G63" s="45"/>
      <c r="H63" s="45"/>
      <c r="I63" s="45"/>
      <c r="J63" s="45"/>
      <c r="K63" s="45"/>
      <c r="L63" s="45"/>
      <c r="M63" s="45"/>
      <c r="N63" s="2"/>
    </row>
    <row r="64" spans="1:14" ht="18" customHeight="1">
      <c r="A64" s="50"/>
      <c r="B64" s="65"/>
      <c r="C64" s="44"/>
      <c r="D64" s="1"/>
      <c r="E64" s="2"/>
      <c r="F64" s="2"/>
      <c r="G64" s="45"/>
      <c r="H64" s="45"/>
      <c r="I64" s="45"/>
      <c r="J64" s="45"/>
      <c r="K64" s="45"/>
      <c r="L64" s="45"/>
      <c r="M64" s="45"/>
      <c r="N64" s="2"/>
    </row>
    <row r="65" spans="1:14" ht="18" customHeight="1">
      <c r="A65" s="50"/>
      <c r="B65" s="65"/>
      <c r="C65" s="44"/>
      <c r="D65" s="1"/>
      <c r="E65" s="2"/>
      <c r="F65" s="2"/>
      <c r="G65" s="45"/>
      <c r="H65" s="45"/>
      <c r="I65" s="45"/>
      <c r="J65" s="45"/>
      <c r="K65" s="45"/>
      <c r="L65" s="45"/>
      <c r="M65" s="45"/>
      <c r="N65" s="2"/>
    </row>
    <row r="66" spans="1:14" ht="18" customHeight="1">
      <c r="A66" s="50"/>
      <c r="B66" s="65"/>
      <c r="C66" s="44"/>
      <c r="D66" s="1"/>
      <c r="E66" s="2"/>
      <c r="F66" s="2"/>
      <c r="G66" s="45"/>
      <c r="H66" s="45"/>
      <c r="I66" s="45"/>
      <c r="J66" s="45"/>
      <c r="K66" s="45"/>
      <c r="L66" s="45"/>
      <c r="M66" s="45"/>
      <c r="N66" s="2"/>
    </row>
    <row r="67" spans="1:14" ht="18" customHeight="1">
      <c r="A67" s="50"/>
      <c r="B67" s="65"/>
      <c r="C67" s="44"/>
      <c r="D67" s="1"/>
      <c r="E67" s="2"/>
      <c r="F67" s="2"/>
      <c r="G67" s="45"/>
      <c r="H67" s="45"/>
      <c r="I67" s="45"/>
      <c r="J67" s="45"/>
      <c r="K67" s="45"/>
      <c r="L67" s="45"/>
      <c r="M67" s="45"/>
      <c r="N67" s="2"/>
    </row>
    <row r="68" spans="1:14" ht="18" customHeight="1">
      <c r="A68" s="50"/>
      <c r="B68" s="65"/>
      <c r="C68" s="44"/>
      <c r="D68" s="1"/>
      <c r="E68" s="2"/>
      <c r="F68" s="2"/>
      <c r="G68" s="45"/>
      <c r="H68" s="45"/>
      <c r="I68" s="45"/>
      <c r="J68" s="45"/>
      <c r="K68" s="45"/>
      <c r="L68" s="45"/>
      <c r="M68" s="45"/>
      <c r="N68" s="2"/>
    </row>
    <row r="69" spans="1:14" ht="18" customHeight="1">
      <c r="A69" s="50"/>
      <c r="B69" s="65"/>
      <c r="C69" s="44"/>
      <c r="D69" s="1"/>
      <c r="E69" s="2"/>
      <c r="F69" s="2"/>
      <c r="G69" s="45"/>
      <c r="H69" s="45"/>
      <c r="I69" s="45"/>
      <c r="J69" s="45"/>
      <c r="K69" s="45"/>
      <c r="L69" s="45"/>
      <c r="M69" s="45"/>
      <c r="N69" s="2"/>
    </row>
    <row r="70" spans="1:14" ht="18" customHeight="1">
      <c r="A70" s="50"/>
      <c r="B70" s="65"/>
      <c r="C70" s="44"/>
      <c r="D70" s="1"/>
      <c r="E70" s="2"/>
      <c r="F70" s="2"/>
      <c r="G70" s="45"/>
      <c r="H70" s="45"/>
      <c r="I70" s="45"/>
      <c r="J70" s="45"/>
      <c r="K70" s="45"/>
      <c r="L70" s="45"/>
      <c r="M70" s="45"/>
      <c r="N70" s="2"/>
    </row>
    <row r="71" spans="1:14" ht="18" customHeight="1">
      <c r="A71" s="50"/>
      <c r="B71" s="64"/>
      <c r="C71" s="3"/>
      <c r="D71" s="1"/>
      <c r="E71" s="2"/>
      <c r="F71" s="2"/>
      <c r="G71" s="45"/>
      <c r="H71" s="45"/>
      <c r="I71" s="45"/>
      <c r="J71" s="45"/>
      <c r="K71" s="45"/>
      <c r="L71" s="45"/>
      <c r="M71" s="45"/>
      <c r="N71" s="2"/>
    </row>
    <row r="72" spans="1:14" ht="18" customHeight="1">
      <c r="A72" s="50"/>
      <c r="B72" s="65"/>
      <c r="C72" s="44"/>
      <c r="D72" s="1"/>
      <c r="E72" s="2"/>
      <c r="F72" s="2"/>
      <c r="G72" s="45"/>
      <c r="H72" s="45"/>
      <c r="I72" s="45"/>
      <c r="J72" s="45"/>
      <c r="K72" s="45"/>
      <c r="L72" s="45"/>
      <c r="M72" s="45"/>
      <c r="N72" s="2"/>
    </row>
    <row r="73" spans="1:14" ht="18" customHeight="1">
      <c r="A73" s="50"/>
      <c r="B73" s="65"/>
      <c r="C73" s="44"/>
      <c r="D73" s="1"/>
      <c r="E73" s="2"/>
      <c r="F73" s="2"/>
      <c r="G73" s="45"/>
      <c r="H73" s="45"/>
      <c r="I73" s="45"/>
      <c r="J73" s="45"/>
      <c r="K73" s="45"/>
      <c r="L73" s="45"/>
      <c r="M73" s="45"/>
      <c r="N73" s="2"/>
    </row>
    <row r="74" spans="1:14" ht="18" customHeight="1">
      <c r="A74" s="50"/>
      <c r="B74" s="65"/>
      <c r="C74" s="44"/>
      <c r="D74" s="1"/>
      <c r="E74" s="2"/>
      <c r="F74" s="2"/>
      <c r="G74" s="45"/>
      <c r="H74" s="45"/>
      <c r="I74" s="45"/>
      <c r="J74" s="45"/>
      <c r="K74" s="45"/>
      <c r="L74" s="45"/>
      <c r="M74" s="45"/>
      <c r="N74" s="2"/>
    </row>
    <row r="75" spans="1:14" ht="18" customHeight="1">
      <c r="A75" s="50"/>
      <c r="B75" s="65"/>
      <c r="C75" s="44"/>
      <c r="D75" s="1"/>
      <c r="E75" s="2"/>
      <c r="F75" s="2"/>
      <c r="G75" s="45"/>
      <c r="H75" s="45"/>
      <c r="I75" s="45"/>
      <c r="J75" s="45"/>
      <c r="K75" s="45"/>
      <c r="L75" s="45"/>
      <c r="M75" s="45"/>
      <c r="N75" s="2"/>
    </row>
    <row r="76" spans="1:14" ht="18" customHeight="1">
      <c r="A76" s="50"/>
      <c r="B76" s="65"/>
      <c r="C76" s="44"/>
      <c r="D76" s="1"/>
      <c r="E76" s="2"/>
      <c r="F76" s="2"/>
      <c r="G76" s="45"/>
      <c r="H76" s="45"/>
      <c r="I76" s="45"/>
      <c r="J76" s="45"/>
      <c r="K76" s="45"/>
      <c r="L76" s="45"/>
      <c r="M76" s="45"/>
      <c r="N76" s="2"/>
    </row>
    <row r="77" spans="1:14" ht="18" customHeight="1">
      <c r="A77" s="50"/>
      <c r="B77" s="65"/>
      <c r="C77" s="44"/>
      <c r="D77" s="1"/>
      <c r="E77" s="2"/>
      <c r="F77" s="2"/>
      <c r="G77" s="45"/>
      <c r="H77" s="45"/>
      <c r="I77" s="45"/>
      <c r="J77" s="45"/>
      <c r="K77" s="45"/>
      <c r="L77" s="45"/>
      <c r="M77" s="45"/>
      <c r="N77" s="2"/>
    </row>
    <row r="78" spans="1:14" ht="18" customHeight="1">
      <c r="A78" s="50"/>
      <c r="B78" s="65"/>
      <c r="C78" s="44"/>
      <c r="D78" s="1"/>
      <c r="E78" s="2"/>
      <c r="F78" s="2"/>
      <c r="G78" s="45"/>
      <c r="H78" s="45"/>
      <c r="I78" s="45"/>
      <c r="J78" s="45"/>
      <c r="K78" s="45"/>
      <c r="L78" s="45"/>
      <c r="M78" s="45"/>
      <c r="N78" s="2"/>
    </row>
    <row r="79" spans="1:14" ht="18" customHeight="1">
      <c r="A79" s="50"/>
      <c r="B79" s="65"/>
      <c r="C79" s="44"/>
      <c r="D79" s="1"/>
      <c r="E79" s="2"/>
      <c r="F79" s="2"/>
      <c r="G79" s="45"/>
      <c r="H79" s="45"/>
      <c r="I79" s="45"/>
      <c r="J79" s="45"/>
      <c r="K79" s="45"/>
      <c r="L79" s="45"/>
      <c r="M79" s="45"/>
      <c r="N79" s="2"/>
    </row>
    <row r="80" spans="1:14" ht="18" customHeight="1">
      <c r="A80" s="50"/>
      <c r="B80" s="65"/>
      <c r="C80" s="44"/>
      <c r="D80" s="1"/>
      <c r="E80" s="2"/>
      <c r="F80" s="2"/>
      <c r="G80" s="45"/>
      <c r="H80" s="45"/>
      <c r="I80" s="45"/>
      <c r="J80" s="45"/>
      <c r="K80" s="45"/>
      <c r="L80" s="45"/>
      <c r="M80" s="45"/>
      <c r="N80" s="2"/>
    </row>
    <row r="81" spans="1:14" ht="18" customHeight="1">
      <c r="A81" s="50"/>
      <c r="B81" s="65"/>
      <c r="C81" s="44"/>
      <c r="D81" s="1"/>
      <c r="E81" s="2"/>
      <c r="F81" s="2"/>
      <c r="G81" s="45"/>
      <c r="H81" s="45"/>
      <c r="I81" s="45"/>
      <c r="J81" s="45"/>
      <c r="K81" s="45"/>
      <c r="L81" s="45"/>
      <c r="M81" s="45"/>
      <c r="N81" s="2"/>
    </row>
    <row r="82" spans="1:14" ht="18" customHeight="1">
      <c r="A82" s="50"/>
      <c r="B82" s="65"/>
      <c r="C82" s="44"/>
      <c r="D82" s="1"/>
      <c r="E82" s="2"/>
      <c r="F82" s="2"/>
      <c r="G82" s="45"/>
      <c r="H82" s="45"/>
      <c r="I82" s="45"/>
      <c r="J82" s="45"/>
      <c r="K82" s="45"/>
      <c r="L82" s="45"/>
      <c r="M82" s="45"/>
      <c r="N82" s="2"/>
    </row>
    <row r="83" spans="1:14" ht="18" customHeight="1">
      <c r="A83" s="50"/>
      <c r="B83" s="65"/>
      <c r="C83" s="44"/>
      <c r="D83" s="1"/>
      <c r="E83" s="2"/>
      <c r="F83" s="2"/>
      <c r="G83" s="45"/>
      <c r="H83" s="45"/>
      <c r="I83" s="45"/>
      <c r="J83" s="45"/>
      <c r="K83" s="45"/>
      <c r="L83" s="45"/>
      <c r="M83" s="45"/>
      <c r="N83" s="2"/>
    </row>
    <row r="84" spans="1:14" ht="18" customHeight="1">
      <c r="A84" s="50"/>
      <c r="B84" s="65"/>
      <c r="C84" s="44"/>
      <c r="D84" s="1"/>
      <c r="E84" s="2"/>
      <c r="F84" s="2"/>
      <c r="G84" s="45"/>
      <c r="H84" s="45"/>
      <c r="I84" s="45"/>
      <c r="J84" s="45"/>
      <c r="K84" s="45"/>
      <c r="L84" s="45"/>
      <c r="M84" s="45"/>
      <c r="N84" s="2"/>
    </row>
    <row r="85" spans="1:14" ht="18" customHeight="1">
      <c r="A85" s="50"/>
      <c r="B85" s="65"/>
      <c r="C85" s="44"/>
      <c r="D85" s="1"/>
      <c r="E85" s="2"/>
      <c r="F85" s="2"/>
      <c r="G85" s="45"/>
      <c r="H85" s="45"/>
      <c r="I85" s="45"/>
      <c r="J85" s="45"/>
      <c r="K85" s="45"/>
      <c r="L85" s="45"/>
      <c r="M85" s="45"/>
      <c r="N85" s="2"/>
    </row>
    <row r="86" spans="1:14" ht="18" customHeight="1">
      <c r="A86" s="50"/>
      <c r="B86" s="65"/>
      <c r="C86" s="44"/>
      <c r="D86" s="1"/>
      <c r="E86" s="2"/>
      <c r="F86" s="2"/>
      <c r="G86" s="45"/>
      <c r="H86" s="45"/>
      <c r="I86" s="45"/>
      <c r="J86" s="45"/>
      <c r="K86" s="45"/>
      <c r="L86" s="45"/>
      <c r="M86" s="45"/>
      <c r="N86" s="2"/>
    </row>
    <row r="87" spans="1:14" ht="18" customHeight="1">
      <c r="A87" s="50"/>
      <c r="B87" s="65"/>
      <c r="C87" s="44"/>
      <c r="D87" s="1"/>
      <c r="E87" s="2"/>
      <c r="F87" s="2"/>
      <c r="G87" s="45"/>
      <c r="H87" s="45"/>
      <c r="I87" s="45"/>
      <c r="J87" s="45"/>
      <c r="K87" s="45"/>
      <c r="L87" s="45"/>
      <c r="M87" s="45"/>
      <c r="N87" s="2"/>
    </row>
    <row r="88" spans="1:14" ht="18" customHeight="1">
      <c r="A88" s="50"/>
      <c r="B88" s="65"/>
      <c r="C88" s="44"/>
      <c r="D88" s="1"/>
      <c r="E88" s="2"/>
      <c r="F88" s="2"/>
      <c r="G88" s="45"/>
      <c r="H88" s="45"/>
      <c r="I88" s="45"/>
      <c r="J88" s="45"/>
      <c r="K88" s="45"/>
      <c r="L88" s="45"/>
      <c r="M88" s="45"/>
      <c r="N88" s="2"/>
    </row>
    <row r="89" spans="1:14" ht="18" customHeight="1">
      <c r="A89" s="50"/>
      <c r="B89" s="65"/>
      <c r="C89" s="44"/>
      <c r="D89" s="1"/>
      <c r="E89" s="2"/>
      <c r="F89" s="2"/>
      <c r="G89" s="45"/>
      <c r="H89" s="45"/>
      <c r="I89" s="45"/>
      <c r="J89" s="45"/>
      <c r="K89" s="45"/>
      <c r="L89" s="45"/>
      <c r="M89" s="45"/>
      <c r="N89" s="2"/>
    </row>
    <row r="90" spans="1:14" ht="18" customHeight="1">
      <c r="A90" s="50"/>
      <c r="B90" s="65"/>
      <c r="C90" s="44"/>
      <c r="D90" s="1"/>
      <c r="E90" s="2"/>
      <c r="F90" s="2"/>
      <c r="G90" s="45"/>
      <c r="H90" s="45"/>
      <c r="I90" s="45"/>
      <c r="J90" s="45"/>
      <c r="K90" s="45"/>
      <c r="L90" s="45"/>
      <c r="M90" s="45"/>
      <c r="N90" s="2"/>
    </row>
    <row r="91" spans="1:14" ht="18" customHeight="1">
      <c r="A91" s="50"/>
      <c r="B91" s="65"/>
      <c r="C91" s="44"/>
      <c r="D91" s="1"/>
      <c r="E91" s="2"/>
      <c r="F91" s="2"/>
      <c r="G91" s="45"/>
      <c r="H91" s="45"/>
      <c r="I91" s="45"/>
      <c r="J91" s="45"/>
      <c r="K91" s="45"/>
      <c r="L91" s="45"/>
      <c r="M91" s="45"/>
      <c r="N91" s="2"/>
    </row>
    <row r="92" spans="1:14" ht="18" customHeight="1">
      <c r="A92" s="50"/>
      <c r="B92" s="65"/>
      <c r="C92" s="44"/>
      <c r="D92" s="1"/>
      <c r="E92" s="2"/>
      <c r="F92" s="2"/>
      <c r="G92" s="45"/>
      <c r="H92" s="45"/>
      <c r="I92" s="45"/>
      <c r="J92" s="45"/>
      <c r="K92" s="45"/>
      <c r="L92" s="45"/>
      <c r="M92" s="45"/>
      <c r="N92" s="2"/>
    </row>
    <row r="93" spans="1:14" ht="18" customHeight="1">
      <c r="A93" s="50"/>
      <c r="B93" s="65"/>
      <c r="C93" s="44"/>
      <c r="D93" s="1"/>
      <c r="E93" s="2"/>
      <c r="F93" s="2"/>
      <c r="G93" s="45"/>
      <c r="H93" s="45"/>
      <c r="I93" s="45"/>
      <c r="J93" s="45"/>
      <c r="K93" s="45"/>
      <c r="L93" s="45"/>
      <c r="M93" s="45"/>
      <c r="N93" s="2"/>
    </row>
    <row r="94" spans="1:14" ht="18" customHeight="1">
      <c r="A94" s="50"/>
      <c r="B94" s="65"/>
      <c r="C94" s="44"/>
      <c r="D94" s="1"/>
      <c r="E94" s="2"/>
      <c r="F94" s="2"/>
      <c r="G94" s="45"/>
      <c r="H94" s="45"/>
      <c r="I94" s="45"/>
      <c r="J94" s="45"/>
      <c r="K94" s="45"/>
      <c r="L94" s="45"/>
      <c r="M94" s="45"/>
      <c r="N94" s="2"/>
    </row>
    <row r="95" spans="1:14" ht="18" customHeight="1">
      <c r="A95" s="50"/>
      <c r="B95" s="65"/>
      <c r="C95" s="44"/>
      <c r="D95" s="1"/>
      <c r="E95" s="2"/>
      <c r="F95" s="2"/>
      <c r="G95" s="45"/>
      <c r="H95" s="45"/>
      <c r="I95" s="45"/>
      <c r="J95" s="45"/>
      <c r="K95" s="45"/>
      <c r="L95" s="45"/>
      <c r="M95" s="45"/>
      <c r="N95" s="2"/>
    </row>
    <row r="96" spans="1:14" ht="18" customHeight="1">
      <c r="A96" s="50"/>
      <c r="B96" s="65"/>
      <c r="C96" s="44"/>
      <c r="D96" s="1"/>
      <c r="E96" s="2"/>
      <c r="F96" s="2"/>
      <c r="G96" s="45"/>
      <c r="H96" s="45"/>
      <c r="I96" s="45"/>
      <c r="J96" s="45"/>
      <c r="K96" s="45"/>
      <c r="L96" s="45"/>
      <c r="M96" s="45"/>
      <c r="N96" s="2"/>
    </row>
    <row r="97" spans="1:14" ht="18" customHeight="1">
      <c r="A97" s="50"/>
      <c r="B97" s="65"/>
      <c r="C97" s="44"/>
      <c r="D97" s="1"/>
      <c r="E97" s="2"/>
      <c r="F97" s="2"/>
      <c r="G97" s="45"/>
      <c r="H97" s="45"/>
      <c r="I97" s="45"/>
      <c r="J97" s="45"/>
      <c r="K97" s="45"/>
      <c r="L97" s="45"/>
      <c r="M97" s="45"/>
      <c r="N97" s="2"/>
    </row>
    <row r="98" spans="1:14" ht="18" customHeight="1">
      <c r="A98" s="50"/>
      <c r="B98" s="65"/>
      <c r="C98" s="44"/>
      <c r="D98" s="1"/>
      <c r="E98" s="2"/>
      <c r="F98" s="2"/>
      <c r="G98" s="45"/>
      <c r="H98" s="45"/>
      <c r="I98" s="45"/>
      <c r="J98" s="45"/>
      <c r="K98" s="45"/>
      <c r="L98" s="45"/>
      <c r="M98" s="45"/>
      <c r="N98" s="2"/>
    </row>
    <row r="99" spans="1:14" ht="18" customHeight="1">
      <c r="A99" s="50"/>
      <c r="B99" s="65"/>
      <c r="C99" s="44"/>
      <c r="D99" s="1"/>
      <c r="E99" s="2"/>
      <c r="F99" s="2"/>
      <c r="G99" s="45"/>
      <c r="H99" s="45"/>
      <c r="I99" s="45"/>
      <c r="J99" s="45"/>
      <c r="K99" s="45"/>
      <c r="L99" s="45"/>
      <c r="M99" s="45"/>
      <c r="N99" s="2"/>
    </row>
    <row r="100" spans="1:14" ht="18" customHeight="1">
      <c r="A100" s="50"/>
      <c r="B100" s="65"/>
      <c r="C100" s="44"/>
      <c r="D100" s="1"/>
      <c r="E100" s="2"/>
      <c r="F100" s="2"/>
      <c r="G100" s="45"/>
      <c r="H100" s="45"/>
      <c r="I100" s="45"/>
      <c r="J100" s="45"/>
      <c r="K100" s="45"/>
      <c r="L100" s="45"/>
      <c r="M100" s="45"/>
      <c r="N100" s="2"/>
    </row>
    <row r="101" spans="1:14" ht="18" customHeight="1">
      <c r="A101" s="50"/>
      <c r="B101" s="65"/>
      <c r="C101" s="44"/>
      <c r="D101" s="1"/>
      <c r="E101" s="2"/>
      <c r="F101" s="2"/>
      <c r="G101" s="45"/>
      <c r="H101" s="45"/>
      <c r="I101" s="45"/>
      <c r="J101" s="45"/>
      <c r="K101" s="45"/>
      <c r="L101" s="45"/>
      <c r="M101" s="45"/>
      <c r="N101" s="2"/>
    </row>
    <row r="102" spans="1:14" ht="18" customHeight="1">
      <c r="A102" s="50"/>
      <c r="B102" s="65"/>
      <c r="C102" s="44"/>
      <c r="D102" s="1"/>
      <c r="E102" s="2"/>
      <c r="F102" s="2"/>
      <c r="G102" s="45"/>
      <c r="H102" s="45"/>
      <c r="I102" s="45"/>
      <c r="J102" s="45"/>
      <c r="K102" s="45"/>
      <c r="L102" s="45"/>
      <c r="M102" s="45"/>
      <c r="N102" s="2"/>
    </row>
    <row r="103" spans="1:14" ht="18" customHeight="1">
      <c r="A103" s="50"/>
      <c r="B103" s="65"/>
      <c r="C103" s="44"/>
      <c r="D103" s="1"/>
      <c r="E103" s="2"/>
      <c r="F103" s="2"/>
      <c r="G103" s="45"/>
      <c r="H103" s="45"/>
      <c r="I103" s="45"/>
      <c r="J103" s="45"/>
      <c r="K103" s="45"/>
      <c r="L103" s="45"/>
      <c r="M103" s="45"/>
      <c r="N103" s="2"/>
    </row>
    <row r="104" spans="1:14" ht="18" customHeight="1">
      <c r="A104" s="50"/>
      <c r="B104" s="65"/>
      <c r="C104" s="44"/>
      <c r="D104" s="1"/>
      <c r="E104" s="2"/>
      <c r="F104" s="2"/>
      <c r="G104" s="45"/>
      <c r="H104" s="45"/>
      <c r="I104" s="45"/>
      <c r="J104" s="45"/>
      <c r="K104" s="45"/>
      <c r="L104" s="45"/>
      <c r="M104" s="45"/>
      <c r="N104" s="2"/>
    </row>
    <row r="105" spans="1:14" ht="18" customHeight="1">
      <c r="A105" s="50"/>
      <c r="B105" s="65"/>
      <c r="C105" s="44"/>
      <c r="D105" s="1"/>
      <c r="E105" s="2"/>
      <c r="F105" s="2"/>
      <c r="G105" s="45"/>
      <c r="H105" s="45"/>
      <c r="I105" s="45"/>
      <c r="J105" s="45"/>
      <c r="K105" s="45"/>
      <c r="L105" s="45"/>
      <c r="M105" s="45"/>
      <c r="N105" s="2"/>
    </row>
    <row r="106" spans="1:14" ht="18" customHeight="1">
      <c r="A106" s="50"/>
      <c r="B106" s="65"/>
      <c r="C106" s="44"/>
      <c r="D106" s="1"/>
      <c r="E106" s="2"/>
      <c r="F106" s="2"/>
      <c r="G106" s="45"/>
      <c r="H106" s="45"/>
      <c r="I106" s="45"/>
      <c r="J106" s="45"/>
      <c r="K106" s="45"/>
      <c r="L106" s="45"/>
      <c r="M106" s="45"/>
      <c r="N106" s="2"/>
    </row>
    <row r="107" spans="1:14" ht="18" customHeight="1">
      <c r="A107" s="50"/>
      <c r="B107" s="65"/>
      <c r="C107" s="44"/>
      <c r="D107" s="1"/>
      <c r="E107" s="2"/>
      <c r="F107" s="2"/>
      <c r="G107" s="45"/>
      <c r="H107" s="45"/>
      <c r="I107" s="45"/>
      <c r="J107" s="45"/>
      <c r="K107" s="45"/>
      <c r="L107" s="45"/>
      <c r="M107" s="45"/>
      <c r="N107" s="2"/>
    </row>
    <row r="108" spans="1:14" ht="18" customHeight="1">
      <c r="A108" s="50"/>
      <c r="B108" s="65"/>
      <c r="C108" s="44"/>
      <c r="D108" s="1"/>
      <c r="E108" s="2"/>
      <c r="F108" s="2"/>
      <c r="G108" s="45"/>
      <c r="H108" s="45"/>
      <c r="I108" s="45"/>
      <c r="J108" s="45"/>
      <c r="K108" s="45"/>
      <c r="L108" s="45"/>
      <c r="M108" s="45"/>
      <c r="N108" s="2"/>
    </row>
    <row r="109" spans="1:14" ht="18" customHeight="1">
      <c r="A109" s="50"/>
      <c r="B109" s="65"/>
      <c r="C109" s="44"/>
      <c r="D109" s="1"/>
      <c r="E109" s="2"/>
      <c r="F109" s="2"/>
      <c r="G109" s="45"/>
      <c r="H109" s="45"/>
      <c r="I109" s="45"/>
      <c r="J109" s="45"/>
      <c r="K109" s="45"/>
      <c r="L109" s="45"/>
      <c r="M109" s="45"/>
      <c r="N109" s="2"/>
    </row>
    <row r="110" spans="1:14" ht="18" customHeight="1">
      <c r="A110" s="50"/>
      <c r="B110" s="65"/>
      <c r="C110" s="44"/>
      <c r="D110" s="1"/>
      <c r="E110" s="2"/>
      <c r="F110" s="2"/>
      <c r="G110" s="45"/>
      <c r="H110" s="45"/>
      <c r="I110" s="45"/>
      <c r="J110" s="45"/>
      <c r="K110" s="45"/>
      <c r="L110" s="45"/>
      <c r="M110" s="45"/>
      <c r="N110" s="2"/>
    </row>
    <row r="111" spans="1:14" ht="18" customHeight="1">
      <c r="A111" s="50"/>
      <c r="B111" s="65"/>
      <c r="C111" s="44"/>
      <c r="D111" s="1"/>
      <c r="E111" s="2"/>
      <c r="F111" s="2"/>
      <c r="G111" s="45"/>
      <c r="H111" s="45"/>
      <c r="I111" s="45"/>
      <c r="J111" s="45"/>
      <c r="K111" s="45"/>
      <c r="L111" s="45"/>
      <c r="M111" s="45"/>
      <c r="N111" s="2"/>
    </row>
    <row r="112" spans="1:14" ht="18" customHeight="1">
      <c r="A112" s="50"/>
      <c r="B112" s="65"/>
      <c r="C112" s="44"/>
      <c r="D112" s="1"/>
      <c r="E112" s="2"/>
      <c r="F112" s="2"/>
      <c r="G112" s="45"/>
      <c r="H112" s="45"/>
      <c r="I112" s="45"/>
      <c r="J112" s="45"/>
      <c r="K112" s="45"/>
      <c r="L112" s="45"/>
      <c r="M112" s="45"/>
      <c r="N112" s="2"/>
    </row>
    <row r="113" spans="1:14" ht="18" customHeight="1">
      <c r="A113" s="50"/>
      <c r="B113" s="65"/>
      <c r="C113" s="44"/>
      <c r="D113" s="1"/>
      <c r="E113" s="2"/>
      <c r="F113" s="2"/>
      <c r="G113" s="45"/>
      <c r="H113" s="45"/>
      <c r="I113" s="45"/>
      <c r="J113" s="45"/>
      <c r="K113" s="45"/>
      <c r="L113" s="45"/>
      <c r="M113" s="45"/>
      <c r="N113" s="2"/>
    </row>
    <row r="114" spans="1:14" ht="18" customHeight="1">
      <c r="A114" s="50"/>
      <c r="B114" s="65"/>
      <c r="C114" s="44"/>
      <c r="D114" s="1"/>
      <c r="E114" s="2"/>
      <c r="F114" s="2"/>
      <c r="G114" s="45"/>
      <c r="H114" s="45"/>
      <c r="I114" s="45"/>
      <c r="J114" s="45"/>
      <c r="K114" s="45"/>
      <c r="L114" s="45"/>
      <c r="M114" s="45"/>
      <c r="N114" s="2"/>
    </row>
    <row r="115" spans="1:14" ht="18" customHeight="1">
      <c r="A115" s="50"/>
      <c r="B115" s="65"/>
      <c r="C115" s="44"/>
      <c r="D115" s="1"/>
      <c r="E115" s="2"/>
      <c r="F115" s="2"/>
      <c r="G115" s="45"/>
      <c r="H115" s="45"/>
      <c r="I115" s="45"/>
      <c r="J115" s="45"/>
      <c r="K115" s="45"/>
      <c r="L115" s="45"/>
      <c r="M115" s="45"/>
      <c r="N115" s="2"/>
    </row>
    <row r="116" spans="1:14" ht="18" customHeight="1">
      <c r="A116" s="50"/>
      <c r="B116" s="65"/>
      <c r="C116" s="44"/>
      <c r="D116" s="1"/>
      <c r="E116" s="2"/>
      <c r="F116" s="2"/>
      <c r="G116" s="45"/>
      <c r="H116" s="45"/>
      <c r="I116" s="45"/>
      <c r="J116" s="45"/>
      <c r="K116" s="45"/>
      <c r="L116" s="45"/>
      <c r="M116" s="45"/>
      <c r="N116" s="2"/>
    </row>
    <row r="117" spans="1:14" ht="18" customHeight="1">
      <c r="A117" s="50"/>
      <c r="B117" s="65"/>
      <c r="C117" s="44"/>
      <c r="D117" s="1"/>
      <c r="E117" s="2"/>
      <c r="F117" s="2"/>
      <c r="G117" s="45"/>
      <c r="H117" s="45"/>
      <c r="I117" s="45"/>
      <c r="J117" s="45"/>
      <c r="K117" s="45"/>
      <c r="L117" s="45"/>
      <c r="M117" s="45"/>
      <c r="N117" s="2"/>
    </row>
    <row r="118" spans="1:14" ht="18" customHeight="1">
      <c r="A118" s="50"/>
      <c r="B118" s="65"/>
      <c r="C118" s="44"/>
      <c r="D118" s="1"/>
      <c r="E118" s="2"/>
      <c r="F118" s="2"/>
      <c r="G118" s="45"/>
      <c r="H118" s="45"/>
      <c r="I118" s="45"/>
      <c r="J118" s="45"/>
      <c r="K118" s="45"/>
      <c r="L118" s="45"/>
      <c r="M118" s="45"/>
      <c r="N118" s="2"/>
    </row>
    <row r="119" spans="1:14" ht="18" customHeight="1">
      <c r="A119" s="50"/>
      <c r="B119" s="65"/>
      <c r="C119" s="44"/>
      <c r="D119" s="1"/>
      <c r="E119" s="2"/>
      <c r="F119" s="2"/>
      <c r="G119" s="45"/>
      <c r="H119" s="45"/>
      <c r="I119" s="45"/>
      <c r="J119" s="45"/>
      <c r="K119" s="45"/>
      <c r="L119" s="45"/>
      <c r="M119" s="45"/>
      <c r="N119" s="2"/>
    </row>
    <row r="120" spans="1:14" ht="18" customHeight="1">
      <c r="A120" s="50"/>
      <c r="B120" s="65"/>
      <c r="C120" s="44"/>
      <c r="D120" s="1"/>
      <c r="E120" s="2"/>
      <c r="F120" s="2"/>
      <c r="G120" s="45"/>
      <c r="H120" s="45"/>
      <c r="I120" s="45"/>
      <c r="J120" s="45"/>
      <c r="K120" s="45"/>
      <c r="L120" s="45"/>
      <c r="M120" s="45"/>
      <c r="N120" s="2"/>
    </row>
    <row r="121" spans="1:14" ht="18" customHeight="1">
      <c r="A121" s="50"/>
      <c r="B121" s="65"/>
      <c r="C121" s="44"/>
      <c r="D121" s="1"/>
      <c r="E121" s="2"/>
      <c r="F121" s="2"/>
      <c r="G121" s="45"/>
      <c r="H121" s="45"/>
      <c r="I121" s="45"/>
      <c r="J121" s="45"/>
      <c r="K121" s="45"/>
      <c r="L121" s="45"/>
      <c r="M121" s="45"/>
      <c r="N121" s="2"/>
    </row>
    <row r="122" spans="1:14" ht="18" customHeight="1">
      <c r="A122" s="50"/>
      <c r="B122" s="65"/>
      <c r="C122" s="44"/>
      <c r="D122" s="1"/>
      <c r="E122" s="2"/>
      <c r="F122" s="2"/>
      <c r="G122" s="45"/>
      <c r="H122" s="45"/>
      <c r="I122" s="45"/>
      <c r="J122" s="45"/>
      <c r="K122" s="45"/>
      <c r="L122" s="45"/>
      <c r="M122" s="45"/>
      <c r="N122" s="2"/>
    </row>
    <row r="123" spans="1:14" ht="18" customHeight="1">
      <c r="A123" s="50"/>
      <c r="B123" s="65"/>
      <c r="C123" s="44"/>
      <c r="D123" s="1"/>
      <c r="E123" s="2"/>
      <c r="F123" s="2"/>
      <c r="G123" s="45"/>
      <c r="H123" s="45"/>
      <c r="I123" s="45"/>
      <c r="J123" s="45"/>
      <c r="K123" s="45"/>
      <c r="L123" s="45"/>
      <c r="M123" s="45"/>
      <c r="N123" s="2"/>
    </row>
    <row r="124" spans="1:14" ht="18" customHeight="1">
      <c r="A124" s="50"/>
      <c r="B124" s="65"/>
      <c r="C124" s="44"/>
      <c r="D124" s="1"/>
      <c r="E124" s="2"/>
      <c r="F124" s="2"/>
      <c r="G124" s="45"/>
      <c r="H124" s="45"/>
      <c r="I124" s="45"/>
      <c r="J124" s="45"/>
      <c r="K124" s="45"/>
      <c r="L124" s="45"/>
      <c r="M124" s="45"/>
      <c r="N124" s="2"/>
    </row>
    <row r="125" spans="1:14" ht="18" customHeight="1">
      <c r="A125" s="50"/>
      <c r="B125" s="65"/>
      <c r="C125" s="44"/>
      <c r="D125" s="1"/>
      <c r="E125" s="2"/>
      <c r="F125" s="2"/>
      <c r="G125" s="45"/>
      <c r="H125" s="45"/>
      <c r="I125" s="45"/>
      <c r="J125" s="45"/>
      <c r="K125" s="45"/>
      <c r="L125" s="45"/>
      <c r="M125" s="45"/>
      <c r="N125" s="2"/>
    </row>
    <row r="126" spans="1:14" ht="18" customHeight="1">
      <c r="A126" s="50"/>
      <c r="B126" s="65"/>
      <c r="C126" s="44"/>
      <c r="D126" s="1"/>
      <c r="E126" s="2"/>
      <c r="F126" s="2"/>
      <c r="G126" s="45"/>
      <c r="H126" s="45"/>
      <c r="I126" s="45"/>
      <c r="J126" s="45"/>
      <c r="K126" s="45"/>
      <c r="L126" s="45"/>
      <c r="M126" s="45"/>
      <c r="N126" s="2"/>
    </row>
    <row r="127" spans="1:14" ht="18" customHeight="1">
      <c r="A127" s="50"/>
      <c r="B127" s="65"/>
      <c r="C127" s="44"/>
      <c r="D127" s="1"/>
      <c r="E127" s="2"/>
      <c r="F127" s="2"/>
      <c r="G127" s="45"/>
      <c r="H127" s="45"/>
      <c r="I127" s="45"/>
      <c r="J127" s="45"/>
      <c r="K127" s="45"/>
      <c r="L127" s="45"/>
      <c r="M127" s="45"/>
      <c r="N127" s="2"/>
    </row>
    <row r="128" spans="1:14" ht="18" customHeight="1">
      <c r="A128" s="50"/>
      <c r="B128" s="65"/>
      <c r="C128" s="44"/>
      <c r="D128" s="1"/>
      <c r="E128" s="2"/>
      <c r="F128" s="2"/>
      <c r="G128" s="45"/>
      <c r="H128" s="45"/>
      <c r="I128" s="45"/>
      <c r="J128" s="45"/>
      <c r="K128" s="45"/>
      <c r="L128" s="45"/>
      <c r="M128" s="45"/>
      <c r="N128" s="2"/>
    </row>
    <row r="129" spans="1:14" ht="18" customHeight="1">
      <c r="A129" s="50"/>
      <c r="B129" s="65"/>
      <c r="C129" s="44"/>
      <c r="D129" s="1"/>
      <c r="E129" s="2"/>
      <c r="F129" s="2"/>
      <c r="G129" s="45"/>
      <c r="H129" s="45"/>
      <c r="I129" s="45"/>
      <c r="J129" s="45"/>
      <c r="K129" s="45"/>
      <c r="L129" s="45"/>
      <c r="M129" s="45"/>
      <c r="N129" s="2"/>
    </row>
    <row r="130" spans="1:14" ht="18" customHeight="1">
      <c r="A130" s="50"/>
      <c r="B130" s="65"/>
      <c r="C130" s="44"/>
      <c r="D130" s="1"/>
      <c r="E130" s="2"/>
      <c r="F130" s="2"/>
      <c r="G130" s="45"/>
      <c r="H130" s="45"/>
      <c r="I130" s="45"/>
      <c r="J130" s="45"/>
      <c r="K130" s="45"/>
      <c r="L130" s="45"/>
      <c r="M130" s="45"/>
      <c r="N130" s="2"/>
    </row>
    <row r="131" spans="1:14" ht="18" customHeight="1">
      <c r="A131" s="50"/>
      <c r="B131" s="65"/>
      <c r="C131" s="44"/>
      <c r="D131" s="1"/>
      <c r="E131" s="2"/>
      <c r="F131" s="2"/>
      <c r="G131" s="45"/>
      <c r="H131" s="45"/>
      <c r="I131" s="45"/>
      <c r="J131" s="45"/>
      <c r="K131" s="45"/>
      <c r="L131" s="45"/>
      <c r="M131" s="45"/>
      <c r="N131" s="2"/>
    </row>
    <row r="132" spans="1:14" ht="18" customHeight="1">
      <c r="A132" s="50"/>
      <c r="B132" s="65"/>
      <c r="C132" s="44"/>
      <c r="D132" s="1"/>
      <c r="E132" s="2"/>
      <c r="F132" s="2"/>
      <c r="G132" s="45"/>
      <c r="H132" s="45"/>
      <c r="I132" s="45"/>
      <c r="J132" s="45"/>
      <c r="K132" s="45"/>
      <c r="L132" s="45"/>
      <c r="M132" s="45"/>
      <c r="N132" s="2"/>
    </row>
    <row r="133" spans="1:14" ht="18" customHeight="1">
      <c r="A133" s="50"/>
      <c r="B133" s="65"/>
      <c r="C133" s="44"/>
      <c r="D133" s="1"/>
      <c r="E133" s="2"/>
      <c r="F133" s="2"/>
      <c r="G133" s="45"/>
      <c r="H133" s="45"/>
      <c r="I133" s="45"/>
      <c r="J133" s="45"/>
      <c r="K133" s="45"/>
      <c r="L133" s="45"/>
      <c r="M133" s="45"/>
      <c r="N133" s="2"/>
    </row>
    <row r="134" spans="1:14" ht="18" customHeight="1">
      <c r="A134" s="50"/>
      <c r="B134" s="65"/>
      <c r="C134" s="44"/>
      <c r="D134" s="1"/>
      <c r="E134" s="2"/>
      <c r="F134" s="2"/>
      <c r="G134" s="45"/>
      <c r="H134" s="45"/>
      <c r="I134" s="45"/>
      <c r="J134" s="45"/>
      <c r="K134" s="45"/>
      <c r="L134" s="45"/>
      <c r="M134" s="45"/>
      <c r="N134" s="2"/>
    </row>
    <row r="135" spans="1:14" ht="18" customHeight="1">
      <c r="A135" s="50"/>
      <c r="B135" s="65"/>
      <c r="C135" s="50"/>
      <c r="D135" s="1"/>
      <c r="E135" s="2"/>
      <c r="F135" s="2"/>
      <c r="G135" s="45"/>
      <c r="H135" s="45"/>
      <c r="I135" s="45"/>
      <c r="J135" s="45"/>
      <c r="K135" s="45"/>
      <c r="L135" s="45"/>
      <c r="M135" s="45"/>
      <c r="N135" s="2"/>
    </row>
    <row r="136" spans="1:14" ht="18" customHeight="1">
      <c r="A136" s="50"/>
      <c r="B136" s="65"/>
      <c r="C136" s="50"/>
      <c r="D136" s="1"/>
      <c r="E136" s="2"/>
      <c r="F136" s="2"/>
      <c r="G136" s="45"/>
      <c r="H136" s="45"/>
      <c r="I136" s="45"/>
      <c r="J136" s="45"/>
      <c r="K136" s="45"/>
      <c r="L136" s="45"/>
      <c r="M136" s="45"/>
      <c r="N136" s="2"/>
    </row>
    <row r="137" spans="1:14" ht="18" customHeight="1">
      <c r="A137" s="50"/>
      <c r="B137" s="65"/>
      <c r="C137" s="50"/>
      <c r="D137" s="1"/>
      <c r="E137" s="2"/>
      <c r="F137" s="2"/>
      <c r="G137" s="45"/>
      <c r="H137" s="45"/>
      <c r="I137" s="45"/>
      <c r="J137" s="45"/>
      <c r="K137" s="45"/>
      <c r="L137" s="45"/>
      <c r="M137" s="45"/>
      <c r="N137" s="2"/>
    </row>
    <row r="138" spans="1:14" ht="18" customHeight="1">
      <c r="A138" s="50"/>
      <c r="B138" s="65"/>
      <c r="C138" s="50"/>
      <c r="D138" s="1"/>
      <c r="E138" s="2"/>
      <c r="F138" s="2"/>
      <c r="G138" s="45"/>
      <c r="H138" s="45"/>
      <c r="I138" s="45"/>
      <c r="J138" s="45"/>
      <c r="K138" s="45"/>
      <c r="L138" s="45"/>
      <c r="M138" s="45"/>
      <c r="N138" s="2"/>
    </row>
    <row r="139" spans="1:14" ht="18" customHeight="1">
      <c r="A139" s="50"/>
      <c r="B139" s="65"/>
      <c r="C139" s="50"/>
      <c r="D139" s="1"/>
      <c r="E139" s="2"/>
      <c r="F139" s="2"/>
      <c r="G139" s="45"/>
      <c r="H139" s="45"/>
      <c r="I139" s="45"/>
      <c r="J139" s="45"/>
      <c r="K139" s="45"/>
      <c r="L139" s="45"/>
      <c r="M139" s="45"/>
      <c r="N139" s="2"/>
    </row>
    <row r="140" spans="1:14" ht="18" customHeight="1">
      <c r="A140" s="50"/>
      <c r="B140" s="65"/>
      <c r="C140" s="50"/>
      <c r="D140" s="1"/>
      <c r="E140" s="2"/>
      <c r="F140" s="2"/>
      <c r="G140" s="45"/>
      <c r="H140" s="45"/>
      <c r="I140" s="45"/>
      <c r="J140" s="45"/>
      <c r="K140" s="45"/>
      <c r="L140" s="45"/>
      <c r="M140" s="45"/>
      <c r="N140" s="2"/>
    </row>
    <row r="141" spans="1:14" ht="18" customHeight="1">
      <c r="A141" s="50"/>
      <c r="B141" s="65"/>
      <c r="C141" s="50"/>
      <c r="D141" s="1"/>
      <c r="E141" s="2"/>
      <c r="F141" s="2"/>
      <c r="G141" s="45"/>
      <c r="H141" s="45"/>
      <c r="I141" s="45"/>
      <c r="J141" s="45"/>
      <c r="K141" s="45"/>
      <c r="L141" s="45"/>
      <c r="M141" s="45"/>
      <c r="N141" s="2"/>
    </row>
    <row r="142" spans="1:14" ht="18" customHeight="1">
      <c r="A142" s="50"/>
      <c r="B142" s="65"/>
      <c r="C142" s="50"/>
      <c r="D142" s="1"/>
      <c r="E142" s="2"/>
      <c r="F142" s="2"/>
      <c r="G142" s="45"/>
      <c r="H142" s="45"/>
      <c r="I142" s="45"/>
      <c r="J142" s="45"/>
      <c r="K142" s="45"/>
      <c r="L142" s="45"/>
      <c r="M142" s="45"/>
      <c r="N142" s="2"/>
    </row>
    <row r="143" spans="1:14" ht="18" customHeight="1">
      <c r="A143" s="50"/>
      <c r="B143" s="65"/>
      <c r="C143" s="50"/>
      <c r="D143" s="1"/>
      <c r="E143" s="2"/>
      <c r="F143" s="2"/>
      <c r="G143" s="45"/>
      <c r="H143" s="45"/>
      <c r="I143" s="45"/>
      <c r="J143" s="45"/>
      <c r="K143" s="45"/>
      <c r="L143" s="45"/>
      <c r="M143" s="45"/>
      <c r="N143" s="2"/>
    </row>
    <row r="144" spans="1:14" ht="18" customHeight="1">
      <c r="A144" s="50"/>
      <c r="B144" s="65"/>
      <c r="C144" s="50"/>
      <c r="D144" s="1"/>
      <c r="E144" s="2"/>
      <c r="F144" s="2"/>
      <c r="G144" s="45"/>
      <c r="H144" s="45"/>
      <c r="I144" s="45"/>
      <c r="J144" s="45"/>
      <c r="K144" s="45"/>
      <c r="L144" s="45"/>
      <c r="M144" s="45"/>
      <c r="N144" s="2"/>
    </row>
    <row r="145" spans="1:14" ht="18" customHeight="1">
      <c r="A145" s="50"/>
      <c r="B145" s="65"/>
      <c r="C145" s="50"/>
      <c r="D145" s="1"/>
      <c r="E145" s="2"/>
      <c r="F145" s="2"/>
      <c r="G145" s="45"/>
      <c r="H145" s="45"/>
      <c r="I145" s="45"/>
      <c r="J145" s="45"/>
      <c r="K145" s="45"/>
      <c r="L145" s="45"/>
      <c r="M145" s="45"/>
      <c r="N145" s="2"/>
    </row>
    <row r="146" spans="1:14" ht="18" customHeight="1">
      <c r="A146" s="50"/>
      <c r="B146" s="65"/>
      <c r="C146" s="50"/>
      <c r="D146" s="1"/>
      <c r="E146" s="2"/>
      <c r="F146" s="2"/>
      <c r="G146" s="45"/>
      <c r="H146" s="45"/>
      <c r="I146" s="45"/>
      <c r="J146" s="45"/>
      <c r="K146" s="45"/>
      <c r="L146" s="45"/>
      <c r="M146" s="45"/>
      <c r="N146" s="2"/>
    </row>
    <row r="147" spans="1:14" ht="18" customHeight="1">
      <c r="A147" s="50"/>
      <c r="B147" s="65"/>
      <c r="C147" s="50"/>
      <c r="D147" s="1"/>
      <c r="E147" s="2"/>
      <c r="F147" s="2"/>
      <c r="G147" s="45"/>
      <c r="H147" s="45"/>
      <c r="I147" s="45"/>
      <c r="J147" s="45"/>
      <c r="K147" s="45"/>
      <c r="L147" s="45"/>
      <c r="M147" s="45"/>
      <c r="N147" s="2"/>
    </row>
    <row r="148" spans="1:14" ht="18" customHeight="1">
      <c r="A148" s="50"/>
      <c r="B148" s="65"/>
      <c r="C148" s="50"/>
      <c r="D148" s="1"/>
      <c r="E148" s="2"/>
      <c r="F148" s="2"/>
      <c r="G148" s="45"/>
      <c r="H148" s="45"/>
      <c r="I148" s="45"/>
      <c r="J148" s="45"/>
      <c r="K148" s="45"/>
      <c r="L148" s="45"/>
      <c r="M148" s="45"/>
      <c r="N148" s="2"/>
    </row>
    <row r="149" spans="1:14" ht="18" customHeight="1">
      <c r="A149" s="50"/>
      <c r="B149" s="65"/>
      <c r="C149" s="50"/>
      <c r="D149" s="1"/>
      <c r="E149" s="2"/>
      <c r="F149" s="2"/>
      <c r="G149" s="45"/>
      <c r="H149" s="45"/>
      <c r="I149" s="45"/>
      <c r="J149" s="45"/>
      <c r="K149" s="45"/>
      <c r="L149" s="45"/>
      <c r="M149" s="45"/>
      <c r="N149" s="2"/>
    </row>
    <row r="150" spans="1:14" ht="18" customHeight="1">
      <c r="A150" s="50"/>
      <c r="B150" s="65"/>
      <c r="C150" s="50"/>
      <c r="D150" s="1"/>
      <c r="E150" s="2"/>
      <c r="F150" s="2"/>
      <c r="G150" s="45"/>
      <c r="H150" s="45"/>
      <c r="I150" s="45"/>
      <c r="J150" s="45"/>
      <c r="K150" s="45"/>
      <c r="L150" s="45"/>
      <c r="M150" s="45"/>
      <c r="N150" s="2"/>
    </row>
    <row r="151" spans="1:14" ht="18" customHeight="1">
      <c r="A151" s="50"/>
      <c r="B151" s="65"/>
      <c r="C151" s="50"/>
      <c r="D151" s="1"/>
      <c r="E151" s="2"/>
      <c r="F151" s="2"/>
      <c r="G151" s="45"/>
      <c r="H151" s="45"/>
      <c r="I151" s="45"/>
      <c r="J151" s="45"/>
      <c r="K151" s="45"/>
      <c r="L151" s="45"/>
      <c r="M151" s="45"/>
      <c r="N151" s="2"/>
    </row>
    <row r="152" spans="1:14" ht="18" customHeight="1">
      <c r="A152" s="50"/>
      <c r="B152" s="65"/>
      <c r="C152" s="50"/>
      <c r="D152" s="1"/>
      <c r="E152" s="2"/>
      <c r="F152" s="2"/>
      <c r="G152" s="45"/>
      <c r="H152" s="45"/>
      <c r="I152" s="45"/>
      <c r="J152" s="45"/>
      <c r="K152" s="45"/>
      <c r="L152" s="45"/>
      <c r="M152" s="45"/>
      <c r="N152" s="2"/>
    </row>
    <row r="153" spans="1:14" ht="18" customHeight="1">
      <c r="A153" s="50"/>
      <c r="B153" s="65"/>
      <c r="C153" s="50"/>
      <c r="D153" s="1"/>
      <c r="E153" s="2"/>
      <c r="F153" s="2"/>
      <c r="G153" s="45"/>
      <c r="H153" s="45"/>
      <c r="I153" s="45"/>
      <c r="J153" s="45"/>
      <c r="K153" s="45"/>
      <c r="L153" s="45"/>
      <c r="M153" s="45"/>
      <c r="N153" s="2"/>
    </row>
    <row r="154" spans="1:14" ht="18" customHeight="1">
      <c r="A154" s="50"/>
      <c r="B154" s="65"/>
      <c r="C154" s="50"/>
      <c r="D154" s="1"/>
      <c r="E154" s="2"/>
      <c r="F154" s="2"/>
      <c r="G154" s="45"/>
      <c r="H154" s="45"/>
      <c r="I154" s="45"/>
      <c r="J154" s="45"/>
      <c r="K154" s="45"/>
      <c r="L154" s="45"/>
      <c r="M154" s="45"/>
      <c r="N154" s="2"/>
    </row>
    <row r="155" spans="1:14" ht="18" customHeight="1">
      <c r="A155" s="50"/>
      <c r="B155" s="65"/>
      <c r="C155" s="50"/>
      <c r="D155" s="1"/>
      <c r="E155" s="2"/>
      <c r="F155" s="2"/>
      <c r="G155" s="45"/>
      <c r="H155" s="45"/>
      <c r="I155" s="45"/>
      <c r="J155" s="45"/>
      <c r="K155" s="45"/>
      <c r="L155" s="45"/>
      <c r="M155" s="45"/>
      <c r="N155" s="2"/>
    </row>
    <row r="156" spans="1:14" ht="18" customHeight="1">
      <c r="A156" s="50"/>
      <c r="B156" s="65"/>
      <c r="C156" s="50"/>
      <c r="D156" s="1"/>
      <c r="E156" s="2"/>
      <c r="F156" s="2"/>
      <c r="G156" s="45"/>
      <c r="H156" s="45"/>
      <c r="I156" s="45"/>
      <c r="J156" s="45"/>
      <c r="K156" s="45"/>
      <c r="L156" s="45"/>
      <c r="M156" s="45"/>
      <c r="N156" s="2"/>
    </row>
    <row r="157" spans="1:14" ht="18" customHeight="1">
      <c r="A157" s="50"/>
      <c r="B157" s="65"/>
      <c r="C157" s="50"/>
      <c r="D157" s="1"/>
      <c r="E157" s="2"/>
      <c r="F157" s="2"/>
      <c r="G157" s="45"/>
      <c r="H157" s="45"/>
      <c r="I157" s="45"/>
      <c r="J157" s="45"/>
      <c r="K157" s="45"/>
      <c r="L157" s="45"/>
      <c r="M157" s="45"/>
      <c r="N157" s="2"/>
    </row>
    <row r="158" spans="1:14" ht="18" customHeight="1">
      <c r="A158" s="50"/>
      <c r="B158" s="65"/>
      <c r="C158" s="50"/>
      <c r="D158" s="1"/>
      <c r="E158" s="2"/>
      <c r="F158" s="2"/>
      <c r="G158" s="45"/>
      <c r="H158" s="45"/>
      <c r="I158" s="45"/>
      <c r="J158" s="45"/>
      <c r="K158" s="45"/>
      <c r="L158" s="45"/>
      <c r="M158" s="45"/>
      <c r="N158" s="2"/>
    </row>
    <row r="159" spans="1:14" ht="18" customHeight="1">
      <c r="A159" s="50"/>
      <c r="B159" s="65"/>
      <c r="C159" s="50"/>
      <c r="D159" s="1"/>
      <c r="E159" s="2"/>
      <c r="F159" s="2"/>
      <c r="G159" s="45"/>
      <c r="H159" s="45"/>
      <c r="I159" s="45"/>
      <c r="J159" s="45"/>
      <c r="K159" s="45"/>
      <c r="L159" s="45"/>
      <c r="M159" s="45"/>
      <c r="N159" s="2"/>
    </row>
    <row r="160" spans="1:14" ht="18" customHeight="1">
      <c r="A160" s="50"/>
      <c r="B160" s="65"/>
      <c r="C160" s="50"/>
      <c r="D160" s="1"/>
      <c r="E160" s="2"/>
      <c r="F160" s="2"/>
      <c r="G160" s="45"/>
      <c r="H160" s="45"/>
      <c r="I160" s="45"/>
      <c r="J160" s="45"/>
      <c r="K160" s="45"/>
      <c r="L160" s="45"/>
      <c r="M160" s="45"/>
      <c r="N160" s="2"/>
    </row>
    <row r="161" spans="1:14" ht="18" customHeight="1">
      <c r="A161" s="50"/>
      <c r="B161" s="65"/>
      <c r="C161" s="50"/>
      <c r="D161" s="1"/>
      <c r="E161" s="2"/>
      <c r="F161" s="2"/>
      <c r="G161" s="45"/>
      <c r="H161" s="45"/>
      <c r="I161" s="45"/>
      <c r="J161" s="45"/>
      <c r="K161" s="45"/>
      <c r="L161" s="45"/>
      <c r="M161" s="45"/>
      <c r="N161" s="2"/>
    </row>
    <row r="162" spans="1:14" ht="18" customHeight="1">
      <c r="A162" s="50"/>
      <c r="B162" s="65"/>
      <c r="C162" s="50"/>
      <c r="D162" s="1"/>
      <c r="E162" s="2"/>
      <c r="F162" s="2"/>
      <c r="G162" s="45"/>
      <c r="H162" s="45"/>
      <c r="I162" s="45"/>
      <c r="J162" s="45"/>
      <c r="K162" s="45"/>
      <c r="L162" s="45"/>
      <c r="M162" s="45"/>
      <c r="N162" s="2"/>
    </row>
    <row r="163" spans="1:14" ht="18" customHeight="1">
      <c r="A163" s="50"/>
      <c r="B163" s="65"/>
      <c r="C163" s="50"/>
      <c r="D163" s="1"/>
      <c r="E163" s="2"/>
      <c r="F163" s="2"/>
      <c r="G163" s="45"/>
      <c r="H163" s="45"/>
      <c r="I163" s="45"/>
      <c r="J163" s="45"/>
      <c r="K163" s="45"/>
      <c r="L163" s="45"/>
      <c r="M163" s="45"/>
      <c r="N163" s="2"/>
    </row>
    <row r="164" spans="1:14" ht="18" customHeight="1">
      <c r="A164" s="50"/>
      <c r="B164" s="65"/>
      <c r="C164" s="50"/>
      <c r="D164" s="1"/>
      <c r="E164" s="2"/>
      <c r="F164" s="2"/>
      <c r="G164" s="45"/>
      <c r="H164" s="45"/>
      <c r="I164" s="45"/>
      <c r="J164" s="45"/>
      <c r="K164" s="45"/>
      <c r="L164" s="45"/>
      <c r="M164" s="45"/>
      <c r="N164" s="2"/>
    </row>
    <row r="165" spans="1:14" ht="18" customHeight="1">
      <c r="A165" s="50"/>
      <c r="B165" s="65"/>
      <c r="C165" s="50"/>
      <c r="D165" s="1"/>
      <c r="E165" s="2"/>
      <c r="F165" s="2"/>
      <c r="G165" s="45"/>
      <c r="H165" s="45"/>
      <c r="I165" s="45"/>
      <c r="J165" s="45"/>
      <c r="K165" s="45"/>
      <c r="L165" s="45"/>
      <c r="M165" s="45"/>
      <c r="N165" s="2"/>
    </row>
    <row r="166" spans="1:14" ht="18" customHeight="1">
      <c r="A166" s="50"/>
      <c r="B166" s="65"/>
      <c r="C166" s="50"/>
      <c r="D166" s="1"/>
      <c r="E166" s="2"/>
      <c r="F166" s="2"/>
      <c r="G166" s="45"/>
      <c r="H166" s="45"/>
      <c r="I166" s="45"/>
      <c r="J166" s="45"/>
      <c r="K166" s="45"/>
      <c r="L166" s="45"/>
      <c r="M166" s="45"/>
      <c r="N166" s="2"/>
    </row>
    <row r="167" spans="1:14" ht="18" customHeight="1">
      <c r="A167" s="50"/>
      <c r="B167" s="65"/>
      <c r="C167" s="50"/>
      <c r="D167" s="1"/>
      <c r="E167" s="2"/>
      <c r="F167" s="2"/>
      <c r="G167" s="45"/>
      <c r="H167" s="45"/>
      <c r="I167" s="45"/>
      <c r="J167" s="45"/>
      <c r="K167" s="45"/>
      <c r="L167" s="45"/>
      <c r="M167" s="45"/>
      <c r="N167" s="2"/>
    </row>
    <row r="168" spans="1:14" ht="18" customHeight="1">
      <c r="A168" s="50"/>
      <c r="B168" s="65"/>
      <c r="C168" s="50"/>
      <c r="D168" s="1"/>
      <c r="E168" s="2"/>
      <c r="F168" s="2"/>
      <c r="G168" s="45"/>
      <c r="H168" s="45"/>
      <c r="I168" s="45"/>
      <c r="J168" s="45"/>
      <c r="K168" s="45"/>
      <c r="L168" s="45"/>
      <c r="M168" s="45"/>
      <c r="N168" s="2"/>
    </row>
    <row r="169" spans="1:14" ht="18" customHeight="1">
      <c r="A169" s="50"/>
      <c r="B169" s="65"/>
      <c r="C169" s="50"/>
      <c r="D169" s="1"/>
      <c r="E169" s="2"/>
      <c r="F169" s="2"/>
      <c r="G169" s="45"/>
      <c r="H169" s="45"/>
      <c r="I169" s="45"/>
      <c r="J169" s="45"/>
      <c r="K169" s="45"/>
      <c r="L169" s="45"/>
      <c r="M169" s="45"/>
      <c r="N169" s="2"/>
    </row>
    <row r="170" spans="1:14" ht="18" customHeight="1">
      <c r="A170" s="50"/>
      <c r="B170" s="65"/>
      <c r="C170" s="50"/>
      <c r="D170" s="1"/>
      <c r="E170" s="2"/>
      <c r="F170" s="2"/>
      <c r="G170" s="45"/>
      <c r="H170" s="45"/>
      <c r="I170" s="45"/>
      <c r="J170" s="45"/>
      <c r="K170" s="45"/>
      <c r="L170" s="45"/>
      <c r="M170" s="45"/>
      <c r="N170" s="2"/>
    </row>
    <row r="171" spans="1:14" ht="18" customHeight="1">
      <c r="A171" s="50"/>
      <c r="B171" s="65"/>
      <c r="C171" s="50"/>
      <c r="D171" s="1"/>
      <c r="E171" s="2"/>
      <c r="F171" s="2"/>
      <c r="G171" s="45"/>
      <c r="H171" s="45"/>
      <c r="I171" s="45"/>
      <c r="J171" s="45"/>
      <c r="K171" s="45"/>
      <c r="L171" s="45"/>
      <c r="M171" s="45"/>
      <c r="N171" s="2"/>
    </row>
    <row r="172" spans="1:14" ht="18" customHeight="1">
      <c r="A172" s="50"/>
      <c r="B172" s="65"/>
      <c r="C172" s="50"/>
      <c r="D172" s="1"/>
      <c r="E172" s="2"/>
      <c r="F172" s="2"/>
      <c r="G172" s="45"/>
      <c r="H172" s="45"/>
      <c r="I172" s="45"/>
      <c r="J172" s="45"/>
      <c r="K172" s="45"/>
      <c r="L172" s="45"/>
      <c r="M172" s="45"/>
      <c r="N172" s="2"/>
    </row>
    <row r="173" spans="1:14" ht="18" customHeight="1">
      <c r="A173" s="50"/>
      <c r="B173" s="65"/>
      <c r="C173" s="50"/>
      <c r="D173" s="1"/>
      <c r="E173" s="2"/>
      <c r="F173" s="2"/>
      <c r="G173" s="45"/>
      <c r="H173" s="45"/>
      <c r="I173" s="45"/>
      <c r="J173" s="45"/>
      <c r="K173" s="45"/>
      <c r="L173" s="45"/>
      <c r="M173" s="45"/>
      <c r="N173" s="2"/>
    </row>
    <row r="174" spans="1:14" ht="18" customHeight="1">
      <c r="A174" s="50"/>
      <c r="B174" s="65"/>
      <c r="C174" s="50"/>
      <c r="D174" s="1"/>
      <c r="E174" s="2"/>
      <c r="F174" s="2"/>
      <c r="G174" s="45"/>
      <c r="H174" s="45"/>
      <c r="I174" s="45"/>
      <c r="J174" s="45"/>
      <c r="K174" s="45"/>
      <c r="L174" s="45"/>
      <c r="M174" s="45"/>
      <c r="N174" s="2"/>
    </row>
    <row r="175" spans="1:14" ht="18" customHeight="1">
      <c r="A175" s="50"/>
      <c r="B175" s="65"/>
      <c r="C175" s="50"/>
      <c r="D175" s="1"/>
      <c r="E175" s="2"/>
      <c r="F175" s="2"/>
      <c r="G175" s="45"/>
      <c r="H175" s="45"/>
      <c r="I175" s="45"/>
      <c r="J175" s="45"/>
      <c r="K175" s="45"/>
      <c r="L175" s="45"/>
      <c r="M175" s="45"/>
      <c r="N175" s="2"/>
    </row>
    <row r="176" spans="1:14" ht="18" customHeight="1">
      <c r="A176" s="50"/>
      <c r="B176" s="65"/>
      <c r="C176" s="50"/>
      <c r="D176" s="1"/>
      <c r="E176" s="2"/>
      <c r="F176" s="2"/>
      <c r="G176" s="45"/>
      <c r="H176" s="45"/>
      <c r="I176" s="45"/>
      <c r="J176" s="45"/>
      <c r="K176" s="45"/>
      <c r="L176" s="45"/>
      <c r="M176" s="45"/>
      <c r="N176" s="2"/>
    </row>
    <row r="177" spans="1:14" ht="18" customHeight="1">
      <c r="A177" s="50"/>
      <c r="B177" s="65"/>
      <c r="C177" s="50"/>
      <c r="D177" s="1"/>
      <c r="E177" s="2"/>
      <c r="F177" s="2"/>
      <c r="G177" s="45"/>
      <c r="H177" s="45"/>
      <c r="I177" s="45"/>
      <c r="J177" s="45"/>
      <c r="K177" s="45"/>
      <c r="L177" s="45"/>
      <c r="M177" s="45"/>
      <c r="N177" s="2"/>
    </row>
    <row r="178" spans="1:14" ht="18" customHeight="1">
      <c r="A178" s="50"/>
      <c r="B178" s="65"/>
      <c r="C178" s="50"/>
      <c r="D178" s="1"/>
      <c r="E178" s="2"/>
      <c r="F178" s="2"/>
      <c r="G178" s="45"/>
      <c r="H178" s="45"/>
      <c r="I178" s="45"/>
      <c r="J178" s="45"/>
      <c r="K178" s="45"/>
      <c r="L178" s="45"/>
      <c r="M178" s="45"/>
      <c r="N178" s="2"/>
    </row>
    <row r="179" spans="1:14" ht="18" customHeight="1">
      <c r="A179" s="50"/>
      <c r="B179" s="65"/>
      <c r="C179" s="50"/>
      <c r="D179" s="1"/>
      <c r="E179" s="2"/>
      <c r="F179" s="2"/>
      <c r="G179" s="45"/>
      <c r="H179" s="45"/>
      <c r="I179" s="45"/>
      <c r="J179" s="45"/>
      <c r="K179" s="45"/>
      <c r="L179" s="45"/>
      <c r="M179" s="45"/>
      <c r="N179" s="2"/>
    </row>
    <row r="180" spans="1:14" ht="18" customHeight="1">
      <c r="A180" s="50"/>
      <c r="B180" s="65"/>
      <c r="C180" s="50"/>
      <c r="D180" s="1"/>
      <c r="E180" s="2"/>
      <c r="F180" s="2"/>
      <c r="G180" s="45"/>
      <c r="H180" s="45"/>
      <c r="I180" s="45"/>
      <c r="J180" s="45"/>
      <c r="K180" s="45"/>
      <c r="L180" s="45"/>
      <c r="M180" s="45"/>
      <c r="N180" s="2"/>
    </row>
    <row r="181" spans="1:14" ht="18" customHeight="1">
      <c r="A181" s="50"/>
      <c r="B181" s="65"/>
      <c r="C181" s="50"/>
      <c r="D181" s="1"/>
      <c r="E181" s="2"/>
      <c r="F181" s="2"/>
      <c r="G181" s="45"/>
      <c r="H181" s="45"/>
      <c r="I181" s="45"/>
      <c r="J181" s="45"/>
      <c r="K181" s="45"/>
      <c r="L181" s="45"/>
      <c r="M181" s="45"/>
      <c r="N181" s="2"/>
    </row>
    <row r="182" spans="1:14" ht="18" customHeight="1">
      <c r="A182" s="50"/>
      <c r="B182" s="65"/>
      <c r="C182" s="50"/>
      <c r="D182" s="1"/>
      <c r="E182" s="2"/>
      <c r="F182" s="2"/>
      <c r="G182" s="45"/>
      <c r="H182" s="45"/>
      <c r="I182" s="45"/>
      <c r="J182" s="45"/>
      <c r="K182" s="45"/>
      <c r="L182" s="45"/>
      <c r="M182" s="45"/>
      <c r="N182" s="2"/>
    </row>
    <row r="183" spans="1:14" ht="18" customHeight="1">
      <c r="A183" s="50"/>
      <c r="B183" s="65"/>
      <c r="C183" s="50"/>
      <c r="D183" s="1"/>
      <c r="E183" s="2"/>
      <c r="F183" s="2"/>
      <c r="G183" s="45"/>
      <c r="H183" s="45"/>
      <c r="I183" s="45"/>
      <c r="J183" s="45"/>
      <c r="K183" s="45"/>
      <c r="L183" s="45"/>
      <c r="M183" s="45"/>
      <c r="N183" s="2"/>
    </row>
    <row r="184" spans="1:14" ht="18" customHeight="1">
      <c r="A184" s="50"/>
      <c r="B184" s="65"/>
      <c r="C184" s="50"/>
      <c r="D184" s="1"/>
      <c r="E184" s="2"/>
      <c r="F184" s="2"/>
      <c r="G184" s="45"/>
      <c r="H184" s="45"/>
      <c r="I184" s="45"/>
      <c r="J184" s="45"/>
      <c r="K184" s="45"/>
      <c r="L184" s="45"/>
      <c r="M184" s="45"/>
      <c r="N184" s="2"/>
    </row>
    <row r="185" spans="1:14" ht="18" customHeight="1">
      <c r="A185" s="50"/>
      <c r="B185" s="65"/>
      <c r="C185" s="50"/>
      <c r="D185" s="1"/>
      <c r="E185" s="2"/>
      <c r="F185" s="2"/>
      <c r="G185" s="45"/>
      <c r="H185" s="45"/>
      <c r="I185" s="45"/>
      <c r="J185" s="45"/>
      <c r="K185" s="45"/>
      <c r="L185" s="45"/>
      <c r="M185" s="45"/>
      <c r="N185" s="2"/>
    </row>
    <row r="186" spans="1:14" ht="18" customHeight="1">
      <c r="A186" s="50"/>
      <c r="B186" s="65"/>
      <c r="C186" s="50"/>
      <c r="D186" s="1"/>
      <c r="E186" s="2"/>
      <c r="F186" s="2"/>
      <c r="G186" s="45"/>
      <c r="H186" s="45"/>
      <c r="I186" s="45"/>
      <c r="J186" s="45"/>
      <c r="K186" s="45"/>
      <c r="L186" s="45"/>
      <c r="M186" s="45"/>
      <c r="N186" s="2"/>
    </row>
    <row r="187" spans="1:14" ht="18" customHeight="1">
      <c r="A187" s="50"/>
      <c r="B187" s="65"/>
      <c r="C187" s="50"/>
      <c r="D187" s="1"/>
      <c r="E187" s="2"/>
      <c r="F187" s="2"/>
      <c r="G187" s="45"/>
      <c r="H187" s="45"/>
      <c r="I187" s="45"/>
      <c r="J187" s="45"/>
      <c r="K187" s="45"/>
      <c r="L187" s="45"/>
      <c r="M187" s="45"/>
      <c r="N187" s="2"/>
    </row>
    <row r="188" spans="1:14" ht="18" customHeight="1">
      <c r="A188" s="50"/>
      <c r="B188" s="65"/>
      <c r="C188" s="50"/>
      <c r="D188" s="1"/>
      <c r="E188" s="2"/>
      <c r="F188" s="2"/>
      <c r="G188" s="45"/>
      <c r="H188" s="45"/>
      <c r="I188" s="45"/>
      <c r="J188" s="45"/>
      <c r="K188" s="45"/>
      <c r="L188" s="45"/>
      <c r="M188" s="45"/>
      <c r="N188" s="2"/>
    </row>
    <row r="189" spans="1:14" ht="18" customHeight="1">
      <c r="A189" s="50"/>
      <c r="B189" s="65"/>
      <c r="C189" s="50"/>
      <c r="D189" s="1"/>
      <c r="E189" s="2"/>
      <c r="F189" s="2"/>
      <c r="G189" s="45"/>
      <c r="H189" s="45"/>
      <c r="I189" s="45"/>
      <c r="J189" s="45"/>
      <c r="K189" s="45"/>
      <c r="L189" s="45"/>
      <c r="M189" s="45"/>
      <c r="N189" s="2"/>
    </row>
    <row r="190" spans="1:14" ht="18" customHeight="1">
      <c r="A190" s="50"/>
      <c r="B190" s="65"/>
      <c r="C190" s="50"/>
      <c r="D190" s="1"/>
      <c r="E190" s="2"/>
      <c r="F190" s="2"/>
      <c r="G190" s="45"/>
      <c r="H190" s="45"/>
      <c r="I190" s="45"/>
      <c r="J190" s="45"/>
      <c r="K190" s="45"/>
      <c r="L190" s="45"/>
      <c r="M190" s="45"/>
      <c r="N190" s="2"/>
    </row>
    <row r="191" spans="1:14" ht="18" customHeight="1">
      <c r="A191" s="50"/>
      <c r="B191" s="65"/>
      <c r="C191" s="50"/>
      <c r="D191" s="1"/>
      <c r="E191" s="2"/>
      <c r="F191" s="2"/>
      <c r="G191" s="45"/>
      <c r="H191" s="45"/>
      <c r="I191" s="45"/>
      <c r="J191" s="45"/>
      <c r="K191" s="45"/>
      <c r="L191" s="45"/>
      <c r="M191" s="45"/>
      <c r="N191" s="2"/>
    </row>
    <row r="192" spans="1:14" ht="18" customHeight="1">
      <c r="A192" s="50"/>
      <c r="B192" s="65"/>
      <c r="C192" s="50"/>
      <c r="D192" s="1"/>
      <c r="E192" s="2"/>
      <c r="F192" s="2"/>
      <c r="G192" s="45"/>
      <c r="H192" s="45"/>
      <c r="I192" s="45"/>
      <c r="J192" s="45"/>
      <c r="K192" s="45"/>
      <c r="L192" s="45"/>
      <c r="M192" s="45"/>
      <c r="N192" s="2"/>
    </row>
    <row r="193" spans="1:14" ht="18" customHeight="1">
      <c r="A193" s="50"/>
      <c r="B193" s="65"/>
      <c r="C193" s="50"/>
      <c r="D193" s="1"/>
      <c r="E193" s="2"/>
      <c r="F193" s="2"/>
      <c r="G193" s="45"/>
      <c r="H193" s="45"/>
      <c r="I193" s="45"/>
      <c r="J193" s="45"/>
      <c r="K193" s="45"/>
      <c r="L193" s="45"/>
      <c r="M193" s="45"/>
      <c r="N193" s="2"/>
    </row>
    <row r="194" spans="1:14" ht="18" customHeight="1">
      <c r="A194" s="50"/>
      <c r="B194" s="65"/>
      <c r="C194" s="50"/>
      <c r="D194" s="1"/>
      <c r="E194" s="2"/>
      <c r="F194" s="2"/>
      <c r="G194" s="45"/>
      <c r="H194" s="45"/>
      <c r="I194" s="45"/>
      <c r="J194" s="45"/>
      <c r="K194" s="45"/>
      <c r="L194" s="45"/>
      <c r="M194" s="45"/>
      <c r="N194" s="2"/>
    </row>
    <row r="195" spans="1:14" ht="18" customHeight="1">
      <c r="A195" s="50"/>
      <c r="B195" s="65"/>
      <c r="C195" s="50"/>
      <c r="D195" s="1"/>
      <c r="E195" s="2"/>
      <c r="F195" s="2"/>
      <c r="G195" s="45"/>
      <c r="H195" s="45"/>
      <c r="I195" s="45"/>
      <c r="J195" s="45"/>
      <c r="K195" s="45"/>
      <c r="L195" s="45"/>
      <c r="M195" s="45"/>
      <c r="N195" s="2"/>
    </row>
    <row r="196" spans="1:14" ht="18" customHeight="1">
      <c r="A196" s="50"/>
      <c r="B196" s="65"/>
      <c r="C196" s="50"/>
      <c r="D196" s="1"/>
      <c r="E196" s="2"/>
      <c r="F196" s="2"/>
      <c r="G196" s="45"/>
      <c r="H196" s="45"/>
      <c r="I196" s="45"/>
      <c r="J196" s="45"/>
      <c r="K196" s="45"/>
      <c r="L196" s="45"/>
      <c r="M196" s="45"/>
      <c r="N196" s="2"/>
    </row>
    <row r="197" spans="1:14" ht="18" customHeight="1">
      <c r="A197" s="50"/>
      <c r="B197" s="65"/>
      <c r="C197" s="50"/>
      <c r="D197" s="1"/>
      <c r="E197" s="2"/>
      <c r="F197" s="2"/>
      <c r="G197" s="45"/>
      <c r="H197" s="45"/>
      <c r="I197" s="45"/>
      <c r="J197" s="45"/>
      <c r="K197" s="45"/>
      <c r="L197" s="45"/>
      <c r="M197" s="45"/>
      <c r="N197" s="2"/>
    </row>
    <row r="198" spans="1:14" ht="18" customHeight="1">
      <c r="A198" s="50"/>
      <c r="B198" s="65"/>
      <c r="C198" s="50"/>
      <c r="D198" s="1"/>
      <c r="E198" s="2"/>
      <c r="F198" s="2"/>
      <c r="G198" s="45"/>
      <c r="H198" s="45"/>
      <c r="I198" s="45"/>
      <c r="J198" s="45"/>
      <c r="K198" s="45"/>
      <c r="L198" s="45"/>
      <c r="M198" s="45"/>
      <c r="N198" s="2"/>
    </row>
    <row r="199" spans="1:14" ht="18" customHeight="1">
      <c r="A199" s="50"/>
      <c r="B199" s="65"/>
      <c r="C199" s="50"/>
      <c r="D199" s="1"/>
      <c r="E199" s="2"/>
      <c r="F199" s="2"/>
      <c r="G199" s="45"/>
      <c r="H199" s="45"/>
      <c r="I199" s="45"/>
      <c r="J199" s="45"/>
      <c r="K199" s="45"/>
      <c r="L199" s="45"/>
      <c r="M199" s="45"/>
      <c r="N199" s="2"/>
    </row>
    <row r="200" spans="1:14" ht="18" customHeight="1">
      <c r="A200" s="50"/>
      <c r="B200" s="65"/>
      <c r="C200" s="50"/>
      <c r="D200" s="1"/>
      <c r="E200" s="2"/>
      <c r="F200" s="2"/>
      <c r="G200" s="45"/>
      <c r="H200" s="45"/>
      <c r="I200" s="45"/>
      <c r="J200" s="45"/>
      <c r="K200" s="45"/>
      <c r="L200" s="45"/>
      <c r="M200" s="45"/>
      <c r="N200" s="2"/>
    </row>
    <row r="201" spans="1:14" ht="18" customHeight="1">
      <c r="A201" s="50"/>
      <c r="B201" s="65"/>
      <c r="C201" s="50"/>
      <c r="D201" s="1"/>
      <c r="E201" s="2"/>
      <c r="F201" s="2"/>
      <c r="G201" s="45"/>
      <c r="H201" s="45"/>
      <c r="I201" s="45"/>
      <c r="J201" s="45"/>
      <c r="K201" s="45"/>
      <c r="L201" s="45"/>
      <c r="M201" s="45"/>
      <c r="N201" s="2"/>
    </row>
    <row r="202" spans="1:14" ht="18" customHeight="1">
      <c r="A202" s="50"/>
      <c r="B202" s="65"/>
      <c r="C202" s="50"/>
      <c r="D202" s="1"/>
      <c r="E202" s="2"/>
      <c r="F202" s="2"/>
      <c r="G202" s="45"/>
      <c r="H202" s="45"/>
      <c r="I202" s="45"/>
      <c r="J202" s="45"/>
      <c r="K202" s="45"/>
      <c r="L202" s="45"/>
      <c r="M202" s="45"/>
      <c r="N202" s="2"/>
    </row>
    <row r="203" spans="1:14" ht="18" customHeight="1">
      <c r="A203" s="50"/>
      <c r="B203" s="65"/>
      <c r="C203" s="50"/>
      <c r="D203" s="1"/>
      <c r="E203" s="2"/>
      <c r="F203" s="2"/>
      <c r="G203" s="45"/>
      <c r="H203" s="45"/>
      <c r="I203" s="45"/>
      <c r="J203" s="45"/>
      <c r="K203" s="45"/>
      <c r="L203" s="45"/>
      <c r="M203" s="45"/>
      <c r="N203" s="2"/>
    </row>
    <row r="204" spans="1:14" ht="18" customHeight="1">
      <c r="A204" s="50"/>
      <c r="B204" s="65"/>
      <c r="C204" s="50"/>
      <c r="D204" s="1"/>
      <c r="E204" s="2"/>
      <c r="F204" s="2"/>
      <c r="G204" s="45"/>
      <c r="H204" s="45"/>
      <c r="I204" s="45"/>
      <c r="J204" s="45"/>
      <c r="K204" s="45"/>
      <c r="L204" s="45"/>
      <c r="M204" s="45"/>
      <c r="N204" s="2"/>
    </row>
    <row r="205" spans="1:14" ht="18" customHeight="1">
      <c r="A205" s="50"/>
      <c r="B205" s="65"/>
      <c r="C205" s="50"/>
      <c r="D205" s="1"/>
      <c r="E205" s="2"/>
      <c r="F205" s="2"/>
      <c r="G205" s="45"/>
      <c r="H205" s="45"/>
      <c r="I205" s="45"/>
      <c r="J205" s="45"/>
      <c r="K205" s="45"/>
      <c r="L205" s="45"/>
      <c r="M205" s="45"/>
      <c r="N205" s="2"/>
    </row>
    <row r="206" spans="1:14" ht="18" customHeight="1">
      <c r="A206" s="50"/>
      <c r="B206" s="65"/>
      <c r="C206" s="50"/>
      <c r="D206" s="1"/>
      <c r="E206" s="2"/>
      <c r="F206" s="2"/>
      <c r="G206" s="45"/>
      <c r="H206" s="45"/>
      <c r="I206" s="45"/>
      <c r="J206" s="45"/>
      <c r="K206" s="45"/>
      <c r="L206" s="45"/>
      <c r="M206" s="45"/>
      <c r="N206" s="2"/>
    </row>
    <row r="207" spans="1:14" ht="18" customHeight="1">
      <c r="A207" s="50"/>
      <c r="B207" s="65"/>
      <c r="C207" s="50"/>
      <c r="D207" s="1"/>
      <c r="E207" s="2"/>
      <c r="F207" s="2"/>
      <c r="G207" s="45"/>
      <c r="H207" s="45"/>
      <c r="I207" s="45"/>
      <c r="J207" s="45"/>
      <c r="K207" s="45"/>
      <c r="L207" s="45"/>
      <c r="M207" s="45"/>
      <c r="N207" s="2"/>
    </row>
    <row r="208" spans="1:14" ht="18" customHeight="1">
      <c r="A208" s="50"/>
      <c r="B208" s="65"/>
      <c r="C208" s="50"/>
      <c r="D208" s="1"/>
      <c r="E208" s="2"/>
      <c r="F208" s="2"/>
      <c r="G208" s="45"/>
      <c r="H208" s="45"/>
      <c r="I208" s="45"/>
      <c r="J208" s="45"/>
      <c r="K208" s="45"/>
      <c r="L208" s="45"/>
      <c r="M208" s="45"/>
      <c r="N208" s="2"/>
    </row>
    <row r="209" spans="1:14" ht="18" customHeight="1">
      <c r="A209" s="50"/>
      <c r="B209" s="65"/>
      <c r="C209" s="50"/>
      <c r="D209" s="1"/>
      <c r="E209" s="2"/>
      <c r="F209" s="2"/>
      <c r="G209" s="45"/>
      <c r="H209" s="45"/>
      <c r="I209" s="45"/>
      <c r="J209" s="45"/>
      <c r="K209" s="45"/>
      <c r="L209" s="45"/>
      <c r="M209" s="45"/>
      <c r="N209" s="2"/>
    </row>
    <row r="210" spans="1:14" ht="18" customHeight="1">
      <c r="A210" s="50"/>
      <c r="B210" s="65"/>
      <c r="C210" s="50"/>
      <c r="D210" s="1"/>
      <c r="E210" s="2"/>
      <c r="F210" s="2"/>
      <c r="G210" s="45"/>
      <c r="H210" s="45"/>
      <c r="I210" s="45"/>
      <c r="J210" s="45"/>
      <c r="K210" s="45"/>
      <c r="L210" s="45"/>
      <c r="M210" s="45"/>
      <c r="N210" s="2"/>
    </row>
    <row r="211" spans="1:14" ht="18" customHeight="1">
      <c r="A211" s="50"/>
      <c r="B211" s="65"/>
      <c r="C211" s="50"/>
      <c r="D211" s="1"/>
      <c r="E211" s="2"/>
      <c r="F211" s="2"/>
      <c r="G211" s="45"/>
      <c r="H211" s="45"/>
      <c r="I211" s="45"/>
      <c r="J211" s="45"/>
      <c r="K211" s="45"/>
      <c r="L211" s="45"/>
      <c r="M211" s="45"/>
      <c r="N211" s="2"/>
    </row>
    <row r="212" spans="1:14" ht="18" customHeight="1">
      <c r="A212" s="50"/>
      <c r="B212" s="65"/>
      <c r="C212" s="44"/>
      <c r="D212" s="1"/>
      <c r="E212" s="2"/>
      <c r="F212" s="2"/>
      <c r="G212" s="45"/>
      <c r="H212" s="45"/>
      <c r="I212" s="45"/>
      <c r="J212" s="45"/>
      <c r="K212" s="45"/>
      <c r="L212" s="45"/>
      <c r="M212" s="45"/>
      <c r="N212" s="2"/>
    </row>
  </sheetData>
  <mergeCells count="1">
    <mergeCell ref="A2:B2"/>
  </mergeCells>
  <phoneticPr fontId="2" type="noConversion"/>
  <pageMargins left="0.31496062992125984" right="0.31496062992125984" top="1" bottom="0.59055118110236215" header="0.5" footer="0.5"/>
  <pageSetup paperSize="9" scale="88" orientation="landscape" r:id="rId1"/>
  <headerFooter alignWithMargins="0">
    <oddHeader>&amp;RPage : &amp;P/&amp;N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304"/>
  <sheetViews>
    <sheetView workbookViewId="0">
      <pane ySplit="3" topLeftCell="A289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style="28" customWidth="1"/>
    <col min="2" max="3" width="35.83203125" style="28" customWidth="1"/>
    <col min="4" max="4" width="10.83203125" style="28" customWidth="1"/>
    <col min="5" max="5" width="8.83203125" style="72" customWidth="1"/>
    <col min="6" max="6" width="12.83203125" style="28" customWidth="1"/>
    <col min="7" max="7" width="14.83203125" style="28" customWidth="1"/>
    <col min="8" max="8" width="12.83203125" style="28" customWidth="1"/>
    <col min="9" max="9" width="14.83203125" style="28" customWidth="1"/>
    <col min="10" max="10" width="12.83203125" style="28" customWidth="1"/>
    <col min="11" max="11" width="14.83203125" style="28" customWidth="1"/>
    <col min="12" max="12" width="12.83203125" style="28" customWidth="1"/>
    <col min="13" max="13" width="14.83203125" style="28" customWidth="1"/>
    <col min="14" max="14" width="15.83203125" style="28" customWidth="1"/>
    <col min="15" max="16384" width="9.33203125" style="28"/>
  </cols>
  <sheetData>
    <row r="1" spans="1:14" ht="15" customHeight="1">
      <c r="A1" s="85" t="s">
        <v>450</v>
      </c>
    </row>
    <row r="2" spans="1:14" ht="15" customHeight="1">
      <c r="A2" s="388" t="s">
        <v>23</v>
      </c>
      <c r="B2" s="389"/>
      <c r="C2" s="390" t="s">
        <v>50</v>
      </c>
      <c r="D2" s="390" t="s">
        <v>49</v>
      </c>
      <c r="E2" s="390" t="s">
        <v>48</v>
      </c>
      <c r="F2" s="390" t="s">
        <v>19</v>
      </c>
      <c r="G2" s="390" t="s">
        <v>0</v>
      </c>
      <c r="H2" s="390" t="s">
        <v>18</v>
      </c>
      <c r="I2" s="390" t="s">
        <v>0</v>
      </c>
      <c r="J2" s="390" t="s">
        <v>17</v>
      </c>
      <c r="K2" s="390" t="s">
        <v>0</v>
      </c>
      <c r="L2" s="390" t="s">
        <v>16</v>
      </c>
      <c r="M2" s="390" t="s">
        <v>0</v>
      </c>
      <c r="N2" s="391" t="s">
        <v>15</v>
      </c>
    </row>
    <row r="3" spans="1:14" ht="15" customHeight="1">
      <c r="A3" s="388"/>
      <c r="B3" s="389"/>
      <c r="C3" s="390" t="s">
        <v>0</v>
      </c>
      <c r="D3" s="390" t="s">
        <v>0</v>
      </c>
      <c r="E3" s="390" t="s">
        <v>0</v>
      </c>
      <c r="F3" s="67" t="s">
        <v>47</v>
      </c>
      <c r="G3" s="67" t="s">
        <v>46</v>
      </c>
      <c r="H3" s="67" t="s">
        <v>47</v>
      </c>
      <c r="I3" s="67" t="s">
        <v>46</v>
      </c>
      <c r="J3" s="67" t="s">
        <v>47</v>
      </c>
      <c r="K3" s="67" t="s">
        <v>46</v>
      </c>
      <c r="L3" s="67" t="s">
        <v>47</v>
      </c>
      <c r="M3" s="67" t="s">
        <v>46</v>
      </c>
      <c r="N3" s="391" t="s">
        <v>0</v>
      </c>
    </row>
    <row r="4" spans="1:14" ht="15" customHeight="1">
      <c r="A4" s="68"/>
      <c r="B4" s="66"/>
      <c r="C4" s="11"/>
      <c r="D4" s="11"/>
      <c r="E4" s="67"/>
      <c r="F4" s="31"/>
      <c r="G4" s="32"/>
      <c r="H4" s="31"/>
      <c r="I4" s="32"/>
      <c r="J4" s="31"/>
      <c r="K4" s="32"/>
      <c r="L4" s="31"/>
      <c r="M4" s="32"/>
      <c r="N4" s="29"/>
    </row>
    <row r="5" spans="1:14" ht="15" customHeight="1">
      <c r="A5" s="75">
        <v>1</v>
      </c>
      <c r="B5" s="76" t="s">
        <v>587</v>
      </c>
      <c r="C5" s="77" t="s">
        <v>364</v>
      </c>
      <c r="D5" s="77">
        <v>1</v>
      </c>
      <c r="E5" s="78" t="s">
        <v>4</v>
      </c>
      <c r="F5" s="81"/>
      <c r="G5" s="79">
        <f>I5+K5+M5</f>
        <v>76761</v>
      </c>
      <c r="H5" s="81"/>
      <c r="I5" s="79">
        <f>TRUNC(I10,0)</f>
        <v>0</v>
      </c>
      <c r="J5" s="81"/>
      <c r="K5" s="79">
        <f>TRUNC(K10,0)</f>
        <v>73809</v>
      </c>
      <c r="L5" s="81"/>
      <c r="M5" s="79">
        <f>TRUNC(M10,0)</f>
        <v>2952</v>
      </c>
      <c r="N5" s="80" t="s">
        <v>589</v>
      </c>
    </row>
    <row r="6" spans="1:14" ht="15" customHeight="1">
      <c r="A6" s="69"/>
      <c r="B6" s="66" t="s">
        <v>420</v>
      </c>
      <c r="C6" s="11" t="s">
        <v>33</v>
      </c>
      <c r="D6" s="30">
        <v>3</v>
      </c>
      <c r="E6" s="67" t="s">
        <v>24</v>
      </c>
      <c r="F6" s="31">
        <f>H6+J6+L6</f>
        <v>262580</v>
      </c>
      <c r="G6" s="32">
        <f>I6+K6+M6</f>
        <v>787740</v>
      </c>
      <c r="H6" s="31">
        <v>0</v>
      </c>
      <c r="I6" s="32"/>
      <c r="J6" s="31">
        <f>노임!$D$10</f>
        <v>262580</v>
      </c>
      <c r="K6" s="32">
        <f>TRUNC(J6*D6,1)</f>
        <v>787740</v>
      </c>
      <c r="L6" s="31">
        <v>0</v>
      </c>
      <c r="M6" s="32"/>
      <c r="N6" s="29" t="s">
        <v>0</v>
      </c>
    </row>
    <row r="7" spans="1:14" ht="15" customHeight="1">
      <c r="A7" s="69"/>
      <c r="B7" s="66" t="s">
        <v>421</v>
      </c>
      <c r="C7" s="11" t="s">
        <v>0</v>
      </c>
      <c r="D7" s="30">
        <v>1</v>
      </c>
      <c r="E7" s="67" t="s">
        <v>24</v>
      </c>
      <c r="F7" s="31">
        <f>H7+J7+L7</f>
        <v>172068</v>
      </c>
      <c r="G7" s="32">
        <f>I7+K7+M7</f>
        <v>172068</v>
      </c>
      <c r="H7" s="31">
        <v>0</v>
      </c>
      <c r="I7" s="32"/>
      <c r="J7" s="31">
        <f>노임!$D$3</f>
        <v>172068</v>
      </c>
      <c r="K7" s="32">
        <f>TRUNC(J7*D7,1)</f>
        <v>172068</v>
      </c>
      <c r="L7" s="31">
        <v>0</v>
      </c>
      <c r="M7" s="32"/>
      <c r="N7" s="29" t="s">
        <v>0</v>
      </c>
    </row>
    <row r="8" spans="1:14" ht="15" customHeight="1">
      <c r="A8" s="69"/>
      <c r="B8" s="66" t="s">
        <v>422</v>
      </c>
      <c r="C8" s="11" t="s">
        <v>236</v>
      </c>
      <c r="D8" s="30"/>
      <c r="E8" s="67" t="s">
        <v>7</v>
      </c>
      <c r="F8" s="31">
        <f>H8+J8+L8</f>
        <v>91498.25</v>
      </c>
      <c r="G8" s="32">
        <f>I8+K8+M8</f>
        <v>0</v>
      </c>
      <c r="H8" s="31">
        <f>중기사용료목록!$E$9</f>
        <v>17925.25</v>
      </c>
      <c r="I8" s="32">
        <f>TRUNC(H8*D8,1)</f>
        <v>0</v>
      </c>
      <c r="J8" s="31">
        <f>중기사용료목록!$F$9</f>
        <v>49778</v>
      </c>
      <c r="K8" s="32">
        <f>TRUNC(J8*D8,1)</f>
        <v>0</v>
      </c>
      <c r="L8" s="31">
        <f>중기사용료목록!$G$9</f>
        <v>23795</v>
      </c>
      <c r="M8" s="32">
        <f>TRUNC(L8*D8,1)</f>
        <v>0</v>
      </c>
      <c r="N8" s="29"/>
    </row>
    <row r="9" spans="1:14" ht="15" customHeight="1">
      <c r="A9" s="69"/>
      <c r="B9" s="25" t="s">
        <v>588</v>
      </c>
      <c r="C9" s="116" t="s">
        <v>368</v>
      </c>
      <c r="D9" s="3">
        <v>4</v>
      </c>
      <c r="E9" s="2" t="s">
        <v>29</v>
      </c>
      <c r="F9" s="8"/>
      <c r="G9" s="12"/>
      <c r="H9" s="8"/>
      <c r="I9" s="12"/>
      <c r="J9" s="8"/>
      <c r="K9" s="12"/>
      <c r="L9" s="8"/>
      <c r="M9" s="12">
        <f>TRUNC((K6+K7)*D9%,1)</f>
        <v>38392.300000000003</v>
      </c>
      <c r="N9" s="29"/>
    </row>
    <row r="10" spans="1:14" customFormat="1" ht="15" customHeight="1">
      <c r="A10" s="113"/>
      <c r="B10" s="105" t="s">
        <v>552</v>
      </c>
      <c r="C10" s="114">
        <v>13</v>
      </c>
      <c r="D10" s="107">
        <f>ROUND(1/C10,4)</f>
        <v>7.6899999999999996E-2</v>
      </c>
      <c r="E10" s="108" t="s">
        <v>551</v>
      </c>
      <c r="F10" s="109"/>
      <c r="G10" s="110">
        <f>I10+K10+M10</f>
        <v>76761.5</v>
      </c>
      <c r="H10" s="109"/>
      <c r="I10" s="110">
        <f>TRUNC(SUM(I6:I9)*$D10,1)</f>
        <v>0</v>
      </c>
      <c r="J10" s="109"/>
      <c r="K10" s="110">
        <f>TRUNC(SUM(K6:K9)*$D10,1)</f>
        <v>73809.2</v>
      </c>
      <c r="L10" s="109"/>
      <c r="M10" s="110">
        <f>TRUNC(SUM(M6:M9)*$D10,1)</f>
        <v>2952.3</v>
      </c>
      <c r="N10" s="115"/>
    </row>
    <row r="11" spans="1:14" ht="15" customHeight="1">
      <c r="A11" s="69"/>
      <c r="B11" s="70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33"/>
    </row>
    <row r="12" spans="1:14" ht="15" customHeight="1">
      <c r="A12" s="117">
        <f>A5+1</f>
        <v>2</v>
      </c>
      <c r="B12" s="118" t="s">
        <v>587</v>
      </c>
      <c r="C12" s="119" t="s">
        <v>719</v>
      </c>
      <c r="D12" s="119">
        <v>1</v>
      </c>
      <c r="E12" s="120" t="s">
        <v>4</v>
      </c>
      <c r="F12" s="121"/>
      <c r="G12" s="122">
        <f>I12+K12+M12</f>
        <v>99789.799999999988</v>
      </c>
      <c r="H12" s="121"/>
      <c r="I12" s="122">
        <f>SUM(I17:I18)</f>
        <v>0</v>
      </c>
      <c r="J12" s="121"/>
      <c r="K12" s="122">
        <f>SUM(K17:K18)</f>
        <v>95951.9</v>
      </c>
      <c r="L12" s="121"/>
      <c r="M12" s="122">
        <f>SUM(M17:M18)</f>
        <v>3837.9</v>
      </c>
      <c r="N12" s="123" t="str">
        <f>N5</f>
        <v>토목6-2-2</v>
      </c>
    </row>
    <row r="13" spans="1:14" ht="15" customHeight="1">
      <c r="A13" s="69"/>
      <c r="B13" s="66" t="s">
        <v>420</v>
      </c>
      <c r="C13" s="11" t="s">
        <v>33</v>
      </c>
      <c r="D13" s="30">
        <v>3</v>
      </c>
      <c r="E13" s="67" t="s">
        <v>24</v>
      </c>
      <c r="F13" s="31">
        <f>H13+J13+L13</f>
        <v>262580</v>
      </c>
      <c r="G13" s="32">
        <f>I13+K13+M13</f>
        <v>787740</v>
      </c>
      <c r="H13" s="31">
        <v>0</v>
      </c>
      <c r="I13" s="32"/>
      <c r="J13" s="31">
        <f>노임!$D$10</f>
        <v>262580</v>
      </c>
      <c r="K13" s="32">
        <f>TRUNC(J13*D13,1)</f>
        <v>787740</v>
      </c>
      <c r="L13" s="31">
        <v>0</v>
      </c>
      <c r="M13" s="32"/>
      <c r="N13" s="29"/>
    </row>
    <row r="14" spans="1:14" ht="15" customHeight="1">
      <c r="A14" s="69"/>
      <c r="B14" s="66" t="s">
        <v>421</v>
      </c>
      <c r="C14" s="11" t="s">
        <v>0</v>
      </c>
      <c r="D14" s="30">
        <v>1</v>
      </c>
      <c r="E14" s="67" t="s">
        <v>24</v>
      </c>
      <c r="F14" s="31">
        <f>H14+J14+L14</f>
        <v>172068</v>
      </c>
      <c r="G14" s="32">
        <f>I14+K14+M14</f>
        <v>172068</v>
      </c>
      <c r="H14" s="31">
        <v>0</v>
      </c>
      <c r="I14" s="32"/>
      <c r="J14" s="31">
        <f>노임!$D$3</f>
        <v>172068</v>
      </c>
      <c r="K14" s="32">
        <f>TRUNC(J14*D14,1)</f>
        <v>172068</v>
      </c>
      <c r="L14" s="31">
        <v>0</v>
      </c>
      <c r="M14" s="32"/>
      <c r="N14" s="29"/>
    </row>
    <row r="15" spans="1:14" ht="15" customHeight="1">
      <c r="A15" s="69"/>
      <c r="B15" s="66" t="s">
        <v>422</v>
      </c>
      <c r="C15" s="11" t="s">
        <v>236</v>
      </c>
      <c r="D15" s="30"/>
      <c r="E15" s="67" t="s">
        <v>7</v>
      </c>
      <c r="F15" s="31">
        <f>H15+J15+L15</f>
        <v>91498.25</v>
      </c>
      <c r="G15" s="32">
        <f>I15+K15+M15</f>
        <v>0</v>
      </c>
      <c r="H15" s="31">
        <f>중기사용료목록!$E$9</f>
        <v>17925.25</v>
      </c>
      <c r="I15" s="32">
        <f>TRUNC(H15*D15,1)</f>
        <v>0</v>
      </c>
      <c r="J15" s="31">
        <f>중기사용료목록!$F$9</f>
        <v>49778</v>
      </c>
      <c r="K15" s="32">
        <f>TRUNC(J15*D15,1)</f>
        <v>0</v>
      </c>
      <c r="L15" s="31">
        <f>중기사용료목록!$G$9</f>
        <v>23795</v>
      </c>
      <c r="M15" s="32">
        <f>TRUNC(L15*D15,1)</f>
        <v>0</v>
      </c>
      <c r="N15" s="29"/>
    </row>
    <row r="16" spans="1:14" ht="15" customHeight="1">
      <c r="A16" s="69"/>
      <c r="B16" s="25" t="s">
        <v>588</v>
      </c>
      <c r="C16" s="116" t="s">
        <v>368</v>
      </c>
      <c r="D16" s="3">
        <v>4</v>
      </c>
      <c r="E16" s="2" t="s">
        <v>29</v>
      </c>
      <c r="F16" s="8"/>
      <c r="G16" s="12"/>
      <c r="H16" s="8"/>
      <c r="I16" s="12"/>
      <c r="J16" s="8"/>
      <c r="K16" s="12"/>
      <c r="L16" s="8"/>
      <c r="M16" s="12">
        <f>TRUNC((K13+K14)*D16%,1)</f>
        <v>38392.300000000003</v>
      </c>
      <c r="N16" s="29"/>
    </row>
    <row r="17" spans="1:14" customFormat="1" ht="15" customHeight="1">
      <c r="A17" s="113"/>
      <c r="B17" s="105" t="s">
        <v>552</v>
      </c>
      <c r="C17" s="114">
        <v>13</v>
      </c>
      <c r="D17" s="107">
        <f>ROUND(1/C17,4)</f>
        <v>7.6899999999999996E-2</v>
      </c>
      <c r="E17" s="108" t="s">
        <v>551</v>
      </c>
      <c r="F17" s="109"/>
      <c r="G17" s="110">
        <f>I17+K17+M17</f>
        <v>76761.5</v>
      </c>
      <c r="H17" s="109"/>
      <c r="I17" s="110">
        <f>TRUNC(SUM(I13:I16)*$D17,1)</f>
        <v>0</v>
      </c>
      <c r="J17" s="109"/>
      <c r="K17" s="110">
        <f>TRUNC(SUM(K13:K16)*$D17,1)</f>
        <v>73809.2</v>
      </c>
      <c r="L17" s="109"/>
      <c r="M17" s="110">
        <f>TRUNC(SUM(M13:M16)*$D17,1)</f>
        <v>2952.3</v>
      </c>
      <c r="N17" s="115"/>
    </row>
    <row r="18" spans="1:14" customFormat="1" ht="15" customHeight="1">
      <c r="A18" s="113"/>
      <c r="B18" s="105" t="s">
        <v>457</v>
      </c>
      <c r="C18" s="106" t="s">
        <v>369</v>
      </c>
      <c r="D18" s="107">
        <v>30</v>
      </c>
      <c r="E18" s="108" t="s">
        <v>370</v>
      </c>
      <c r="F18" s="109"/>
      <c r="G18" s="110">
        <f>I18+K18+M18</f>
        <v>23028.3</v>
      </c>
      <c r="H18" s="109"/>
      <c r="I18" s="110">
        <f>TRUNC(I17*$D18%,1)</f>
        <v>0</v>
      </c>
      <c r="J18" s="109"/>
      <c r="K18" s="110">
        <f>TRUNC(K17*$D18%,1)</f>
        <v>22142.7</v>
      </c>
      <c r="L18" s="109"/>
      <c r="M18" s="110">
        <f>TRUNC(M17*$D18%,1)</f>
        <v>885.6</v>
      </c>
      <c r="N18" s="115"/>
    </row>
    <row r="19" spans="1:14" ht="15" customHeight="1">
      <c r="A19" s="69"/>
      <c r="B19" s="70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33"/>
    </row>
    <row r="20" spans="1:14" ht="15" customHeight="1">
      <c r="A20" s="75">
        <f>A12+1</f>
        <v>3</v>
      </c>
      <c r="B20" s="76" t="s">
        <v>587</v>
      </c>
      <c r="C20" s="77" t="s">
        <v>269</v>
      </c>
      <c r="D20" s="77">
        <v>1</v>
      </c>
      <c r="E20" s="78" t="s">
        <v>4</v>
      </c>
      <c r="F20" s="81"/>
      <c r="G20" s="79">
        <f>I20+K20+M20</f>
        <v>0</v>
      </c>
      <c r="H20" s="81"/>
      <c r="I20" s="79">
        <f>TRUNC(I25,0)</f>
        <v>0</v>
      </c>
      <c r="J20" s="81"/>
      <c r="K20" s="79">
        <f>TRUNC(K25,0)</f>
        <v>0</v>
      </c>
      <c r="L20" s="81"/>
      <c r="M20" s="79">
        <f>TRUNC(M25,0)</f>
        <v>0</v>
      </c>
      <c r="N20" s="80" t="str">
        <f>N5</f>
        <v>토목6-2-2</v>
      </c>
    </row>
    <row r="21" spans="1:14" ht="15" customHeight="1">
      <c r="A21" s="69"/>
      <c r="B21" s="66" t="s">
        <v>420</v>
      </c>
      <c r="C21" s="11" t="s">
        <v>33</v>
      </c>
      <c r="D21" s="30"/>
      <c r="E21" s="67" t="s">
        <v>24</v>
      </c>
      <c r="F21" s="31">
        <f>H21+J21+L21</f>
        <v>262580</v>
      </c>
      <c r="G21" s="32">
        <f>I21+K21+M21</f>
        <v>0</v>
      </c>
      <c r="H21" s="31">
        <v>0</v>
      </c>
      <c r="I21" s="32"/>
      <c r="J21" s="31">
        <f>노임!$D$10</f>
        <v>262580</v>
      </c>
      <c r="K21" s="32">
        <f>TRUNC(J21*D21,1)</f>
        <v>0</v>
      </c>
      <c r="L21" s="31">
        <v>0</v>
      </c>
      <c r="M21" s="32"/>
      <c r="N21" s="29"/>
    </row>
    <row r="22" spans="1:14" ht="15" customHeight="1">
      <c r="A22" s="69"/>
      <c r="B22" s="66" t="s">
        <v>421</v>
      </c>
      <c r="C22" s="11" t="s">
        <v>0</v>
      </c>
      <c r="D22" s="30"/>
      <c r="E22" s="67" t="s">
        <v>24</v>
      </c>
      <c r="F22" s="31">
        <f>H22+J22+L22</f>
        <v>172068</v>
      </c>
      <c r="G22" s="32">
        <f>I22+K22+M22</f>
        <v>0</v>
      </c>
      <c r="H22" s="31">
        <v>0</v>
      </c>
      <c r="I22" s="32"/>
      <c r="J22" s="31">
        <f>노임!$D$3</f>
        <v>172068</v>
      </c>
      <c r="K22" s="32">
        <f>TRUNC(J22*D22,1)</f>
        <v>0</v>
      </c>
      <c r="L22" s="31">
        <v>0</v>
      </c>
      <c r="M22" s="32"/>
      <c r="N22" s="29"/>
    </row>
    <row r="23" spans="1:14" ht="15" customHeight="1">
      <c r="A23" s="69"/>
      <c r="B23" s="66" t="s">
        <v>422</v>
      </c>
      <c r="C23" s="11" t="s">
        <v>236</v>
      </c>
      <c r="D23" s="30"/>
      <c r="E23" s="67" t="s">
        <v>7</v>
      </c>
      <c r="F23" s="31">
        <f>H23+J23+L23</f>
        <v>91498.25</v>
      </c>
      <c r="G23" s="32">
        <f>I23+K23+M23</f>
        <v>0</v>
      </c>
      <c r="H23" s="31">
        <f>중기사용료목록!$E$9</f>
        <v>17925.25</v>
      </c>
      <c r="I23" s="32">
        <f>TRUNC(H23*D23,1)</f>
        <v>0</v>
      </c>
      <c r="J23" s="31">
        <f>중기사용료목록!$F$9</f>
        <v>49778</v>
      </c>
      <c r="K23" s="32">
        <f>TRUNC(J23*D23,1)</f>
        <v>0</v>
      </c>
      <c r="L23" s="31">
        <f>중기사용료목록!$G$9</f>
        <v>23795</v>
      </c>
      <c r="M23" s="32">
        <f>TRUNC(L23*D23,1)</f>
        <v>0</v>
      </c>
      <c r="N23" s="29"/>
    </row>
    <row r="24" spans="1:14" ht="15" customHeight="1">
      <c r="A24" s="69"/>
      <c r="B24" s="25" t="s">
        <v>588</v>
      </c>
      <c r="C24" s="116" t="s">
        <v>368</v>
      </c>
      <c r="D24" s="3">
        <v>4</v>
      </c>
      <c r="E24" s="2" t="s">
        <v>29</v>
      </c>
      <c r="F24" s="8"/>
      <c r="G24" s="12"/>
      <c r="H24" s="8"/>
      <c r="I24" s="12"/>
      <c r="J24" s="8"/>
      <c r="K24" s="12"/>
      <c r="L24" s="8"/>
      <c r="M24" s="12">
        <f>TRUNC((K21+K22)*D24%,1)</f>
        <v>0</v>
      </c>
      <c r="N24" s="29"/>
    </row>
    <row r="25" spans="1:14" customFormat="1" ht="15" customHeight="1">
      <c r="A25" s="113"/>
      <c r="B25" s="105" t="s">
        <v>552</v>
      </c>
      <c r="C25" s="114">
        <v>17</v>
      </c>
      <c r="D25" s="107">
        <f>ROUND(1/C25,4)</f>
        <v>5.8799999999999998E-2</v>
      </c>
      <c r="E25" s="108" t="s">
        <v>551</v>
      </c>
      <c r="F25" s="109"/>
      <c r="G25" s="110">
        <f>I25+K25+M25</f>
        <v>0</v>
      </c>
      <c r="H25" s="109"/>
      <c r="I25" s="110">
        <f>TRUNC(SUM(I21:I24)*$D25,1)</f>
        <v>0</v>
      </c>
      <c r="J25" s="109"/>
      <c r="K25" s="110">
        <f>TRUNC(SUM(K21:K24)*$D25,1)</f>
        <v>0</v>
      </c>
      <c r="L25" s="109"/>
      <c r="M25" s="110">
        <f>TRUNC(SUM(M21:M24)*$D25,1)</f>
        <v>0</v>
      </c>
      <c r="N25" s="115"/>
    </row>
    <row r="26" spans="1:14" ht="15" customHeight="1">
      <c r="A26" s="69"/>
      <c r="B26" s="70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33"/>
    </row>
    <row r="27" spans="1:14" ht="15" customHeight="1">
      <c r="A27" s="117">
        <f>A20+1</f>
        <v>4</v>
      </c>
      <c r="B27" s="118" t="s">
        <v>587</v>
      </c>
      <c r="C27" s="119" t="s">
        <v>720</v>
      </c>
      <c r="D27" s="119">
        <v>1</v>
      </c>
      <c r="E27" s="120" t="s">
        <v>4</v>
      </c>
      <c r="F27" s="121"/>
      <c r="G27" s="122">
        <f>I27+K27+M27</f>
        <v>0</v>
      </c>
      <c r="H27" s="121"/>
      <c r="I27" s="122">
        <f>SUM(I32:I33)</f>
        <v>0</v>
      </c>
      <c r="J27" s="121"/>
      <c r="K27" s="122">
        <f>SUM(K32:K33)</f>
        <v>0</v>
      </c>
      <c r="L27" s="121"/>
      <c r="M27" s="122">
        <f>SUM(M32:M33)</f>
        <v>0</v>
      </c>
      <c r="N27" s="123" t="str">
        <f>N20</f>
        <v>토목6-2-2</v>
      </c>
    </row>
    <row r="28" spans="1:14" ht="15" customHeight="1">
      <c r="A28" s="69"/>
      <c r="B28" s="66" t="s">
        <v>420</v>
      </c>
      <c r="C28" s="11" t="s">
        <v>33</v>
      </c>
      <c r="D28" s="30"/>
      <c r="E28" s="67" t="s">
        <v>24</v>
      </c>
      <c r="F28" s="31">
        <f>H28+J28+L28</f>
        <v>262580</v>
      </c>
      <c r="G28" s="32">
        <f>I28+K28+M28</f>
        <v>0</v>
      </c>
      <c r="H28" s="31">
        <v>0</v>
      </c>
      <c r="I28" s="32"/>
      <c r="J28" s="31">
        <f>노임!$D$10</f>
        <v>262580</v>
      </c>
      <c r="K28" s="32">
        <f>TRUNC(J28*D28,1)</f>
        <v>0</v>
      </c>
      <c r="L28" s="31">
        <v>0</v>
      </c>
      <c r="M28" s="32"/>
      <c r="N28" s="29"/>
    </row>
    <row r="29" spans="1:14" ht="15" customHeight="1">
      <c r="A29" s="69"/>
      <c r="B29" s="66" t="s">
        <v>421</v>
      </c>
      <c r="C29" s="11" t="s">
        <v>0</v>
      </c>
      <c r="D29" s="30"/>
      <c r="E29" s="67" t="s">
        <v>24</v>
      </c>
      <c r="F29" s="31">
        <f>H29+J29+L29</f>
        <v>172068</v>
      </c>
      <c r="G29" s="32">
        <f>I29+K29+M29</f>
        <v>0</v>
      </c>
      <c r="H29" s="31">
        <v>0</v>
      </c>
      <c r="I29" s="32"/>
      <c r="J29" s="31">
        <f>노임!$D$3</f>
        <v>172068</v>
      </c>
      <c r="K29" s="32">
        <f>TRUNC(J29*D29,1)</f>
        <v>0</v>
      </c>
      <c r="L29" s="31">
        <v>0</v>
      </c>
      <c r="M29" s="32"/>
      <c r="N29" s="29"/>
    </row>
    <row r="30" spans="1:14" ht="15" customHeight="1">
      <c r="A30" s="69"/>
      <c r="B30" s="66" t="s">
        <v>422</v>
      </c>
      <c r="C30" s="11" t="s">
        <v>236</v>
      </c>
      <c r="D30" s="30"/>
      <c r="E30" s="67" t="s">
        <v>7</v>
      </c>
      <c r="F30" s="31">
        <f>H30+J30+L30</f>
        <v>91498.25</v>
      </c>
      <c r="G30" s="32">
        <f>I30+K30+M30</f>
        <v>0</v>
      </c>
      <c r="H30" s="31">
        <f>중기사용료목록!$E$9</f>
        <v>17925.25</v>
      </c>
      <c r="I30" s="32">
        <f>TRUNC(H30*D30,1)</f>
        <v>0</v>
      </c>
      <c r="J30" s="31">
        <f>중기사용료목록!$F$9</f>
        <v>49778</v>
      </c>
      <c r="K30" s="32">
        <f>TRUNC(J30*D30,1)</f>
        <v>0</v>
      </c>
      <c r="L30" s="31">
        <f>중기사용료목록!$G$9</f>
        <v>23795</v>
      </c>
      <c r="M30" s="32">
        <f>TRUNC(L30*D30,1)</f>
        <v>0</v>
      </c>
      <c r="N30" s="29"/>
    </row>
    <row r="31" spans="1:14" ht="15" customHeight="1">
      <c r="A31" s="69"/>
      <c r="B31" s="25" t="s">
        <v>588</v>
      </c>
      <c r="C31" s="116" t="s">
        <v>368</v>
      </c>
      <c r="D31" s="3">
        <v>4</v>
      </c>
      <c r="E31" s="2" t="s">
        <v>29</v>
      </c>
      <c r="F31" s="8"/>
      <c r="G31" s="12"/>
      <c r="H31" s="8"/>
      <c r="I31" s="12"/>
      <c r="J31" s="8"/>
      <c r="K31" s="12"/>
      <c r="L31" s="8"/>
      <c r="M31" s="12">
        <f>TRUNC((K28+K29)*D31%,1)</f>
        <v>0</v>
      </c>
      <c r="N31" s="29"/>
    </row>
    <row r="32" spans="1:14" customFormat="1" ht="15" customHeight="1">
      <c r="A32" s="113"/>
      <c r="B32" s="105" t="s">
        <v>552</v>
      </c>
      <c r="C32" s="114">
        <v>17</v>
      </c>
      <c r="D32" s="107">
        <f>ROUND(1/C32,4)</f>
        <v>5.8799999999999998E-2</v>
      </c>
      <c r="E32" s="108" t="s">
        <v>551</v>
      </c>
      <c r="F32" s="109"/>
      <c r="G32" s="110">
        <f>I32+K32+M32</f>
        <v>0</v>
      </c>
      <c r="H32" s="109"/>
      <c r="I32" s="110">
        <f>TRUNC(SUM(I28:I31)*$D32,1)</f>
        <v>0</v>
      </c>
      <c r="J32" s="109"/>
      <c r="K32" s="110">
        <f>TRUNC(SUM(K28:K31)*$D32,1)</f>
        <v>0</v>
      </c>
      <c r="L32" s="109"/>
      <c r="M32" s="110">
        <f>TRUNC(SUM(M28:M31)*$D32,1)</f>
        <v>0</v>
      </c>
      <c r="N32" s="115"/>
    </row>
    <row r="33" spans="1:14" customFormat="1" ht="15" customHeight="1">
      <c r="A33" s="113"/>
      <c r="B33" s="105" t="s">
        <v>457</v>
      </c>
      <c r="C33" s="106" t="s">
        <v>369</v>
      </c>
      <c r="D33" s="107">
        <v>30</v>
      </c>
      <c r="E33" s="108" t="s">
        <v>370</v>
      </c>
      <c r="F33" s="109"/>
      <c r="G33" s="110">
        <f>I33+K33+M33</f>
        <v>0</v>
      </c>
      <c r="H33" s="109"/>
      <c r="I33" s="110">
        <f>TRUNC(I32*$D33%,1)</f>
        <v>0</v>
      </c>
      <c r="J33" s="109"/>
      <c r="K33" s="110">
        <f>TRUNC(K32*$D33%,1)</f>
        <v>0</v>
      </c>
      <c r="L33" s="109"/>
      <c r="M33" s="110">
        <f>TRUNC(M32*$D33%,1)</f>
        <v>0</v>
      </c>
      <c r="N33" s="115"/>
    </row>
    <row r="34" spans="1:14" ht="15" customHeight="1">
      <c r="A34" s="69"/>
      <c r="B34" s="70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33"/>
    </row>
    <row r="35" spans="1:14" ht="15" customHeight="1">
      <c r="A35" s="75">
        <f>A27+1</f>
        <v>5</v>
      </c>
      <c r="B35" s="76" t="s">
        <v>587</v>
      </c>
      <c r="C35" s="77" t="s">
        <v>365</v>
      </c>
      <c r="D35" s="77">
        <v>1</v>
      </c>
      <c r="E35" s="78" t="s">
        <v>4</v>
      </c>
      <c r="F35" s="81"/>
      <c r="G35" s="79">
        <f>I35+K35+M35</f>
        <v>83150</v>
      </c>
      <c r="H35" s="81"/>
      <c r="I35" s="79">
        <f>TRUNC(I40,0)</f>
        <v>0</v>
      </c>
      <c r="J35" s="81"/>
      <c r="K35" s="79">
        <f>TRUNC(K40,0)</f>
        <v>79952</v>
      </c>
      <c r="L35" s="81"/>
      <c r="M35" s="79">
        <f>TRUNC(M40,0)</f>
        <v>3198</v>
      </c>
      <c r="N35" s="80" t="str">
        <f>N5</f>
        <v>토목6-2-2</v>
      </c>
    </row>
    <row r="36" spans="1:14" ht="15" customHeight="1">
      <c r="A36" s="69"/>
      <c r="B36" s="66" t="s">
        <v>420</v>
      </c>
      <c r="C36" s="11" t="s">
        <v>33</v>
      </c>
      <c r="D36" s="30">
        <v>3</v>
      </c>
      <c r="E36" s="67" t="s">
        <v>24</v>
      </c>
      <c r="F36" s="31">
        <f>H36+J36+L36</f>
        <v>262580</v>
      </c>
      <c r="G36" s="32">
        <f>I36+K36+M36</f>
        <v>787740</v>
      </c>
      <c r="H36" s="31">
        <v>0</v>
      </c>
      <c r="I36" s="32"/>
      <c r="J36" s="31">
        <f>노임!D10</f>
        <v>262580</v>
      </c>
      <c r="K36" s="32">
        <f>TRUNC(J36*D36,1)</f>
        <v>787740</v>
      </c>
      <c r="L36" s="31">
        <v>0</v>
      </c>
      <c r="M36" s="32"/>
      <c r="N36" s="29"/>
    </row>
    <row r="37" spans="1:14" ht="15" customHeight="1">
      <c r="A37" s="69"/>
      <c r="B37" s="66" t="s">
        <v>421</v>
      </c>
      <c r="C37" s="11" t="s">
        <v>0</v>
      </c>
      <c r="D37" s="30">
        <v>1</v>
      </c>
      <c r="E37" s="67" t="s">
        <v>24</v>
      </c>
      <c r="F37" s="31">
        <f>H37+J37+L37</f>
        <v>172068</v>
      </c>
      <c r="G37" s="32">
        <f>I37+K37+M37</f>
        <v>172068</v>
      </c>
      <c r="H37" s="31">
        <v>0</v>
      </c>
      <c r="I37" s="32"/>
      <c r="J37" s="31">
        <f>노임!D3</f>
        <v>172068</v>
      </c>
      <c r="K37" s="32">
        <f>TRUNC(J37*D37,1)</f>
        <v>172068</v>
      </c>
      <c r="L37" s="31">
        <v>0</v>
      </c>
      <c r="M37" s="32"/>
      <c r="N37" s="29"/>
    </row>
    <row r="38" spans="1:14" ht="15" customHeight="1">
      <c r="A38" s="69"/>
      <c r="B38" s="66" t="s">
        <v>422</v>
      </c>
      <c r="C38" s="11" t="s">
        <v>236</v>
      </c>
      <c r="D38" s="30"/>
      <c r="E38" s="67" t="s">
        <v>7</v>
      </c>
      <c r="F38" s="31">
        <f>H38+J38+L38</f>
        <v>91498.25</v>
      </c>
      <c r="G38" s="32">
        <f>I38+K38+M38</f>
        <v>0</v>
      </c>
      <c r="H38" s="31">
        <f>중기사용료목록!$E$9</f>
        <v>17925.25</v>
      </c>
      <c r="I38" s="32">
        <f>TRUNC(H38*D38,1)</f>
        <v>0</v>
      </c>
      <c r="J38" s="31">
        <f>중기사용료목록!$F$9</f>
        <v>49778</v>
      </c>
      <c r="K38" s="32">
        <f>TRUNC(J38*D38,1)</f>
        <v>0</v>
      </c>
      <c r="L38" s="31">
        <f>중기사용료목록!$G$9</f>
        <v>23795</v>
      </c>
      <c r="M38" s="32">
        <f>TRUNC(L38*D38,1)</f>
        <v>0</v>
      </c>
      <c r="N38" s="29"/>
    </row>
    <row r="39" spans="1:14" ht="15" customHeight="1">
      <c r="A39" s="69"/>
      <c r="B39" s="25" t="s">
        <v>588</v>
      </c>
      <c r="C39" s="116" t="s">
        <v>368</v>
      </c>
      <c r="D39" s="3">
        <v>4</v>
      </c>
      <c r="E39" s="2" t="s">
        <v>29</v>
      </c>
      <c r="F39" s="8"/>
      <c r="G39" s="12"/>
      <c r="H39" s="8"/>
      <c r="I39" s="12"/>
      <c r="J39" s="8"/>
      <c r="K39" s="12"/>
      <c r="L39" s="8"/>
      <c r="M39" s="12">
        <f>TRUNC((K36+K37)*D39%,1)</f>
        <v>38392.300000000003</v>
      </c>
      <c r="N39" s="29"/>
    </row>
    <row r="40" spans="1:14" customFormat="1" ht="15" customHeight="1">
      <c r="A40" s="113"/>
      <c r="B40" s="105" t="s">
        <v>552</v>
      </c>
      <c r="C40" s="114">
        <v>12</v>
      </c>
      <c r="D40" s="107">
        <f>ROUND(1/C40,4)</f>
        <v>8.3299999999999999E-2</v>
      </c>
      <c r="E40" s="108" t="s">
        <v>551</v>
      </c>
      <c r="F40" s="109"/>
      <c r="G40" s="110">
        <f>I40+K40+M40</f>
        <v>83150</v>
      </c>
      <c r="H40" s="109"/>
      <c r="I40" s="110">
        <f>TRUNC(SUM(I36:I39)*$D40,1)</f>
        <v>0</v>
      </c>
      <c r="J40" s="109"/>
      <c r="K40" s="110">
        <f>TRUNC(SUM(K36:K39)*$D40,1)</f>
        <v>79952</v>
      </c>
      <c r="L40" s="109"/>
      <c r="M40" s="110">
        <f>TRUNC(SUM(M36:M39)*$D40,1)</f>
        <v>3198</v>
      </c>
      <c r="N40" s="115"/>
    </row>
    <row r="41" spans="1:14" ht="15" customHeight="1">
      <c r="A41" s="69"/>
      <c r="B41" s="70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33"/>
    </row>
    <row r="42" spans="1:14" ht="15" customHeight="1">
      <c r="A42" s="117">
        <f>A35+1</f>
        <v>6</v>
      </c>
      <c r="B42" s="118" t="s">
        <v>587</v>
      </c>
      <c r="C42" s="119" t="s">
        <v>721</v>
      </c>
      <c r="D42" s="119">
        <v>1</v>
      </c>
      <c r="E42" s="120" t="s">
        <v>4</v>
      </c>
      <c r="F42" s="121"/>
      <c r="G42" s="122">
        <f>I42+K42+M42</f>
        <v>108095</v>
      </c>
      <c r="H42" s="121"/>
      <c r="I42" s="122">
        <f>SUM(I47:I48)</f>
        <v>0</v>
      </c>
      <c r="J42" s="121"/>
      <c r="K42" s="122">
        <f>SUM(K47:K48)</f>
        <v>103937.60000000001</v>
      </c>
      <c r="L42" s="121"/>
      <c r="M42" s="122">
        <f>SUM(M47:M48)</f>
        <v>4157.3999999999996</v>
      </c>
      <c r="N42" s="123" t="str">
        <f>N35</f>
        <v>토목6-2-2</v>
      </c>
    </row>
    <row r="43" spans="1:14" ht="15" customHeight="1">
      <c r="A43" s="69"/>
      <c r="B43" s="66" t="s">
        <v>420</v>
      </c>
      <c r="C43" s="11" t="s">
        <v>33</v>
      </c>
      <c r="D43" s="30">
        <v>3</v>
      </c>
      <c r="E43" s="67" t="s">
        <v>24</v>
      </c>
      <c r="F43" s="31">
        <f>H43+J43+L43</f>
        <v>262580</v>
      </c>
      <c r="G43" s="32">
        <f>I43+K43+M43</f>
        <v>787740</v>
      </c>
      <c r="H43" s="31">
        <v>0</v>
      </c>
      <c r="I43" s="32"/>
      <c r="J43" s="31">
        <f>노임!$D$10</f>
        <v>262580</v>
      </c>
      <c r="K43" s="32">
        <f>TRUNC(J43*D43,1)</f>
        <v>787740</v>
      </c>
      <c r="L43" s="31">
        <v>0</v>
      </c>
      <c r="M43" s="32"/>
      <c r="N43" s="29"/>
    </row>
    <row r="44" spans="1:14" ht="15" customHeight="1">
      <c r="A44" s="69"/>
      <c r="B44" s="66" t="s">
        <v>421</v>
      </c>
      <c r="C44" s="11" t="s">
        <v>0</v>
      </c>
      <c r="D44" s="30">
        <v>1</v>
      </c>
      <c r="E44" s="67" t="s">
        <v>24</v>
      </c>
      <c r="F44" s="31">
        <f>H44+J44+L44</f>
        <v>172068</v>
      </c>
      <c r="G44" s="32">
        <f>I44+K44+M44</f>
        <v>172068</v>
      </c>
      <c r="H44" s="31">
        <v>0</v>
      </c>
      <c r="I44" s="32"/>
      <c r="J44" s="31">
        <f>노임!$D$3</f>
        <v>172068</v>
      </c>
      <c r="K44" s="32">
        <f>TRUNC(J44*D44,1)</f>
        <v>172068</v>
      </c>
      <c r="L44" s="31">
        <v>0</v>
      </c>
      <c r="M44" s="32"/>
      <c r="N44" s="29"/>
    </row>
    <row r="45" spans="1:14" ht="15" customHeight="1">
      <c r="A45" s="69"/>
      <c r="B45" s="66" t="s">
        <v>422</v>
      </c>
      <c r="C45" s="11" t="s">
        <v>236</v>
      </c>
      <c r="D45" s="30"/>
      <c r="E45" s="67" t="s">
        <v>7</v>
      </c>
      <c r="F45" s="31">
        <f>H45+J45+L45</f>
        <v>91498.25</v>
      </c>
      <c r="G45" s="32">
        <f>I45+K45+M45</f>
        <v>0</v>
      </c>
      <c r="H45" s="31">
        <f>중기사용료목록!$E$9</f>
        <v>17925.25</v>
      </c>
      <c r="I45" s="32">
        <f>TRUNC(H45*D45,1)</f>
        <v>0</v>
      </c>
      <c r="J45" s="31">
        <f>중기사용료목록!$F$9</f>
        <v>49778</v>
      </c>
      <c r="K45" s="32">
        <f>TRUNC(J45*D45,1)</f>
        <v>0</v>
      </c>
      <c r="L45" s="31">
        <f>중기사용료목록!$G$9</f>
        <v>23795</v>
      </c>
      <c r="M45" s="32">
        <f>TRUNC(L45*D45,1)</f>
        <v>0</v>
      </c>
      <c r="N45" s="29"/>
    </row>
    <row r="46" spans="1:14" ht="15" customHeight="1">
      <c r="A46" s="69"/>
      <c r="B46" s="25" t="s">
        <v>588</v>
      </c>
      <c r="C46" s="116" t="s">
        <v>368</v>
      </c>
      <c r="D46" s="3">
        <v>4</v>
      </c>
      <c r="E46" s="2" t="s">
        <v>29</v>
      </c>
      <c r="F46" s="8"/>
      <c r="G46" s="12"/>
      <c r="H46" s="8"/>
      <c r="I46" s="12"/>
      <c r="J46" s="8"/>
      <c r="K46" s="12"/>
      <c r="L46" s="8"/>
      <c r="M46" s="12">
        <f>TRUNC((K43+K44)*D46%,1)</f>
        <v>38392.300000000003</v>
      </c>
      <c r="N46" s="29"/>
    </row>
    <row r="47" spans="1:14" customFormat="1" ht="15" customHeight="1">
      <c r="A47" s="113"/>
      <c r="B47" s="105" t="s">
        <v>552</v>
      </c>
      <c r="C47" s="114">
        <v>12</v>
      </c>
      <c r="D47" s="107">
        <f>ROUND(1/C47,4)</f>
        <v>8.3299999999999999E-2</v>
      </c>
      <c r="E47" s="108" t="s">
        <v>551</v>
      </c>
      <c r="F47" s="109"/>
      <c r="G47" s="110">
        <f>I47+K47+M47</f>
        <v>83150</v>
      </c>
      <c r="H47" s="109"/>
      <c r="I47" s="110">
        <f>TRUNC(SUM(I43:I46)*$D47,1)</f>
        <v>0</v>
      </c>
      <c r="J47" s="109"/>
      <c r="K47" s="110">
        <f>TRUNC(SUM(K43:K46)*$D47,1)</f>
        <v>79952</v>
      </c>
      <c r="L47" s="109"/>
      <c r="M47" s="110">
        <f>TRUNC(SUM(M43:M46)*$D47,1)</f>
        <v>3198</v>
      </c>
      <c r="N47" s="115"/>
    </row>
    <row r="48" spans="1:14" customFormat="1" ht="15" customHeight="1">
      <c r="A48" s="113"/>
      <c r="B48" s="105" t="s">
        <v>457</v>
      </c>
      <c r="C48" s="106" t="s">
        <v>369</v>
      </c>
      <c r="D48" s="107">
        <v>30</v>
      </c>
      <c r="E48" s="108" t="s">
        <v>370</v>
      </c>
      <c r="F48" s="109"/>
      <c r="G48" s="110">
        <f>I48+K48+M48</f>
        <v>24945</v>
      </c>
      <c r="H48" s="109"/>
      <c r="I48" s="110">
        <f>TRUNC(I47*$D48%,1)</f>
        <v>0</v>
      </c>
      <c r="J48" s="109"/>
      <c r="K48" s="110">
        <f>TRUNC(K47*$D48%,1)</f>
        <v>23985.599999999999</v>
      </c>
      <c r="L48" s="109"/>
      <c r="M48" s="110">
        <f>TRUNC(M47*$D48%,1)</f>
        <v>959.4</v>
      </c>
      <c r="N48" s="115"/>
    </row>
    <row r="49" spans="1:14" ht="15" customHeight="1">
      <c r="A49" s="69"/>
      <c r="B49" s="66"/>
      <c r="C49" s="11"/>
      <c r="D49" s="30"/>
      <c r="E49" s="67"/>
      <c r="F49" s="31"/>
      <c r="G49" s="32"/>
      <c r="H49" s="31"/>
      <c r="I49" s="32"/>
      <c r="J49" s="31"/>
      <c r="K49" s="32"/>
      <c r="L49" s="31"/>
      <c r="M49" s="32"/>
      <c r="N49" s="29"/>
    </row>
    <row r="50" spans="1:14" ht="15" customHeight="1">
      <c r="A50" s="75">
        <f>A42+1</f>
        <v>7</v>
      </c>
      <c r="B50" s="76" t="s">
        <v>587</v>
      </c>
      <c r="C50" s="77" t="s">
        <v>454</v>
      </c>
      <c r="D50" s="77">
        <v>1</v>
      </c>
      <c r="E50" s="78" t="s">
        <v>4</v>
      </c>
      <c r="F50" s="81"/>
      <c r="G50" s="79">
        <f>I50+K50+M50</f>
        <v>0</v>
      </c>
      <c r="H50" s="81"/>
      <c r="I50" s="79">
        <f>TRUNC(I55,0)</f>
        <v>0</v>
      </c>
      <c r="J50" s="81"/>
      <c r="K50" s="79">
        <f>TRUNC(K55,0)</f>
        <v>0</v>
      </c>
      <c r="L50" s="81"/>
      <c r="M50" s="79">
        <f>TRUNC(M55,0)</f>
        <v>0</v>
      </c>
      <c r="N50" s="80" t="str">
        <f>N35</f>
        <v>토목6-2-2</v>
      </c>
    </row>
    <row r="51" spans="1:14" ht="15" customHeight="1">
      <c r="A51" s="69"/>
      <c r="B51" s="66" t="s">
        <v>420</v>
      </c>
      <c r="C51" s="11" t="s">
        <v>33</v>
      </c>
      <c r="D51" s="30"/>
      <c r="E51" s="67" t="s">
        <v>24</v>
      </c>
      <c r="F51" s="31">
        <f>H51+J51+L51</f>
        <v>197788</v>
      </c>
      <c r="G51" s="32">
        <f>I51+K51+M51</f>
        <v>0</v>
      </c>
      <c r="H51" s="31">
        <v>0</v>
      </c>
      <c r="I51" s="32"/>
      <c r="J51" s="31">
        <f>노임!D15</f>
        <v>197788</v>
      </c>
      <c r="K51" s="32">
        <f>TRUNC(J51*D51,1)</f>
        <v>0</v>
      </c>
      <c r="L51" s="31">
        <v>0</v>
      </c>
      <c r="M51" s="32"/>
      <c r="N51" s="29"/>
    </row>
    <row r="52" spans="1:14" ht="15" customHeight="1">
      <c r="A52" s="69"/>
      <c r="B52" s="66" t="s">
        <v>421</v>
      </c>
      <c r="C52" s="11" t="s">
        <v>0</v>
      </c>
      <c r="D52" s="30"/>
      <c r="E52" s="67" t="s">
        <v>24</v>
      </c>
      <c r="F52" s="31">
        <f>H52+J52+L52</f>
        <v>282536</v>
      </c>
      <c r="G52" s="32">
        <f>I52+K52+M52</f>
        <v>0</v>
      </c>
      <c r="H52" s="31">
        <v>0</v>
      </c>
      <c r="I52" s="32"/>
      <c r="J52" s="31">
        <f>노임!D7</f>
        <v>282536</v>
      </c>
      <c r="K52" s="32">
        <f>TRUNC(J52*D52,1)</f>
        <v>0</v>
      </c>
      <c r="L52" s="31">
        <v>0</v>
      </c>
      <c r="M52" s="32"/>
      <c r="N52" s="29"/>
    </row>
    <row r="53" spans="1:14" ht="15" customHeight="1">
      <c r="A53" s="69"/>
      <c r="B53" s="66" t="s">
        <v>422</v>
      </c>
      <c r="C53" s="11" t="s">
        <v>236</v>
      </c>
      <c r="D53" s="30"/>
      <c r="E53" s="67" t="s">
        <v>7</v>
      </c>
      <c r="F53" s="31">
        <f>H53+J53+L53</f>
        <v>91498.25</v>
      </c>
      <c r="G53" s="32">
        <f>I53+K53+M53</f>
        <v>0</v>
      </c>
      <c r="H53" s="31">
        <f>중기사용료목록!$E$9</f>
        <v>17925.25</v>
      </c>
      <c r="I53" s="32">
        <f>TRUNC(H53*D53,1)</f>
        <v>0</v>
      </c>
      <c r="J53" s="31">
        <f>중기사용료목록!$F$9</f>
        <v>49778</v>
      </c>
      <c r="K53" s="32">
        <f>TRUNC(J53*D53,1)</f>
        <v>0</v>
      </c>
      <c r="L53" s="31">
        <f>중기사용료목록!$G$9</f>
        <v>23795</v>
      </c>
      <c r="M53" s="32">
        <f>TRUNC(L53*D53,1)</f>
        <v>0</v>
      </c>
      <c r="N53" s="29"/>
    </row>
    <row r="54" spans="1:14" ht="15" customHeight="1">
      <c r="A54" s="69"/>
      <c r="B54" s="25" t="s">
        <v>588</v>
      </c>
      <c r="C54" s="116" t="s">
        <v>368</v>
      </c>
      <c r="D54" s="3">
        <v>4</v>
      </c>
      <c r="E54" s="2" t="s">
        <v>29</v>
      </c>
      <c r="F54" s="8"/>
      <c r="G54" s="12"/>
      <c r="H54" s="8"/>
      <c r="I54" s="12"/>
      <c r="J54" s="8"/>
      <c r="K54" s="12"/>
      <c r="L54" s="8"/>
      <c r="M54" s="12">
        <f>TRUNC((K51+K52)*D54%,1)</f>
        <v>0</v>
      </c>
      <c r="N54" s="29"/>
    </row>
    <row r="55" spans="1:14" customFormat="1" ht="15" customHeight="1">
      <c r="A55" s="113"/>
      <c r="B55" s="105" t="s">
        <v>552</v>
      </c>
      <c r="C55" s="114">
        <v>17</v>
      </c>
      <c r="D55" s="107">
        <f>ROUND(1/C55,4)</f>
        <v>5.8799999999999998E-2</v>
      </c>
      <c r="E55" s="108" t="s">
        <v>551</v>
      </c>
      <c r="F55" s="109"/>
      <c r="G55" s="110">
        <f>I55+K55+M55</f>
        <v>0</v>
      </c>
      <c r="H55" s="109"/>
      <c r="I55" s="110">
        <f>TRUNC(SUM(I51:I54)*$D55,1)</f>
        <v>0</v>
      </c>
      <c r="J55" s="109"/>
      <c r="K55" s="110">
        <f>TRUNC(SUM(K51:K54)*$D55,1)</f>
        <v>0</v>
      </c>
      <c r="L55" s="109"/>
      <c r="M55" s="110">
        <f>TRUNC(SUM(M51:M54)*$D55,1)</f>
        <v>0</v>
      </c>
      <c r="N55" s="115"/>
    </row>
    <row r="56" spans="1:14" ht="15" customHeight="1">
      <c r="A56" s="69"/>
      <c r="B56" s="70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33"/>
    </row>
    <row r="57" spans="1:14" ht="15" customHeight="1">
      <c r="A57" s="117">
        <f>A50+1</f>
        <v>8</v>
      </c>
      <c r="B57" s="118" t="s">
        <v>587</v>
      </c>
      <c r="C57" s="119" t="s">
        <v>722</v>
      </c>
      <c r="D57" s="119">
        <v>1</v>
      </c>
      <c r="E57" s="120" t="s">
        <v>4</v>
      </c>
      <c r="F57" s="121"/>
      <c r="G57" s="122">
        <f>I57+K57+M57</f>
        <v>0</v>
      </c>
      <c r="H57" s="121"/>
      <c r="I57" s="122">
        <f>SUM(I62:I63)</f>
        <v>0</v>
      </c>
      <c r="J57" s="121"/>
      <c r="K57" s="122">
        <f>SUM(K62:K63)</f>
        <v>0</v>
      </c>
      <c r="L57" s="121"/>
      <c r="M57" s="122">
        <f>SUM(M62:M63)</f>
        <v>0</v>
      </c>
      <c r="N57" s="123" t="str">
        <f>N50</f>
        <v>토목6-2-2</v>
      </c>
    </row>
    <row r="58" spans="1:14" ht="15" customHeight="1">
      <c r="A58" s="69"/>
      <c r="B58" s="66" t="s">
        <v>420</v>
      </c>
      <c r="C58" s="11" t="s">
        <v>33</v>
      </c>
      <c r="D58" s="30"/>
      <c r="E58" s="67" t="s">
        <v>24</v>
      </c>
      <c r="F58" s="31">
        <f>H58+J58+L58</f>
        <v>262580</v>
      </c>
      <c r="G58" s="32">
        <f>I58+K58+M58</f>
        <v>0</v>
      </c>
      <c r="H58" s="31">
        <v>0</v>
      </c>
      <c r="I58" s="32"/>
      <c r="J58" s="31">
        <f>노임!$D$10</f>
        <v>262580</v>
      </c>
      <c r="K58" s="32">
        <f>TRUNC(J58*D58,1)</f>
        <v>0</v>
      </c>
      <c r="L58" s="31">
        <v>0</v>
      </c>
      <c r="M58" s="32"/>
      <c r="N58" s="29"/>
    </row>
    <row r="59" spans="1:14" ht="15" customHeight="1">
      <c r="A59" s="69"/>
      <c r="B59" s="66" t="s">
        <v>421</v>
      </c>
      <c r="C59" s="11" t="s">
        <v>0</v>
      </c>
      <c r="D59" s="30"/>
      <c r="E59" s="67" t="s">
        <v>24</v>
      </c>
      <c r="F59" s="31">
        <f>H59+J59+L59</f>
        <v>172068</v>
      </c>
      <c r="G59" s="32">
        <f>I59+K59+M59</f>
        <v>0</v>
      </c>
      <c r="H59" s="31">
        <v>0</v>
      </c>
      <c r="I59" s="32"/>
      <c r="J59" s="31">
        <f>노임!$D$3</f>
        <v>172068</v>
      </c>
      <c r="K59" s="32">
        <f>TRUNC(J59*D59,1)</f>
        <v>0</v>
      </c>
      <c r="L59" s="31">
        <v>0</v>
      </c>
      <c r="M59" s="32"/>
      <c r="N59" s="29"/>
    </row>
    <row r="60" spans="1:14" ht="15" customHeight="1">
      <c r="A60" s="69"/>
      <c r="B60" s="66" t="s">
        <v>422</v>
      </c>
      <c r="C60" s="11" t="s">
        <v>236</v>
      </c>
      <c r="D60" s="30"/>
      <c r="E60" s="67" t="s">
        <v>7</v>
      </c>
      <c r="F60" s="31">
        <f>H60+J60+L60</f>
        <v>91498.25</v>
      </c>
      <c r="G60" s="32">
        <f>I60+K60+M60</f>
        <v>0</v>
      </c>
      <c r="H60" s="31">
        <f>중기사용료목록!$E$9</f>
        <v>17925.25</v>
      </c>
      <c r="I60" s="32">
        <f>TRUNC(H60*D60,1)</f>
        <v>0</v>
      </c>
      <c r="J60" s="31">
        <f>중기사용료목록!$F$9</f>
        <v>49778</v>
      </c>
      <c r="K60" s="32">
        <f>TRUNC(J60*D60,1)</f>
        <v>0</v>
      </c>
      <c r="L60" s="31">
        <f>중기사용료목록!$G$9</f>
        <v>23795</v>
      </c>
      <c r="M60" s="32">
        <f>TRUNC(L60*D60,1)</f>
        <v>0</v>
      </c>
      <c r="N60" s="29"/>
    </row>
    <row r="61" spans="1:14" ht="15" customHeight="1">
      <c r="A61" s="69"/>
      <c r="B61" s="25" t="s">
        <v>588</v>
      </c>
      <c r="C61" s="116" t="s">
        <v>368</v>
      </c>
      <c r="D61" s="3">
        <v>4</v>
      </c>
      <c r="E61" s="2" t="s">
        <v>29</v>
      </c>
      <c r="F61" s="8"/>
      <c r="G61" s="12"/>
      <c r="H61" s="8"/>
      <c r="I61" s="12"/>
      <c r="J61" s="8"/>
      <c r="K61" s="12"/>
      <c r="L61" s="8"/>
      <c r="M61" s="12">
        <f>TRUNC((K58+K59)*D61%,1)</f>
        <v>0</v>
      </c>
      <c r="N61" s="29"/>
    </row>
    <row r="62" spans="1:14" customFormat="1" ht="15" customHeight="1">
      <c r="A62" s="113"/>
      <c r="B62" s="105" t="s">
        <v>552</v>
      </c>
      <c r="C62" s="114">
        <v>17</v>
      </c>
      <c r="D62" s="107">
        <f>ROUND(1/C62,4)</f>
        <v>5.8799999999999998E-2</v>
      </c>
      <c r="E62" s="108" t="s">
        <v>551</v>
      </c>
      <c r="F62" s="109"/>
      <c r="G62" s="110">
        <f>I62+K62+M62</f>
        <v>0</v>
      </c>
      <c r="H62" s="109"/>
      <c r="I62" s="110">
        <f>TRUNC(SUM(I58:I61)*$D62,1)</f>
        <v>0</v>
      </c>
      <c r="J62" s="109"/>
      <c r="K62" s="110">
        <f>TRUNC(SUM(K58:K61)*$D62,1)</f>
        <v>0</v>
      </c>
      <c r="L62" s="109"/>
      <c r="M62" s="110">
        <f>TRUNC(SUM(M58:M61)*$D62,1)</f>
        <v>0</v>
      </c>
      <c r="N62" s="115"/>
    </row>
    <row r="63" spans="1:14" customFormat="1" ht="15" customHeight="1">
      <c r="A63" s="113"/>
      <c r="B63" s="105" t="s">
        <v>457</v>
      </c>
      <c r="C63" s="106" t="s">
        <v>369</v>
      </c>
      <c r="D63" s="107">
        <v>30</v>
      </c>
      <c r="E63" s="108" t="s">
        <v>370</v>
      </c>
      <c r="F63" s="109"/>
      <c r="G63" s="110">
        <f>I63+K63+M63</f>
        <v>0</v>
      </c>
      <c r="H63" s="109"/>
      <c r="I63" s="110">
        <f>TRUNC(I62*$D63%,1)</f>
        <v>0</v>
      </c>
      <c r="J63" s="109"/>
      <c r="K63" s="110">
        <f>TRUNC(K62*$D63%,1)</f>
        <v>0</v>
      </c>
      <c r="L63" s="109"/>
      <c r="M63" s="110">
        <f>TRUNC(M62*$D63%,1)</f>
        <v>0</v>
      </c>
      <c r="N63" s="115"/>
    </row>
    <row r="64" spans="1:14" ht="15" customHeight="1">
      <c r="A64" s="69"/>
      <c r="B64" s="70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33"/>
    </row>
    <row r="65" spans="1:14" ht="15" customHeight="1">
      <c r="A65" s="75">
        <f>A57+1</f>
        <v>9</v>
      </c>
      <c r="B65" s="76" t="s">
        <v>587</v>
      </c>
      <c r="C65" s="77" t="s">
        <v>366</v>
      </c>
      <c r="D65" s="77">
        <v>1</v>
      </c>
      <c r="E65" s="78" t="s">
        <v>4</v>
      </c>
      <c r="F65" s="81"/>
      <c r="G65" s="79">
        <f>I65+K65+M65</f>
        <v>141239</v>
      </c>
      <c r="H65" s="81"/>
      <c r="I65" s="79">
        <f>TRUNC(I70,0)</f>
        <v>0</v>
      </c>
      <c r="J65" s="81"/>
      <c r="K65" s="79">
        <f>TRUNC(K70,0)</f>
        <v>135807</v>
      </c>
      <c r="L65" s="81"/>
      <c r="M65" s="79">
        <f>TRUNC(M70,0)</f>
        <v>5432</v>
      </c>
      <c r="N65" s="80" t="str">
        <f>N50</f>
        <v>토목6-2-2</v>
      </c>
    </row>
    <row r="66" spans="1:14" ht="15" customHeight="1">
      <c r="A66" s="69"/>
      <c r="B66" s="66" t="s">
        <v>420</v>
      </c>
      <c r="C66" s="11" t="s">
        <v>33</v>
      </c>
      <c r="D66" s="30">
        <v>4</v>
      </c>
      <c r="E66" s="67" t="s">
        <v>24</v>
      </c>
      <c r="F66" s="31">
        <f>H66+J66+L66</f>
        <v>262580</v>
      </c>
      <c r="G66" s="32">
        <f>I66+K66+M66</f>
        <v>1050320</v>
      </c>
      <c r="H66" s="31">
        <v>0</v>
      </c>
      <c r="I66" s="32"/>
      <c r="J66" s="31">
        <f>노임!$D$10</f>
        <v>262580</v>
      </c>
      <c r="K66" s="32">
        <f>TRUNC(J66*D66,1)</f>
        <v>1050320</v>
      </c>
      <c r="L66" s="31">
        <v>0</v>
      </c>
      <c r="M66" s="32"/>
      <c r="N66" s="29"/>
    </row>
    <row r="67" spans="1:14" ht="15" customHeight="1">
      <c r="A67" s="69"/>
      <c r="B67" s="66" t="s">
        <v>421</v>
      </c>
      <c r="C67" s="11" t="s">
        <v>0</v>
      </c>
      <c r="D67" s="30">
        <v>1</v>
      </c>
      <c r="E67" s="67" t="s">
        <v>24</v>
      </c>
      <c r="F67" s="31">
        <f>H67+J67+L67</f>
        <v>172068</v>
      </c>
      <c r="G67" s="32">
        <f>I67+K67+M67</f>
        <v>172068</v>
      </c>
      <c r="H67" s="31">
        <v>0</v>
      </c>
      <c r="I67" s="32"/>
      <c r="J67" s="31">
        <f>노임!$D$3</f>
        <v>172068</v>
      </c>
      <c r="K67" s="32">
        <f>TRUNC(J67*D67,1)</f>
        <v>172068</v>
      </c>
      <c r="L67" s="31">
        <v>0</v>
      </c>
      <c r="M67" s="32"/>
      <c r="N67" s="29"/>
    </row>
    <row r="68" spans="1:14" ht="15" customHeight="1">
      <c r="A68" s="69"/>
      <c r="B68" s="66" t="s">
        <v>422</v>
      </c>
      <c r="C68" s="11" t="s">
        <v>236</v>
      </c>
      <c r="D68" s="30"/>
      <c r="E68" s="67" t="s">
        <v>7</v>
      </c>
      <c r="F68" s="31">
        <f>H68+J68+L68</f>
        <v>91498.25</v>
      </c>
      <c r="G68" s="32">
        <f>I68+K68+M68</f>
        <v>0</v>
      </c>
      <c r="H68" s="31">
        <f>중기사용료목록!$E$9</f>
        <v>17925.25</v>
      </c>
      <c r="I68" s="32">
        <f>TRUNC(H68*D68,1)</f>
        <v>0</v>
      </c>
      <c r="J68" s="31">
        <f>중기사용료목록!$F$9</f>
        <v>49778</v>
      </c>
      <c r="K68" s="32">
        <f>TRUNC(J68*D68,1)</f>
        <v>0</v>
      </c>
      <c r="L68" s="31">
        <f>중기사용료목록!$G$9</f>
        <v>23795</v>
      </c>
      <c r="M68" s="32">
        <f>TRUNC(L68*D68,1)</f>
        <v>0</v>
      </c>
      <c r="N68" s="29"/>
    </row>
    <row r="69" spans="1:14" ht="15" customHeight="1">
      <c r="A69" s="69"/>
      <c r="B69" s="25" t="s">
        <v>588</v>
      </c>
      <c r="C69" s="116" t="s">
        <v>368</v>
      </c>
      <c r="D69" s="3">
        <v>4</v>
      </c>
      <c r="E69" s="2" t="s">
        <v>29</v>
      </c>
      <c r="F69" s="8"/>
      <c r="G69" s="12"/>
      <c r="H69" s="8"/>
      <c r="I69" s="12"/>
      <c r="J69" s="8"/>
      <c r="K69" s="12"/>
      <c r="L69" s="8"/>
      <c r="M69" s="12">
        <f>TRUNC((K66+K67)*D69%,1)</f>
        <v>48895.5</v>
      </c>
      <c r="N69" s="29"/>
    </row>
    <row r="70" spans="1:14" customFormat="1" ht="15" customHeight="1">
      <c r="A70" s="113"/>
      <c r="B70" s="105" t="s">
        <v>552</v>
      </c>
      <c r="C70" s="114">
        <v>9</v>
      </c>
      <c r="D70" s="107">
        <f>ROUND(1/C70,4)</f>
        <v>0.1111</v>
      </c>
      <c r="E70" s="108" t="s">
        <v>551</v>
      </c>
      <c r="F70" s="109"/>
      <c r="G70" s="110">
        <f>I70+K70+M70</f>
        <v>141239.5</v>
      </c>
      <c r="H70" s="109"/>
      <c r="I70" s="110">
        <f>TRUNC(SUM(I66:I69)*$D70,1)</f>
        <v>0</v>
      </c>
      <c r="J70" s="109"/>
      <c r="K70" s="110">
        <f>TRUNC(SUM(K66:K69)*$D70,1)</f>
        <v>135807.29999999999</v>
      </c>
      <c r="L70" s="109"/>
      <c r="M70" s="110">
        <f>TRUNC(SUM(M66:M69)*$D70,1)</f>
        <v>5432.2</v>
      </c>
      <c r="N70" s="115"/>
    </row>
    <row r="71" spans="1:14" ht="15" customHeight="1">
      <c r="A71" s="69"/>
      <c r="B71" s="70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33"/>
    </row>
    <row r="72" spans="1:14" ht="15" customHeight="1">
      <c r="A72" s="117">
        <f>A65+1</f>
        <v>10</v>
      </c>
      <c r="B72" s="118" t="s">
        <v>587</v>
      </c>
      <c r="C72" s="119" t="s">
        <v>723</v>
      </c>
      <c r="D72" s="119">
        <v>1</v>
      </c>
      <c r="E72" s="120" t="s">
        <v>4</v>
      </c>
      <c r="F72" s="121"/>
      <c r="G72" s="122">
        <f>I72+K72+M72</f>
        <v>183611.19999999998</v>
      </c>
      <c r="H72" s="121"/>
      <c r="I72" s="122">
        <f>SUM(I77:I78)</f>
        <v>0</v>
      </c>
      <c r="J72" s="121"/>
      <c r="K72" s="122">
        <f>SUM(K77:K78)</f>
        <v>176549.4</v>
      </c>
      <c r="L72" s="121"/>
      <c r="M72" s="122">
        <f>SUM(M77:M78)</f>
        <v>7061.7999999999993</v>
      </c>
      <c r="N72" s="123" t="str">
        <f>N65</f>
        <v>토목6-2-2</v>
      </c>
    </row>
    <row r="73" spans="1:14" ht="15" customHeight="1">
      <c r="A73" s="69"/>
      <c r="B73" s="66" t="s">
        <v>420</v>
      </c>
      <c r="C73" s="11" t="s">
        <v>33</v>
      </c>
      <c r="D73" s="30">
        <v>4</v>
      </c>
      <c r="E73" s="67" t="s">
        <v>24</v>
      </c>
      <c r="F73" s="31">
        <f>H73+J73+L73</f>
        <v>262580</v>
      </c>
      <c r="G73" s="32">
        <f>I73+K73+M73</f>
        <v>1050320</v>
      </c>
      <c r="H73" s="31">
        <v>0</v>
      </c>
      <c r="I73" s="32"/>
      <c r="J73" s="31">
        <f>노임!$D$10</f>
        <v>262580</v>
      </c>
      <c r="K73" s="32">
        <f>TRUNC(J73*D73,1)</f>
        <v>1050320</v>
      </c>
      <c r="L73" s="31">
        <v>0</v>
      </c>
      <c r="M73" s="32"/>
      <c r="N73" s="29"/>
    </row>
    <row r="74" spans="1:14" ht="15" customHeight="1">
      <c r="A74" s="69"/>
      <c r="B74" s="66" t="s">
        <v>421</v>
      </c>
      <c r="C74" s="11" t="s">
        <v>0</v>
      </c>
      <c r="D74" s="30">
        <v>1</v>
      </c>
      <c r="E74" s="67" t="s">
        <v>24</v>
      </c>
      <c r="F74" s="31">
        <f>H74+J74+L74</f>
        <v>172068</v>
      </c>
      <c r="G74" s="32">
        <f>I74+K74+M74</f>
        <v>172068</v>
      </c>
      <c r="H74" s="31">
        <v>0</v>
      </c>
      <c r="I74" s="32"/>
      <c r="J74" s="31">
        <f>노임!$D$3</f>
        <v>172068</v>
      </c>
      <c r="K74" s="32">
        <f>TRUNC(J74*D74,1)</f>
        <v>172068</v>
      </c>
      <c r="L74" s="31">
        <v>0</v>
      </c>
      <c r="M74" s="32"/>
      <c r="N74" s="29"/>
    </row>
    <row r="75" spans="1:14" ht="15" customHeight="1">
      <c r="A75" s="69"/>
      <c r="B75" s="66" t="s">
        <v>422</v>
      </c>
      <c r="C75" s="11" t="s">
        <v>236</v>
      </c>
      <c r="D75" s="30"/>
      <c r="E75" s="67" t="s">
        <v>7</v>
      </c>
      <c r="F75" s="31">
        <f>H75+J75+L75</f>
        <v>91498.25</v>
      </c>
      <c r="G75" s="32">
        <f>I75+K75+M75</f>
        <v>0</v>
      </c>
      <c r="H75" s="31">
        <f>중기사용료목록!$E$9</f>
        <v>17925.25</v>
      </c>
      <c r="I75" s="32">
        <f>TRUNC(H75*D75,1)</f>
        <v>0</v>
      </c>
      <c r="J75" s="31">
        <f>중기사용료목록!$F$9</f>
        <v>49778</v>
      </c>
      <c r="K75" s="32">
        <f>TRUNC(J75*D75,1)</f>
        <v>0</v>
      </c>
      <c r="L75" s="31">
        <f>중기사용료목록!$G$9</f>
        <v>23795</v>
      </c>
      <c r="M75" s="32">
        <f>TRUNC(L75*D75,1)</f>
        <v>0</v>
      </c>
      <c r="N75" s="29"/>
    </row>
    <row r="76" spans="1:14" ht="15" customHeight="1">
      <c r="A76" s="69"/>
      <c r="B76" s="25" t="s">
        <v>588</v>
      </c>
      <c r="C76" s="116" t="s">
        <v>368</v>
      </c>
      <c r="D76" s="3">
        <v>4</v>
      </c>
      <c r="E76" s="2" t="s">
        <v>29</v>
      </c>
      <c r="F76" s="8"/>
      <c r="G76" s="12"/>
      <c r="H76" s="8"/>
      <c r="I76" s="12"/>
      <c r="J76" s="8"/>
      <c r="K76" s="12"/>
      <c r="L76" s="8"/>
      <c r="M76" s="12">
        <f>TRUNC((K73+K74)*D76%,1)</f>
        <v>48895.5</v>
      </c>
      <c r="N76" s="29"/>
    </row>
    <row r="77" spans="1:14" customFormat="1" ht="15" customHeight="1">
      <c r="A77" s="113"/>
      <c r="B77" s="105" t="s">
        <v>552</v>
      </c>
      <c r="C77" s="114">
        <v>9</v>
      </c>
      <c r="D77" s="107">
        <f>ROUND(1/C77,4)</f>
        <v>0.1111</v>
      </c>
      <c r="E77" s="108" t="s">
        <v>551</v>
      </c>
      <c r="F77" s="109"/>
      <c r="G77" s="110">
        <f>I77+K77+M77</f>
        <v>141239.5</v>
      </c>
      <c r="H77" s="109"/>
      <c r="I77" s="110">
        <f>TRUNC(SUM(I73:I76)*$D77,1)</f>
        <v>0</v>
      </c>
      <c r="J77" s="109"/>
      <c r="K77" s="110">
        <f>TRUNC(SUM(K73:K76)*$D77,1)</f>
        <v>135807.29999999999</v>
      </c>
      <c r="L77" s="109"/>
      <c r="M77" s="110">
        <f>TRUNC(SUM(M73:M76)*$D77,1)</f>
        <v>5432.2</v>
      </c>
      <c r="N77" s="115"/>
    </row>
    <row r="78" spans="1:14" customFormat="1" ht="15" customHeight="1">
      <c r="A78" s="113"/>
      <c r="B78" s="105" t="s">
        <v>457</v>
      </c>
      <c r="C78" s="106" t="s">
        <v>369</v>
      </c>
      <c r="D78" s="107">
        <v>30</v>
      </c>
      <c r="E78" s="108" t="s">
        <v>370</v>
      </c>
      <c r="F78" s="109"/>
      <c r="G78" s="110">
        <f>I78+K78+M78</f>
        <v>42371.7</v>
      </c>
      <c r="H78" s="109"/>
      <c r="I78" s="110">
        <f>TRUNC(I77*$D78%,1)</f>
        <v>0</v>
      </c>
      <c r="J78" s="109"/>
      <c r="K78" s="110">
        <f>TRUNC(K77*$D78%,1)</f>
        <v>40742.1</v>
      </c>
      <c r="L78" s="109"/>
      <c r="M78" s="110">
        <f>TRUNC(M77*$D78%,1)</f>
        <v>1629.6</v>
      </c>
      <c r="N78" s="115"/>
    </row>
    <row r="79" spans="1:14" ht="15" customHeight="1">
      <c r="A79" s="69"/>
      <c r="B79" s="70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33"/>
    </row>
    <row r="80" spans="1:14" ht="15" customHeight="1">
      <c r="A80" s="75">
        <f>A72+1</f>
        <v>11</v>
      </c>
      <c r="B80" s="76" t="s">
        <v>587</v>
      </c>
      <c r="C80" s="77" t="s">
        <v>371</v>
      </c>
      <c r="D80" s="77">
        <v>1</v>
      </c>
      <c r="E80" s="78" t="s">
        <v>4</v>
      </c>
      <c r="F80" s="81"/>
      <c r="G80" s="79">
        <f>I80+K80+M80</f>
        <v>104035</v>
      </c>
      <c r="H80" s="81"/>
      <c r="I80" s="79">
        <f>TRUNC(I85,0)</f>
        <v>10238</v>
      </c>
      <c r="J80" s="81"/>
      <c r="K80" s="79">
        <f>TRUNC(K85,0)</f>
        <v>78215</v>
      </c>
      <c r="L80" s="81"/>
      <c r="M80" s="79">
        <f>TRUNC(M85,0)</f>
        <v>15582</v>
      </c>
      <c r="N80" s="80" t="str">
        <f>N65</f>
        <v>토목6-2-2</v>
      </c>
    </row>
    <row r="81" spans="1:14" ht="15" customHeight="1">
      <c r="A81" s="69"/>
      <c r="B81" s="66" t="s">
        <v>420</v>
      </c>
      <c r="C81" s="11" t="s">
        <v>33</v>
      </c>
      <c r="D81" s="30">
        <v>2</v>
      </c>
      <c r="E81" s="67" t="s">
        <v>24</v>
      </c>
      <c r="F81" s="31">
        <f>H81+J81+L81</f>
        <v>262580</v>
      </c>
      <c r="G81" s="32">
        <f>I81+K81+M81</f>
        <v>525160</v>
      </c>
      <c r="H81" s="31">
        <v>0</v>
      </c>
      <c r="I81" s="32"/>
      <c r="J81" s="31">
        <f>노임!$D$10</f>
        <v>262580</v>
      </c>
      <c r="K81" s="32">
        <f>TRUNC(J81*D81,1)</f>
        <v>525160</v>
      </c>
      <c r="L81" s="31">
        <v>0</v>
      </c>
      <c r="M81" s="32"/>
      <c r="N81" s="29"/>
    </row>
    <row r="82" spans="1:14" ht="15" customHeight="1">
      <c r="A82" s="69"/>
      <c r="B82" s="66" t="s">
        <v>421</v>
      </c>
      <c r="C82" s="11" t="s">
        <v>0</v>
      </c>
      <c r="D82" s="30">
        <v>1</v>
      </c>
      <c r="E82" s="67" t="s">
        <v>24</v>
      </c>
      <c r="F82" s="31">
        <f>H82+J82+L82</f>
        <v>172068</v>
      </c>
      <c r="G82" s="32">
        <f>I82+K82+M82</f>
        <v>172068</v>
      </c>
      <c r="H82" s="31">
        <v>0</v>
      </c>
      <c r="I82" s="32"/>
      <c r="J82" s="31">
        <f>노임!$D$3</f>
        <v>172068</v>
      </c>
      <c r="K82" s="32">
        <f>TRUNC(J82*D82,1)</f>
        <v>172068</v>
      </c>
      <c r="L82" s="31">
        <v>0</v>
      </c>
      <c r="M82" s="32"/>
      <c r="N82" s="29"/>
    </row>
    <row r="83" spans="1:14" ht="15" customHeight="1">
      <c r="A83" s="69"/>
      <c r="B83" s="66" t="s">
        <v>422</v>
      </c>
      <c r="C83" s="11" t="s">
        <v>236</v>
      </c>
      <c r="D83" s="30">
        <v>8</v>
      </c>
      <c r="E83" s="67" t="s">
        <v>7</v>
      </c>
      <c r="F83" s="31">
        <f>H83+J83+L83</f>
        <v>91498.25</v>
      </c>
      <c r="G83" s="32">
        <f>I83+K83+M83</f>
        <v>731986</v>
      </c>
      <c r="H83" s="31">
        <f>중기사용료목록!$E$9</f>
        <v>17925.25</v>
      </c>
      <c r="I83" s="32">
        <f>TRUNC(H83*D83,1)</f>
        <v>143402</v>
      </c>
      <c r="J83" s="31">
        <f>중기사용료목록!$F$9</f>
        <v>49778</v>
      </c>
      <c r="K83" s="32">
        <f>TRUNC(J83*D83,1)</f>
        <v>398224</v>
      </c>
      <c r="L83" s="31">
        <f>중기사용료목록!$G$9</f>
        <v>23795</v>
      </c>
      <c r="M83" s="32">
        <f>TRUNC(L83*D83,1)</f>
        <v>190360</v>
      </c>
      <c r="N83" s="29"/>
    </row>
    <row r="84" spans="1:14" ht="15" customHeight="1">
      <c r="A84" s="69"/>
      <c r="B84" s="25" t="s">
        <v>588</v>
      </c>
      <c r="C84" s="116" t="s">
        <v>368</v>
      </c>
      <c r="D84" s="3">
        <v>4</v>
      </c>
      <c r="E84" s="2" t="s">
        <v>29</v>
      </c>
      <c r="F84" s="8"/>
      <c r="G84" s="12"/>
      <c r="H84" s="8"/>
      <c r="I84" s="12"/>
      <c r="J84" s="8"/>
      <c r="K84" s="12"/>
      <c r="L84" s="8"/>
      <c r="M84" s="12">
        <f>TRUNC((K81+K82)*D84%,1)</f>
        <v>27889.1</v>
      </c>
      <c r="N84" s="29"/>
    </row>
    <row r="85" spans="1:14" customFormat="1" ht="15" customHeight="1">
      <c r="A85" s="113"/>
      <c r="B85" s="105" t="s">
        <v>552</v>
      </c>
      <c r="C85" s="114">
        <v>14</v>
      </c>
      <c r="D85" s="107">
        <f>ROUND(1/C85,4)</f>
        <v>7.1400000000000005E-2</v>
      </c>
      <c r="E85" s="108" t="s">
        <v>551</v>
      </c>
      <c r="F85" s="109"/>
      <c r="G85" s="110">
        <f>I85+K85+M85</f>
        <v>104036.99999999999</v>
      </c>
      <c r="H85" s="109"/>
      <c r="I85" s="110">
        <f>TRUNC(SUM(I81:I84)*$D85,1)</f>
        <v>10238.9</v>
      </c>
      <c r="J85" s="109"/>
      <c r="K85" s="110">
        <f>TRUNC(SUM(K81:K84)*$D85,1)</f>
        <v>78215.199999999997</v>
      </c>
      <c r="L85" s="109"/>
      <c r="M85" s="110">
        <f>TRUNC(SUM(M81:M84)*$D85,1)</f>
        <v>15582.9</v>
      </c>
      <c r="N85" s="115"/>
    </row>
    <row r="86" spans="1:14" ht="15" customHeight="1">
      <c r="A86" s="69"/>
      <c r="B86" s="70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33"/>
    </row>
    <row r="87" spans="1:14" ht="15" customHeight="1">
      <c r="A87" s="117">
        <f>A80+1</f>
        <v>12</v>
      </c>
      <c r="B87" s="118" t="s">
        <v>587</v>
      </c>
      <c r="C87" s="119" t="s">
        <v>724</v>
      </c>
      <c r="D87" s="119">
        <v>1</v>
      </c>
      <c r="E87" s="120" t="s">
        <v>4</v>
      </c>
      <c r="F87" s="121"/>
      <c r="G87" s="122">
        <f>I87+K87+M87</f>
        <v>135247.9</v>
      </c>
      <c r="H87" s="121"/>
      <c r="I87" s="122">
        <f>SUM(I92:I93)</f>
        <v>13310.5</v>
      </c>
      <c r="J87" s="121"/>
      <c r="K87" s="122">
        <f>SUM(K92:K93)</f>
        <v>101679.7</v>
      </c>
      <c r="L87" s="121"/>
      <c r="M87" s="122">
        <f>SUM(M92:M93)</f>
        <v>20257.7</v>
      </c>
      <c r="N87" s="123" t="str">
        <f>N80</f>
        <v>토목6-2-2</v>
      </c>
    </row>
    <row r="88" spans="1:14" ht="15" customHeight="1">
      <c r="A88" s="69"/>
      <c r="B88" s="66" t="s">
        <v>420</v>
      </c>
      <c r="C88" s="11" t="s">
        <v>33</v>
      </c>
      <c r="D88" s="30">
        <v>2</v>
      </c>
      <c r="E88" s="67" t="s">
        <v>24</v>
      </c>
      <c r="F88" s="31">
        <f>H88+J88+L88</f>
        <v>262580</v>
      </c>
      <c r="G88" s="32">
        <f>I88+K88+M88</f>
        <v>525160</v>
      </c>
      <c r="H88" s="31">
        <v>0</v>
      </c>
      <c r="I88" s="32"/>
      <c r="J88" s="31">
        <f>노임!$D$10</f>
        <v>262580</v>
      </c>
      <c r="K88" s="32">
        <f>TRUNC(J88*D88,1)</f>
        <v>525160</v>
      </c>
      <c r="L88" s="31">
        <v>0</v>
      </c>
      <c r="M88" s="32"/>
      <c r="N88" s="29"/>
    </row>
    <row r="89" spans="1:14" ht="15" customHeight="1">
      <c r="A89" s="69"/>
      <c r="B89" s="66" t="s">
        <v>421</v>
      </c>
      <c r="C89" s="11" t="s">
        <v>0</v>
      </c>
      <c r="D89" s="30">
        <v>1</v>
      </c>
      <c r="E89" s="67" t="s">
        <v>24</v>
      </c>
      <c r="F89" s="31">
        <f>H89+J89+L89</f>
        <v>172068</v>
      </c>
      <c r="G89" s="32">
        <f>I89+K89+M89</f>
        <v>172068</v>
      </c>
      <c r="H89" s="31">
        <v>0</v>
      </c>
      <c r="I89" s="32"/>
      <c r="J89" s="31">
        <f>노임!$D$3</f>
        <v>172068</v>
      </c>
      <c r="K89" s="32">
        <f>TRUNC(J89*D89,1)</f>
        <v>172068</v>
      </c>
      <c r="L89" s="31">
        <v>0</v>
      </c>
      <c r="M89" s="32"/>
      <c r="N89" s="29"/>
    </row>
    <row r="90" spans="1:14" ht="15" customHeight="1">
      <c r="A90" s="69"/>
      <c r="B90" s="66" t="s">
        <v>422</v>
      </c>
      <c r="C90" s="11" t="s">
        <v>236</v>
      </c>
      <c r="D90" s="30">
        <v>8</v>
      </c>
      <c r="E90" s="67" t="s">
        <v>7</v>
      </c>
      <c r="F90" s="31">
        <f>H90+J90+L90</f>
        <v>91498.25</v>
      </c>
      <c r="G90" s="32">
        <f>I90+K90+M90</f>
        <v>731986</v>
      </c>
      <c r="H90" s="31">
        <f>중기사용료목록!$E$9</f>
        <v>17925.25</v>
      </c>
      <c r="I90" s="32">
        <f>TRUNC(H90*D90,1)</f>
        <v>143402</v>
      </c>
      <c r="J90" s="31">
        <f>중기사용료목록!$F$9</f>
        <v>49778</v>
      </c>
      <c r="K90" s="32">
        <f>TRUNC(J90*D90,1)</f>
        <v>398224</v>
      </c>
      <c r="L90" s="31">
        <f>중기사용료목록!$G$9</f>
        <v>23795</v>
      </c>
      <c r="M90" s="32">
        <f>TRUNC(L90*D90,1)</f>
        <v>190360</v>
      </c>
      <c r="N90" s="29"/>
    </row>
    <row r="91" spans="1:14" ht="15" customHeight="1">
      <c r="A91" s="69"/>
      <c r="B91" s="25" t="s">
        <v>588</v>
      </c>
      <c r="C91" s="116" t="s">
        <v>368</v>
      </c>
      <c r="D91" s="3">
        <v>4</v>
      </c>
      <c r="E91" s="2" t="s">
        <v>29</v>
      </c>
      <c r="F91" s="8"/>
      <c r="G91" s="12"/>
      <c r="H91" s="8"/>
      <c r="I91" s="12"/>
      <c r="J91" s="8"/>
      <c r="K91" s="12"/>
      <c r="L91" s="8"/>
      <c r="M91" s="12">
        <f>TRUNC((K88+K89)*D91%,1)</f>
        <v>27889.1</v>
      </c>
      <c r="N91" s="29"/>
    </row>
    <row r="92" spans="1:14" customFormat="1" ht="15" customHeight="1">
      <c r="A92" s="113"/>
      <c r="B92" s="105" t="s">
        <v>552</v>
      </c>
      <c r="C92" s="114">
        <v>14</v>
      </c>
      <c r="D92" s="107">
        <f>ROUND(1/C92,4)</f>
        <v>7.1400000000000005E-2</v>
      </c>
      <c r="E92" s="108" t="s">
        <v>551</v>
      </c>
      <c r="F92" s="109"/>
      <c r="G92" s="110">
        <f>I92+K92+M92</f>
        <v>104036.99999999999</v>
      </c>
      <c r="H92" s="109"/>
      <c r="I92" s="110">
        <f>TRUNC(SUM(I88:I91)*$D92,1)</f>
        <v>10238.9</v>
      </c>
      <c r="J92" s="109"/>
      <c r="K92" s="110">
        <f>TRUNC(SUM(K88:K91)*$D92,1)</f>
        <v>78215.199999999997</v>
      </c>
      <c r="L92" s="109"/>
      <c r="M92" s="110">
        <f>TRUNC(SUM(M88:M91)*$D92,1)</f>
        <v>15582.9</v>
      </c>
      <c r="N92" s="115"/>
    </row>
    <row r="93" spans="1:14" customFormat="1" ht="15" customHeight="1">
      <c r="A93" s="113"/>
      <c r="B93" s="105" t="s">
        <v>457</v>
      </c>
      <c r="C93" s="106" t="s">
        <v>369</v>
      </c>
      <c r="D93" s="107">
        <v>30</v>
      </c>
      <c r="E93" s="108" t="s">
        <v>370</v>
      </c>
      <c r="F93" s="109"/>
      <c r="G93" s="110">
        <f>I93+K93+M93</f>
        <v>31210.899999999998</v>
      </c>
      <c r="H93" s="109"/>
      <c r="I93" s="110">
        <f>TRUNC(I92*$D93%,1)</f>
        <v>3071.6</v>
      </c>
      <c r="J93" s="109"/>
      <c r="K93" s="110">
        <f>TRUNC(K92*$D93%,1)</f>
        <v>23464.5</v>
      </c>
      <c r="L93" s="109"/>
      <c r="M93" s="110">
        <f>TRUNC(M92*$D93%,1)</f>
        <v>4674.8</v>
      </c>
      <c r="N93" s="115"/>
    </row>
    <row r="94" spans="1:14" ht="15" customHeight="1">
      <c r="A94" s="69"/>
      <c r="B94" s="70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33"/>
    </row>
    <row r="95" spans="1:14" ht="15" customHeight="1">
      <c r="A95" s="75">
        <f>A87+1</f>
        <v>13</v>
      </c>
      <c r="B95" s="76" t="s">
        <v>587</v>
      </c>
      <c r="C95" s="77" t="s">
        <v>248</v>
      </c>
      <c r="D95" s="77">
        <v>1</v>
      </c>
      <c r="E95" s="78" t="s">
        <v>4</v>
      </c>
      <c r="F95" s="81"/>
      <c r="G95" s="79">
        <f>I95+K95+M95</f>
        <v>132449</v>
      </c>
      <c r="H95" s="81"/>
      <c r="I95" s="79">
        <f>TRUNC(I100,0)</f>
        <v>13035</v>
      </c>
      <c r="J95" s="81"/>
      <c r="K95" s="79">
        <f>TRUNC(K100,0)</f>
        <v>99576</v>
      </c>
      <c r="L95" s="81"/>
      <c r="M95" s="79">
        <f>TRUNC(M100,0)</f>
        <v>19838</v>
      </c>
      <c r="N95" s="80" t="str">
        <f>N80</f>
        <v>토목6-2-2</v>
      </c>
    </row>
    <row r="96" spans="1:14" ht="15" customHeight="1">
      <c r="A96" s="69"/>
      <c r="B96" s="66" t="s">
        <v>420</v>
      </c>
      <c r="C96" s="11" t="s">
        <v>33</v>
      </c>
      <c r="D96" s="30">
        <v>2</v>
      </c>
      <c r="E96" s="67" t="s">
        <v>24</v>
      </c>
      <c r="F96" s="31">
        <f>H96+J96+L96</f>
        <v>262580</v>
      </c>
      <c r="G96" s="32">
        <f>I96+K96+M96</f>
        <v>525160</v>
      </c>
      <c r="H96" s="31">
        <v>0</v>
      </c>
      <c r="I96" s="32"/>
      <c r="J96" s="31">
        <f>노임!$D$10</f>
        <v>262580</v>
      </c>
      <c r="K96" s="32">
        <f>TRUNC(J96*D96,1)</f>
        <v>525160</v>
      </c>
      <c r="L96" s="31">
        <v>0</v>
      </c>
      <c r="M96" s="32"/>
      <c r="N96" s="29"/>
    </row>
    <row r="97" spans="1:14" ht="15" customHeight="1">
      <c r="A97" s="69"/>
      <c r="B97" s="66" t="s">
        <v>421</v>
      </c>
      <c r="C97" s="11" t="s">
        <v>0</v>
      </c>
      <c r="D97" s="30">
        <v>1</v>
      </c>
      <c r="E97" s="67" t="s">
        <v>24</v>
      </c>
      <c r="F97" s="31">
        <f>H97+J97+L97</f>
        <v>172068</v>
      </c>
      <c r="G97" s="32">
        <f>I97+K97+M97</f>
        <v>172068</v>
      </c>
      <c r="H97" s="31">
        <v>0</v>
      </c>
      <c r="I97" s="32"/>
      <c r="J97" s="31">
        <f>노임!$D$3</f>
        <v>172068</v>
      </c>
      <c r="K97" s="32">
        <f>TRUNC(J97*D97,1)</f>
        <v>172068</v>
      </c>
      <c r="L97" s="31">
        <v>0</v>
      </c>
      <c r="M97" s="32"/>
      <c r="N97" s="29"/>
    </row>
    <row r="98" spans="1:14" ht="15" customHeight="1">
      <c r="A98" s="69"/>
      <c r="B98" s="66" t="s">
        <v>422</v>
      </c>
      <c r="C98" s="11" t="s">
        <v>236</v>
      </c>
      <c r="D98" s="30">
        <v>8</v>
      </c>
      <c r="E98" s="67" t="s">
        <v>7</v>
      </c>
      <c r="F98" s="31">
        <f>H98+J98+L98</f>
        <v>91498.25</v>
      </c>
      <c r="G98" s="32">
        <f>I98+K98+M98</f>
        <v>731986</v>
      </c>
      <c r="H98" s="31">
        <f>중기사용료목록!$E$9</f>
        <v>17925.25</v>
      </c>
      <c r="I98" s="32">
        <f>TRUNC(H98*D98,1)</f>
        <v>143402</v>
      </c>
      <c r="J98" s="31">
        <f>중기사용료목록!$F$9</f>
        <v>49778</v>
      </c>
      <c r="K98" s="32">
        <f>TRUNC(J98*D98,1)</f>
        <v>398224</v>
      </c>
      <c r="L98" s="31">
        <f>중기사용료목록!$G$9</f>
        <v>23795</v>
      </c>
      <c r="M98" s="32">
        <f>TRUNC(L98*D98,1)</f>
        <v>190360</v>
      </c>
      <c r="N98" s="29"/>
    </row>
    <row r="99" spans="1:14" ht="15" customHeight="1">
      <c r="A99" s="69"/>
      <c r="B99" s="25" t="s">
        <v>588</v>
      </c>
      <c r="C99" s="116" t="s">
        <v>368</v>
      </c>
      <c r="D99" s="3">
        <v>4</v>
      </c>
      <c r="E99" s="2" t="s">
        <v>29</v>
      </c>
      <c r="F99" s="8"/>
      <c r="G99" s="12"/>
      <c r="H99" s="8"/>
      <c r="I99" s="12"/>
      <c r="J99" s="8"/>
      <c r="K99" s="12"/>
      <c r="L99" s="8"/>
      <c r="M99" s="12">
        <f>TRUNC((K96+K97)*D99%,1)</f>
        <v>27889.1</v>
      </c>
      <c r="N99" s="29"/>
    </row>
    <row r="100" spans="1:14" customFormat="1" ht="15" customHeight="1">
      <c r="A100" s="113"/>
      <c r="B100" s="105" t="s">
        <v>552</v>
      </c>
      <c r="C100" s="114">
        <v>11</v>
      </c>
      <c r="D100" s="107">
        <f>ROUND(1/C100,4)</f>
        <v>9.0899999999999995E-2</v>
      </c>
      <c r="E100" s="108" t="s">
        <v>551</v>
      </c>
      <c r="F100" s="109"/>
      <c r="G100" s="110">
        <f>I100+K100+M100</f>
        <v>132450.5</v>
      </c>
      <c r="H100" s="109"/>
      <c r="I100" s="110">
        <f>TRUNC(SUM(I96:I99)*$D100,1)</f>
        <v>13035.2</v>
      </c>
      <c r="J100" s="109"/>
      <c r="K100" s="110">
        <f>TRUNC(SUM(K96:K99)*$D100,1)</f>
        <v>99576.5</v>
      </c>
      <c r="L100" s="109"/>
      <c r="M100" s="110">
        <f>TRUNC(SUM(M96:M99)*$D100,1)</f>
        <v>19838.8</v>
      </c>
      <c r="N100" s="115"/>
    </row>
    <row r="101" spans="1:14" ht="15" customHeight="1">
      <c r="A101" s="69"/>
      <c r="B101" s="70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33"/>
    </row>
    <row r="102" spans="1:14" ht="15" customHeight="1">
      <c r="A102" s="117">
        <f>A95+1</f>
        <v>14</v>
      </c>
      <c r="B102" s="118" t="s">
        <v>587</v>
      </c>
      <c r="C102" s="119" t="s">
        <v>725</v>
      </c>
      <c r="D102" s="119">
        <v>1</v>
      </c>
      <c r="E102" s="120" t="s">
        <v>4</v>
      </c>
      <c r="F102" s="121"/>
      <c r="G102" s="122">
        <f>I102+K102+M102</f>
        <v>172185.5</v>
      </c>
      <c r="H102" s="121"/>
      <c r="I102" s="122">
        <f>SUM(I107:I108)</f>
        <v>16945.7</v>
      </c>
      <c r="J102" s="121"/>
      <c r="K102" s="122">
        <f>SUM(K107:K108)</f>
        <v>129449.4</v>
      </c>
      <c r="L102" s="121"/>
      <c r="M102" s="122">
        <f>SUM(M107:M108)</f>
        <v>25790.400000000001</v>
      </c>
      <c r="N102" s="123" t="str">
        <f>N95</f>
        <v>토목6-2-2</v>
      </c>
    </row>
    <row r="103" spans="1:14" ht="15" customHeight="1">
      <c r="A103" s="69"/>
      <c r="B103" s="66" t="s">
        <v>420</v>
      </c>
      <c r="C103" s="11" t="s">
        <v>33</v>
      </c>
      <c r="D103" s="30">
        <v>2</v>
      </c>
      <c r="E103" s="67" t="s">
        <v>24</v>
      </c>
      <c r="F103" s="31">
        <f>H103+J103+L103</f>
        <v>262580</v>
      </c>
      <c r="G103" s="32">
        <f>I103+K103+M103</f>
        <v>525160</v>
      </c>
      <c r="H103" s="31">
        <v>0</v>
      </c>
      <c r="I103" s="32"/>
      <c r="J103" s="31">
        <f>노임!$D$10</f>
        <v>262580</v>
      </c>
      <c r="K103" s="32">
        <f>TRUNC(J103*D103,1)</f>
        <v>525160</v>
      </c>
      <c r="L103" s="31">
        <v>0</v>
      </c>
      <c r="M103" s="32"/>
      <c r="N103" s="29"/>
    </row>
    <row r="104" spans="1:14" ht="15" customHeight="1">
      <c r="A104" s="69"/>
      <c r="B104" s="66" t="s">
        <v>421</v>
      </c>
      <c r="C104" s="11" t="s">
        <v>0</v>
      </c>
      <c r="D104" s="30">
        <v>1</v>
      </c>
      <c r="E104" s="67" t="s">
        <v>24</v>
      </c>
      <c r="F104" s="31">
        <f>H104+J104+L104</f>
        <v>172068</v>
      </c>
      <c r="G104" s="32">
        <f>I104+K104+M104</f>
        <v>172068</v>
      </c>
      <c r="H104" s="31">
        <v>0</v>
      </c>
      <c r="I104" s="32"/>
      <c r="J104" s="31">
        <f>노임!$D$3</f>
        <v>172068</v>
      </c>
      <c r="K104" s="32">
        <f>TRUNC(J104*D104,1)</f>
        <v>172068</v>
      </c>
      <c r="L104" s="31">
        <v>0</v>
      </c>
      <c r="M104" s="32"/>
      <c r="N104" s="29"/>
    </row>
    <row r="105" spans="1:14" ht="15" customHeight="1">
      <c r="A105" s="69"/>
      <c r="B105" s="66" t="s">
        <v>422</v>
      </c>
      <c r="C105" s="11" t="s">
        <v>236</v>
      </c>
      <c r="D105" s="30">
        <v>8</v>
      </c>
      <c r="E105" s="67" t="s">
        <v>7</v>
      </c>
      <c r="F105" s="31">
        <f>H105+J105+L105</f>
        <v>91498.25</v>
      </c>
      <c r="G105" s="32">
        <f>I105+K105+M105</f>
        <v>731986</v>
      </c>
      <c r="H105" s="31">
        <f>중기사용료목록!$E$9</f>
        <v>17925.25</v>
      </c>
      <c r="I105" s="32">
        <f>TRUNC(H105*D105,1)</f>
        <v>143402</v>
      </c>
      <c r="J105" s="31">
        <f>중기사용료목록!$F$9</f>
        <v>49778</v>
      </c>
      <c r="K105" s="32">
        <f>TRUNC(J105*D105,1)</f>
        <v>398224</v>
      </c>
      <c r="L105" s="31">
        <f>중기사용료목록!$G$9</f>
        <v>23795</v>
      </c>
      <c r="M105" s="32">
        <f>TRUNC(L105*D105,1)</f>
        <v>190360</v>
      </c>
      <c r="N105" s="29"/>
    </row>
    <row r="106" spans="1:14" ht="15" customHeight="1">
      <c r="A106" s="69"/>
      <c r="B106" s="25" t="s">
        <v>588</v>
      </c>
      <c r="C106" s="116" t="s">
        <v>368</v>
      </c>
      <c r="D106" s="3">
        <v>4</v>
      </c>
      <c r="E106" s="2" t="s">
        <v>29</v>
      </c>
      <c r="F106" s="8"/>
      <c r="G106" s="12"/>
      <c r="H106" s="8"/>
      <c r="I106" s="12"/>
      <c r="J106" s="8"/>
      <c r="K106" s="12"/>
      <c r="L106" s="8"/>
      <c r="M106" s="12">
        <f>TRUNC((K103+K104)*D106%,1)</f>
        <v>27889.1</v>
      </c>
      <c r="N106" s="29"/>
    </row>
    <row r="107" spans="1:14" customFormat="1" ht="15" customHeight="1">
      <c r="A107" s="113"/>
      <c r="B107" s="105" t="s">
        <v>552</v>
      </c>
      <c r="C107" s="114">
        <v>11</v>
      </c>
      <c r="D107" s="107">
        <f>ROUND(1/C107,4)</f>
        <v>9.0899999999999995E-2</v>
      </c>
      <c r="E107" s="108" t="s">
        <v>551</v>
      </c>
      <c r="F107" s="109"/>
      <c r="G107" s="110">
        <f>I107+K107+M107</f>
        <v>132450.5</v>
      </c>
      <c r="H107" s="109"/>
      <c r="I107" s="110">
        <f>TRUNC(SUM(I103:I106)*$D107,1)</f>
        <v>13035.2</v>
      </c>
      <c r="J107" s="109"/>
      <c r="K107" s="110">
        <f>TRUNC(SUM(K103:K106)*$D107,1)</f>
        <v>99576.5</v>
      </c>
      <c r="L107" s="109"/>
      <c r="M107" s="110">
        <f>TRUNC(SUM(M103:M106)*$D107,1)</f>
        <v>19838.8</v>
      </c>
      <c r="N107" s="115"/>
    </row>
    <row r="108" spans="1:14" customFormat="1" ht="15" customHeight="1">
      <c r="A108" s="113"/>
      <c r="B108" s="105" t="s">
        <v>457</v>
      </c>
      <c r="C108" s="106" t="s">
        <v>369</v>
      </c>
      <c r="D108" s="107">
        <v>30</v>
      </c>
      <c r="E108" s="108" t="s">
        <v>370</v>
      </c>
      <c r="F108" s="109"/>
      <c r="G108" s="110">
        <f>I108+K108+M108</f>
        <v>39735</v>
      </c>
      <c r="H108" s="109"/>
      <c r="I108" s="110">
        <f>TRUNC(I107*$D108%,1)</f>
        <v>3910.5</v>
      </c>
      <c r="J108" s="109"/>
      <c r="K108" s="110">
        <f>TRUNC(K107*$D108%,1)</f>
        <v>29872.9</v>
      </c>
      <c r="L108" s="109"/>
      <c r="M108" s="110">
        <f>TRUNC(M107*$D108%,1)</f>
        <v>5951.6</v>
      </c>
      <c r="N108" s="115"/>
    </row>
    <row r="109" spans="1:14" ht="15" customHeight="1">
      <c r="A109" s="69"/>
      <c r="B109" s="70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33"/>
    </row>
    <row r="110" spans="1:14" ht="15" customHeight="1">
      <c r="A110" s="75">
        <f>A102+1</f>
        <v>15</v>
      </c>
      <c r="B110" s="76" t="s">
        <v>587</v>
      </c>
      <c r="C110" s="77" t="s">
        <v>249</v>
      </c>
      <c r="D110" s="77">
        <v>1</v>
      </c>
      <c r="E110" s="78" t="s">
        <v>4</v>
      </c>
      <c r="F110" s="81"/>
      <c r="G110" s="79">
        <f>I110+K110+M110</f>
        <v>145709</v>
      </c>
      <c r="H110" s="81"/>
      <c r="I110" s="79">
        <f>TRUNC(I115,0)</f>
        <v>14340</v>
      </c>
      <c r="J110" s="81"/>
      <c r="K110" s="79">
        <f>TRUNC(K115,0)</f>
        <v>109545</v>
      </c>
      <c r="L110" s="81"/>
      <c r="M110" s="79">
        <f>TRUNC(M115,0)</f>
        <v>21824</v>
      </c>
      <c r="N110" s="80" t="str">
        <f>N95</f>
        <v>토목6-2-2</v>
      </c>
    </row>
    <row r="111" spans="1:14" ht="15" customHeight="1">
      <c r="A111" s="69"/>
      <c r="B111" s="66" t="s">
        <v>420</v>
      </c>
      <c r="C111" s="11" t="s">
        <v>33</v>
      </c>
      <c r="D111" s="30">
        <v>2</v>
      </c>
      <c r="E111" s="67" t="s">
        <v>24</v>
      </c>
      <c r="F111" s="31">
        <f>H111+J111+L111</f>
        <v>262580</v>
      </c>
      <c r="G111" s="32">
        <f>I111+K111+M111</f>
        <v>525160</v>
      </c>
      <c r="H111" s="31">
        <v>0</v>
      </c>
      <c r="I111" s="32"/>
      <c r="J111" s="31">
        <f>노임!$D$10</f>
        <v>262580</v>
      </c>
      <c r="K111" s="32">
        <f>TRUNC(J111*D111,1)</f>
        <v>525160</v>
      </c>
      <c r="L111" s="31">
        <v>0</v>
      </c>
      <c r="M111" s="32"/>
      <c r="N111" s="29"/>
    </row>
    <row r="112" spans="1:14" ht="15" customHeight="1">
      <c r="A112" s="69"/>
      <c r="B112" s="66" t="s">
        <v>421</v>
      </c>
      <c r="C112" s="11" t="s">
        <v>0</v>
      </c>
      <c r="D112" s="30">
        <v>1</v>
      </c>
      <c r="E112" s="67" t="s">
        <v>24</v>
      </c>
      <c r="F112" s="31">
        <f>H112+J112+L112</f>
        <v>172068</v>
      </c>
      <c r="G112" s="32">
        <f>I112+K112+M112</f>
        <v>172068</v>
      </c>
      <c r="H112" s="31">
        <v>0</v>
      </c>
      <c r="I112" s="32"/>
      <c r="J112" s="31">
        <f>노임!$D$3</f>
        <v>172068</v>
      </c>
      <c r="K112" s="32">
        <f>TRUNC(J112*D112,1)</f>
        <v>172068</v>
      </c>
      <c r="L112" s="31">
        <v>0</v>
      </c>
      <c r="M112" s="32"/>
      <c r="N112" s="29"/>
    </row>
    <row r="113" spans="1:14" ht="15" customHeight="1">
      <c r="A113" s="69"/>
      <c r="B113" s="66" t="s">
        <v>422</v>
      </c>
      <c r="C113" s="11" t="s">
        <v>236</v>
      </c>
      <c r="D113" s="30">
        <v>8</v>
      </c>
      <c r="E113" s="67" t="s">
        <v>7</v>
      </c>
      <c r="F113" s="31">
        <f>H113+J113+L113</f>
        <v>91498.25</v>
      </c>
      <c r="G113" s="32">
        <f>I113+K113+M113</f>
        <v>731986</v>
      </c>
      <c r="H113" s="31">
        <f>중기사용료목록!$E$9</f>
        <v>17925.25</v>
      </c>
      <c r="I113" s="32">
        <f>TRUNC(H113*D113,1)</f>
        <v>143402</v>
      </c>
      <c r="J113" s="31">
        <f>중기사용료목록!$F$9</f>
        <v>49778</v>
      </c>
      <c r="K113" s="32">
        <f>TRUNC(J113*D113,1)</f>
        <v>398224</v>
      </c>
      <c r="L113" s="31">
        <f>중기사용료목록!$G$9</f>
        <v>23795</v>
      </c>
      <c r="M113" s="32">
        <f>TRUNC(L113*D113,1)</f>
        <v>190360</v>
      </c>
      <c r="N113" s="29"/>
    </row>
    <row r="114" spans="1:14" ht="15" customHeight="1">
      <c r="A114" s="69"/>
      <c r="B114" s="25" t="s">
        <v>588</v>
      </c>
      <c r="C114" s="116" t="s">
        <v>368</v>
      </c>
      <c r="D114" s="3">
        <v>4</v>
      </c>
      <c r="E114" s="2" t="s">
        <v>29</v>
      </c>
      <c r="F114" s="8"/>
      <c r="G114" s="12"/>
      <c r="H114" s="8"/>
      <c r="I114" s="12"/>
      <c r="J114" s="8"/>
      <c r="K114" s="12"/>
      <c r="L114" s="8"/>
      <c r="M114" s="12">
        <f>TRUNC((K111+K112)*D114%,1)</f>
        <v>27889.1</v>
      </c>
      <c r="N114" s="29"/>
    </row>
    <row r="115" spans="1:14" customFormat="1" ht="15" customHeight="1">
      <c r="A115" s="113"/>
      <c r="B115" s="105" t="s">
        <v>552</v>
      </c>
      <c r="C115" s="114">
        <v>10</v>
      </c>
      <c r="D115" s="107">
        <f>ROUND(1/C115,4)</f>
        <v>0.1</v>
      </c>
      <c r="E115" s="108" t="s">
        <v>551</v>
      </c>
      <c r="F115" s="109"/>
      <c r="G115" s="110">
        <f>I115+K115+M115</f>
        <v>145710.29999999999</v>
      </c>
      <c r="H115" s="109"/>
      <c r="I115" s="110">
        <f>TRUNC(SUM(I111:I114)*$D115,1)</f>
        <v>14340.2</v>
      </c>
      <c r="J115" s="109"/>
      <c r="K115" s="110">
        <f>TRUNC(SUM(K111:K114)*$D115,1)</f>
        <v>109545.2</v>
      </c>
      <c r="L115" s="109"/>
      <c r="M115" s="110">
        <f>TRUNC(SUM(M111:M114)*$D115,1)</f>
        <v>21824.9</v>
      </c>
      <c r="N115" s="115"/>
    </row>
    <row r="116" spans="1:14" ht="15" customHeight="1">
      <c r="A116" s="69"/>
      <c r="B116" s="70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33"/>
    </row>
    <row r="117" spans="1:14" ht="15" customHeight="1">
      <c r="A117" s="117">
        <f>A110+1</f>
        <v>16</v>
      </c>
      <c r="B117" s="118" t="s">
        <v>587</v>
      </c>
      <c r="C117" s="119" t="s">
        <v>726</v>
      </c>
      <c r="D117" s="119">
        <v>1</v>
      </c>
      <c r="E117" s="120" t="s">
        <v>4</v>
      </c>
      <c r="F117" s="121"/>
      <c r="G117" s="122">
        <f>I117+K117+M117</f>
        <v>189423.2</v>
      </c>
      <c r="H117" s="121"/>
      <c r="I117" s="122">
        <f>SUM(I122:I123)</f>
        <v>18642.2</v>
      </c>
      <c r="J117" s="121"/>
      <c r="K117" s="122">
        <f>SUM(K122:K123)</f>
        <v>142408.70000000001</v>
      </c>
      <c r="L117" s="121"/>
      <c r="M117" s="122">
        <f>SUM(M122:M123)</f>
        <v>28372.300000000003</v>
      </c>
      <c r="N117" s="123" t="str">
        <f>N110</f>
        <v>토목6-2-2</v>
      </c>
    </row>
    <row r="118" spans="1:14" ht="15" customHeight="1">
      <c r="A118" s="69"/>
      <c r="B118" s="66" t="s">
        <v>420</v>
      </c>
      <c r="C118" s="11" t="s">
        <v>33</v>
      </c>
      <c r="D118" s="30">
        <v>2</v>
      </c>
      <c r="E118" s="67" t="s">
        <v>24</v>
      </c>
      <c r="F118" s="31">
        <f>H118+J118+L118</f>
        <v>262580</v>
      </c>
      <c r="G118" s="32">
        <f>I118+K118+M118</f>
        <v>525160</v>
      </c>
      <c r="H118" s="31">
        <v>0</v>
      </c>
      <c r="I118" s="32"/>
      <c r="J118" s="31">
        <f>노임!$D$10</f>
        <v>262580</v>
      </c>
      <c r="K118" s="32">
        <f>TRUNC(J118*D118,1)</f>
        <v>525160</v>
      </c>
      <c r="L118" s="31">
        <v>0</v>
      </c>
      <c r="M118" s="32"/>
      <c r="N118" s="29"/>
    </row>
    <row r="119" spans="1:14" ht="15" customHeight="1">
      <c r="A119" s="69"/>
      <c r="B119" s="66" t="s">
        <v>421</v>
      </c>
      <c r="C119" s="11" t="s">
        <v>0</v>
      </c>
      <c r="D119" s="30">
        <v>1</v>
      </c>
      <c r="E119" s="67" t="s">
        <v>24</v>
      </c>
      <c r="F119" s="31">
        <f>H119+J119+L119</f>
        <v>172068</v>
      </c>
      <c r="G119" s="32">
        <f>I119+K119+M119</f>
        <v>172068</v>
      </c>
      <c r="H119" s="31">
        <v>0</v>
      </c>
      <c r="I119" s="32"/>
      <c r="J119" s="31">
        <f>노임!$D$3</f>
        <v>172068</v>
      </c>
      <c r="K119" s="32">
        <f>TRUNC(J119*D119,1)</f>
        <v>172068</v>
      </c>
      <c r="L119" s="31">
        <v>0</v>
      </c>
      <c r="M119" s="32"/>
      <c r="N119" s="29"/>
    </row>
    <row r="120" spans="1:14" ht="15" customHeight="1">
      <c r="A120" s="69"/>
      <c r="B120" s="66" t="s">
        <v>422</v>
      </c>
      <c r="C120" s="11" t="s">
        <v>236</v>
      </c>
      <c r="D120" s="30">
        <v>8</v>
      </c>
      <c r="E120" s="67" t="s">
        <v>7</v>
      </c>
      <c r="F120" s="31">
        <f>H120+J120+L120</f>
        <v>91498.25</v>
      </c>
      <c r="G120" s="32">
        <f>I120+K120+M120</f>
        <v>731986</v>
      </c>
      <c r="H120" s="31">
        <f>중기사용료목록!$E$9</f>
        <v>17925.25</v>
      </c>
      <c r="I120" s="32">
        <f>TRUNC(H120*D120,1)</f>
        <v>143402</v>
      </c>
      <c r="J120" s="31">
        <f>중기사용료목록!$F$9</f>
        <v>49778</v>
      </c>
      <c r="K120" s="32">
        <f>TRUNC(J120*D120,1)</f>
        <v>398224</v>
      </c>
      <c r="L120" s="31">
        <f>중기사용료목록!$G$9</f>
        <v>23795</v>
      </c>
      <c r="M120" s="32">
        <f>TRUNC(L120*D120,1)</f>
        <v>190360</v>
      </c>
      <c r="N120" s="29"/>
    </row>
    <row r="121" spans="1:14" ht="15" customHeight="1">
      <c r="A121" s="69"/>
      <c r="B121" s="25" t="s">
        <v>588</v>
      </c>
      <c r="C121" s="116" t="s">
        <v>368</v>
      </c>
      <c r="D121" s="3">
        <v>4</v>
      </c>
      <c r="E121" s="2" t="s">
        <v>29</v>
      </c>
      <c r="F121" s="8"/>
      <c r="G121" s="12"/>
      <c r="H121" s="8"/>
      <c r="I121" s="12"/>
      <c r="J121" s="8"/>
      <c r="K121" s="12"/>
      <c r="L121" s="8"/>
      <c r="M121" s="12">
        <f>TRUNC((K118+K119)*D121%,1)</f>
        <v>27889.1</v>
      </c>
      <c r="N121" s="29"/>
    </row>
    <row r="122" spans="1:14" customFormat="1" ht="15" customHeight="1">
      <c r="A122" s="113"/>
      <c r="B122" s="105" t="s">
        <v>552</v>
      </c>
      <c r="C122" s="114">
        <v>10</v>
      </c>
      <c r="D122" s="107">
        <f>ROUND(1/C122,4)</f>
        <v>0.1</v>
      </c>
      <c r="E122" s="108" t="s">
        <v>551</v>
      </c>
      <c r="F122" s="109"/>
      <c r="G122" s="110">
        <f>I122+K122+M122</f>
        <v>145710.29999999999</v>
      </c>
      <c r="H122" s="109"/>
      <c r="I122" s="110">
        <f>TRUNC(SUM(I118:I121)*$D122,1)</f>
        <v>14340.2</v>
      </c>
      <c r="J122" s="109"/>
      <c r="K122" s="110">
        <f>TRUNC(SUM(K118:K121)*$D122,1)</f>
        <v>109545.2</v>
      </c>
      <c r="L122" s="109"/>
      <c r="M122" s="110">
        <f>TRUNC(SUM(M118:M121)*$D122,1)</f>
        <v>21824.9</v>
      </c>
      <c r="N122" s="115"/>
    </row>
    <row r="123" spans="1:14" customFormat="1" ht="15" customHeight="1">
      <c r="A123" s="113"/>
      <c r="B123" s="105" t="s">
        <v>457</v>
      </c>
      <c r="C123" s="106" t="s">
        <v>369</v>
      </c>
      <c r="D123" s="107">
        <v>30</v>
      </c>
      <c r="E123" s="108" t="s">
        <v>370</v>
      </c>
      <c r="F123" s="109"/>
      <c r="G123" s="110">
        <f>I123+K123+M123</f>
        <v>43712.9</v>
      </c>
      <c r="H123" s="109"/>
      <c r="I123" s="110">
        <f>TRUNC(I122*$D123%,1)</f>
        <v>4302</v>
      </c>
      <c r="J123" s="109"/>
      <c r="K123" s="110">
        <f>TRUNC(K122*$D123%,1)</f>
        <v>32863.5</v>
      </c>
      <c r="L123" s="109"/>
      <c r="M123" s="110">
        <f>TRUNC(M122*$D123%,1)</f>
        <v>6547.4</v>
      </c>
      <c r="N123" s="115"/>
    </row>
    <row r="124" spans="1:14" ht="15" customHeight="1">
      <c r="A124" s="69"/>
      <c r="B124" s="70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33"/>
    </row>
    <row r="125" spans="1:14" ht="15" customHeight="1">
      <c r="A125" s="75">
        <f>A117+1</f>
        <v>17</v>
      </c>
      <c r="B125" s="76" t="s">
        <v>587</v>
      </c>
      <c r="C125" s="77" t="s">
        <v>250</v>
      </c>
      <c r="D125" s="77">
        <v>1</v>
      </c>
      <c r="E125" s="78" t="s">
        <v>4</v>
      </c>
      <c r="F125" s="81"/>
      <c r="G125" s="79">
        <f>I125+K125+M125</f>
        <v>182137</v>
      </c>
      <c r="H125" s="81"/>
      <c r="I125" s="79">
        <f>TRUNC(I130,0)</f>
        <v>17925</v>
      </c>
      <c r="J125" s="81"/>
      <c r="K125" s="79">
        <f>TRUNC(K130,0)</f>
        <v>136931</v>
      </c>
      <c r="L125" s="81"/>
      <c r="M125" s="79">
        <f>TRUNC(M130,0)</f>
        <v>27281</v>
      </c>
      <c r="N125" s="80" t="str">
        <f>N110</f>
        <v>토목6-2-2</v>
      </c>
    </row>
    <row r="126" spans="1:14" ht="15" customHeight="1">
      <c r="A126" s="69"/>
      <c r="B126" s="66" t="s">
        <v>420</v>
      </c>
      <c r="C126" s="11" t="s">
        <v>33</v>
      </c>
      <c r="D126" s="30">
        <v>2</v>
      </c>
      <c r="E126" s="67" t="s">
        <v>24</v>
      </c>
      <c r="F126" s="31">
        <f>H126+J126+L126</f>
        <v>262580</v>
      </c>
      <c r="G126" s="32">
        <f>I126+K126+M126</f>
        <v>525160</v>
      </c>
      <c r="H126" s="31">
        <v>0</v>
      </c>
      <c r="I126" s="32"/>
      <c r="J126" s="31">
        <f>노임!$D$10</f>
        <v>262580</v>
      </c>
      <c r="K126" s="32">
        <f>TRUNC(J126*D126,1)</f>
        <v>525160</v>
      </c>
      <c r="L126" s="31">
        <v>0</v>
      </c>
      <c r="M126" s="32"/>
      <c r="N126" s="29"/>
    </row>
    <row r="127" spans="1:14" ht="15" customHeight="1">
      <c r="A127" s="69"/>
      <c r="B127" s="66" t="s">
        <v>421</v>
      </c>
      <c r="C127" s="11" t="s">
        <v>0</v>
      </c>
      <c r="D127" s="30">
        <v>1</v>
      </c>
      <c r="E127" s="67" t="s">
        <v>24</v>
      </c>
      <c r="F127" s="31">
        <f>H127+J127+L127</f>
        <v>172068</v>
      </c>
      <c r="G127" s="32">
        <f>I127+K127+M127</f>
        <v>172068</v>
      </c>
      <c r="H127" s="31">
        <v>0</v>
      </c>
      <c r="I127" s="32"/>
      <c r="J127" s="31">
        <f>노임!$D$3</f>
        <v>172068</v>
      </c>
      <c r="K127" s="32">
        <f>TRUNC(J127*D127,1)</f>
        <v>172068</v>
      </c>
      <c r="L127" s="31">
        <v>0</v>
      </c>
      <c r="M127" s="32"/>
      <c r="N127" s="29"/>
    </row>
    <row r="128" spans="1:14" ht="15" customHeight="1">
      <c r="A128" s="69"/>
      <c r="B128" s="66" t="s">
        <v>422</v>
      </c>
      <c r="C128" s="11" t="s">
        <v>236</v>
      </c>
      <c r="D128" s="30">
        <v>8</v>
      </c>
      <c r="E128" s="67" t="s">
        <v>7</v>
      </c>
      <c r="F128" s="31">
        <f>H128+J128+L128</f>
        <v>91498.25</v>
      </c>
      <c r="G128" s="32">
        <f>I128+K128+M128</f>
        <v>731986</v>
      </c>
      <c r="H128" s="31">
        <f>중기사용료목록!$E$9</f>
        <v>17925.25</v>
      </c>
      <c r="I128" s="32">
        <f>TRUNC(H128*D128,1)</f>
        <v>143402</v>
      </c>
      <c r="J128" s="31">
        <f>중기사용료목록!$F$9</f>
        <v>49778</v>
      </c>
      <c r="K128" s="32">
        <f>TRUNC(J128*D128,1)</f>
        <v>398224</v>
      </c>
      <c r="L128" s="31">
        <f>중기사용료목록!$G$9</f>
        <v>23795</v>
      </c>
      <c r="M128" s="32">
        <f>TRUNC(L128*D128,1)</f>
        <v>190360</v>
      </c>
      <c r="N128" s="29"/>
    </row>
    <row r="129" spans="1:14" ht="15" customHeight="1">
      <c r="A129" s="69"/>
      <c r="B129" s="25" t="s">
        <v>588</v>
      </c>
      <c r="C129" s="116" t="s">
        <v>368</v>
      </c>
      <c r="D129" s="3">
        <v>4</v>
      </c>
      <c r="E129" s="2" t="s">
        <v>29</v>
      </c>
      <c r="F129" s="8"/>
      <c r="G129" s="12"/>
      <c r="H129" s="8"/>
      <c r="I129" s="12"/>
      <c r="J129" s="8"/>
      <c r="K129" s="12"/>
      <c r="L129" s="8"/>
      <c r="M129" s="12">
        <f>TRUNC((K126+K127)*D129%,1)</f>
        <v>27889.1</v>
      </c>
      <c r="N129" s="29"/>
    </row>
    <row r="130" spans="1:14" customFormat="1" ht="15" customHeight="1">
      <c r="A130" s="113"/>
      <c r="B130" s="105" t="s">
        <v>552</v>
      </c>
      <c r="C130" s="114">
        <v>8</v>
      </c>
      <c r="D130" s="107">
        <f>ROUND(1/C130,4)</f>
        <v>0.125</v>
      </c>
      <c r="E130" s="108" t="s">
        <v>551</v>
      </c>
      <c r="F130" s="109"/>
      <c r="G130" s="110">
        <f>I130+K130+M130</f>
        <v>182137.80000000002</v>
      </c>
      <c r="H130" s="109"/>
      <c r="I130" s="110">
        <f>TRUNC(SUM(I126:I129)*$D130,1)</f>
        <v>17925.2</v>
      </c>
      <c r="J130" s="109"/>
      <c r="K130" s="110">
        <f>TRUNC(SUM(K126:K129)*$D130,1)</f>
        <v>136931.5</v>
      </c>
      <c r="L130" s="109"/>
      <c r="M130" s="110">
        <f>TRUNC(SUM(M126:M129)*$D130,1)</f>
        <v>27281.1</v>
      </c>
      <c r="N130" s="115"/>
    </row>
    <row r="131" spans="1:14" ht="15" customHeight="1">
      <c r="A131" s="69"/>
      <c r="B131" s="70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33"/>
    </row>
    <row r="132" spans="1:14" ht="15" customHeight="1">
      <c r="A132" s="117">
        <f>A125+1</f>
        <v>18</v>
      </c>
      <c r="B132" s="118" t="s">
        <v>587</v>
      </c>
      <c r="C132" s="119" t="s">
        <v>727</v>
      </c>
      <c r="D132" s="119">
        <v>1</v>
      </c>
      <c r="E132" s="120" t="s">
        <v>4</v>
      </c>
      <c r="F132" s="121"/>
      <c r="G132" s="122">
        <f>I132+K132+M132</f>
        <v>236779</v>
      </c>
      <c r="H132" s="121"/>
      <c r="I132" s="122">
        <f>SUM(I137:I138)</f>
        <v>23302.7</v>
      </c>
      <c r="J132" s="121"/>
      <c r="K132" s="122">
        <f>SUM(K137:K138)</f>
        <v>178010.9</v>
      </c>
      <c r="L132" s="121"/>
      <c r="M132" s="122">
        <f>SUM(M137:M138)</f>
        <v>35465.4</v>
      </c>
      <c r="N132" s="123" t="str">
        <f>N125</f>
        <v>토목6-2-2</v>
      </c>
    </row>
    <row r="133" spans="1:14" ht="15" customHeight="1">
      <c r="A133" s="69"/>
      <c r="B133" s="66" t="s">
        <v>420</v>
      </c>
      <c r="C133" s="11" t="s">
        <v>33</v>
      </c>
      <c r="D133" s="30">
        <v>2</v>
      </c>
      <c r="E133" s="67" t="s">
        <v>24</v>
      </c>
      <c r="F133" s="31">
        <f>H133+J133+L133</f>
        <v>262580</v>
      </c>
      <c r="G133" s="32">
        <f>I133+K133+M133</f>
        <v>525160</v>
      </c>
      <c r="H133" s="31">
        <v>0</v>
      </c>
      <c r="I133" s="32"/>
      <c r="J133" s="31">
        <f>노임!$D$10</f>
        <v>262580</v>
      </c>
      <c r="K133" s="32">
        <f>TRUNC(J133*D133,1)</f>
        <v>525160</v>
      </c>
      <c r="L133" s="31">
        <v>0</v>
      </c>
      <c r="M133" s="32"/>
      <c r="N133" s="29"/>
    </row>
    <row r="134" spans="1:14" ht="15" customHeight="1">
      <c r="A134" s="69"/>
      <c r="B134" s="66" t="s">
        <v>421</v>
      </c>
      <c r="C134" s="11" t="s">
        <v>0</v>
      </c>
      <c r="D134" s="30">
        <v>1</v>
      </c>
      <c r="E134" s="67" t="s">
        <v>24</v>
      </c>
      <c r="F134" s="31">
        <f>H134+J134+L134</f>
        <v>172068</v>
      </c>
      <c r="G134" s="32">
        <f>I134+K134+M134</f>
        <v>172068</v>
      </c>
      <c r="H134" s="31">
        <v>0</v>
      </c>
      <c r="I134" s="32"/>
      <c r="J134" s="31">
        <f>노임!$D$3</f>
        <v>172068</v>
      </c>
      <c r="K134" s="32">
        <f>TRUNC(J134*D134,1)</f>
        <v>172068</v>
      </c>
      <c r="L134" s="31">
        <v>0</v>
      </c>
      <c r="M134" s="32"/>
      <c r="N134" s="29"/>
    </row>
    <row r="135" spans="1:14" ht="15" customHeight="1">
      <c r="A135" s="69"/>
      <c r="B135" s="66" t="s">
        <v>422</v>
      </c>
      <c r="C135" s="11" t="s">
        <v>236</v>
      </c>
      <c r="D135" s="30">
        <v>8</v>
      </c>
      <c r="E135" s="67" t="s">
        <v>7</v>
      </c>
      <c r="F135" s="31">
        <f>H135+J135+L135</f>
        <v>91498.25</v>
      </c>
      <c r="G135" s="32">
        <f>I135+K135+M135</f>
        <v>731986</v>
      </c>
      <c r="H135" s="31">
        <f>중기사용료목록!$E$9</f>
        <v>17925.25</v>
      </c>
      <c r="I135" s="32">
        <f>TRUNC(H135*D135,1)</f>
        <v>143402</v>
      </c>
      <c r="J135" s="31">
        <f>중기사용료목록!$F$9</f>
        <v>49778</v>
      </c>
      <c r="K135" s="32">
        <f>TRUNC(J135*D135,1)</f>
        <v>398224</v>
      </c>
      <c r="L135" s="31">
        <f>중기사용료목록!$G$9</f>
        <v>23795</v>
      </c>
      <c r="M135" s="32">
        <f>TRUNC(L135*D135,1)</f>
        <v>190360</v>
      </c>
      <c r="N135" s="29"/>
    </row>
    <row r="136" spans="1:14" ht="15" customHeight="1">
      <c r="A136" s="69"/>
      <c r="B136" s="25" t="s">
        <v>588</v>
      </c>
      <c r="C136" s="116" t="s">
        <v>368</v>
      </c>
      <c r="D136" s="3">
        <v>4</v>
      </c>
      <c r="E136" s="2" t="s">
        <v>29</v>
      </c>
      <c r="F136" s="8"/>
      <c r="G136" s="12"/>
      <c r="H136" s="8"/>
      <c r="I136" s="12"/>
      <c r="J136" s="8"/>
      <c r="K136" s="12"/>
      <c r="L136" s="8"/>
      <c r="M136" s="12">
        <f>TRUNC((K133+K134)*D136%,1)</f>
        <v>27889.1</v>
      </c>
      <c r="N136" s="29"/>
    </row>
    <row r="137" spans="1:14" customFormat="1" ht="15" customHeight="1">
      <c r="A137" s="113"/>
      <c r="B137" s="105" t="s">
        <v>552</v>
      </c>
      <c r="C137" s="114">
        <v>8</v>
      </c>
      <c r="D137" s="107">
        <f>ROUND(1/C137,4)</f>
        <v>0.125</v>
      </c>
      <c r="E137" s="108" t="s">
        <v>551</v>
      </c>
      <c r="F137" s="109"/>
      <c r="G137" s="110">
        <f>I137+K137+M137</f>
        <v>182137.80000000002</v>
      </c>
      <c r="H137" s="109"/>
      <c r="I137" s="110">
        <f>TRUNC(SUM(I133:I136)*$D137,1)</f>
        <v>17925.2</v>
      </c>
      <c r="J137" s="109"/>
      <c r="K137" s="110">
        <f>TRUNC(SUM(K133:K136)*$D137,1)</f>
        <v>136931.5</v>
      </c>
      <c r="L137" s="109"/>
      <c r="M137" s="110">
        <f>TRUNC(SUM(M133:M136)*$D137,1)</f>
        <v>27281.1</v>
      </c>
      <c r="N137" s="115"/>
    </row>
    <row r="138" spans="1:14" customFormat="1" ht="15" customHeight="1">
      <c r="A138" s="113"/>
      <c r="B138" s="105" t="s">
        <v>457</v>
      </c>
      <c r="C138" s="106" t="s">
        <v>369</v>
      </c>
      <c r="D138" s="107">
        <v>30</v>
      </c>
      <c r="E138" s="108" t="s">
        <v>370</v>
      </c>
      <c r="F138" s="109"/>
      <c r="G138" s="110">
        <f>I138+K138+M138</f>
        <v>54641.200000000004</v>
      </c>
      <c r="H138" s="109"/>
      <c r="I138" s="110">
        <f>TRUNC(I137*$D138%,1)</f>
        <v>5377.5</v>
      </c>
      <c r="J138" s="109"/>
      <c r="K138" s="110">
        <f>TRUNC(K137*$D138%,1)</f>
        <v>41079.4</v>
      </c>
      <c r="L138" s="109"/>
      <c r="M138" s="110">
        <f>TRUNC(M137*$D138%,1)</f>
        <v>8184.3</v>
      </c>
      <c r="N138" s="115"/>
    </row>
    <row r="139" spans="1:14" ht="15" customHeight="1">
      <c r="A139" s="69"/>
      <c r="B139" s="70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33"/>
    </row>
    <row r="140" spans="1:14" ht="15" customHeight="1">
      <c r="A140" s="75">
        <f>A132+1</f>
        <v>19</v>
      </c>
      <c r="B140" s="76" t="s">
        <v>587</v>
      </c>
      <c r="C140" s="77" t="s">
        <v>251</v>
      </c>
      <c r="D140" s="77">
        <v>1</v>
      </c>
      <c r="E140" s="78" t="s">
        <v>4</v>
      </c>
      <c r="F140" s="81"/>
      <c r="G140" s="79">
        <f>I140+K140+M140</f>
        <v>202340</v>
      </c>
      <c r="H140" s="81"/>
      <c r="I140" s="79">
        <f>TRUNC(I145,0)</f>
        <v>16864</v>
      </c>
      <c r="J140" s="81"/>
      <c r="K140" s="79">
        <f>TRUNC(K145,0)</f>
        <v>159704</v>
      </c>
      <c r="L140" s="81"/>
      <c r="M140" s="79">
        <f>TRUNC(M145,0)</f>
        <v>25772</v>
      </c>
      <c r="N140" s="80" t="str">
        <f>N125</f>
        <v>토목6-2-2</v>
      </c>
    </row>
    <row r="141" spans="1:14" ht="15" customHeight="1">
      <c r="A141" s="69"/>
      <c r="B141" s="66" t="s">
        <v>420</v>
      </c>
      <c r="C141" s="11" t="s">
        <v>33</v>
      </c>
      <c r="D141" s="30">
        <v>3</v>
      </c>
      <c r="E141" s="67" t="s">
        <v>24</v>
      </c>
      <c r="F141" s="31">
        <f>H141+J141+L141</f>
        <v>262580</v>
      </c>
      <c r="G141" s="32">
        <f>I141+K141+M141</f>
        <v>787740</v>
      </c>
      <c r="H141" s="31">
        <v>0</v>
      </c>
      <c r="I141" s="32"/>
      <c r="J141" s="31">
        <f>노임!$D$10</f>
        <v>262580</v>
      </c>
      <c r="K141" s="32">
        <f>TRUNC(J141*D141,1)</f>
        <v>787740</v>
      </c>
      <c r="L141" s="31">
        <v>0</v>
      </c>
      <c r="M141" s="32"/>
      <c r="N141" s="29"/>
    </row>
    <row r="142" spans="1:14" ht="15" customHeight="1">
      <c r="A142" s="69"/>
      <c r="B142" s="66" t="s">
        <v>421</v>
      </c>
      <c r="C142" s="11" t="s">
        <v>0</v>
      </c>
      <c r="D142" s="30">
        <v>1</v>
      </c>
      <c r="E142" s="67" t="s">
        <v>24</v>
      </c>
      <c r="F142" s="31">
        <f>H142+J142+L142</f>
        <v>172068</v>
      </c>
      <c r="G142" s="32">
        <f>I142+K142+M142</f>
        <v>172068</v>
      </c>
      <c r="H142" s="31">
        <v>0</v>
      </c>
      <c r="I142" s="32"/>
      <c r="J142" s="31">
        <f>노임!$D$3</f>
        <v>172068</v>
      </c>
      <c r="K142" s="32">
        <f>TRUNC(J142*D142,1)</f>
        <v>172068</v>
      </c>
      <c r="L142" s="31">
        <v>0</v>
      </c>
      <c r="M142" s="32"/>
      <c r="N142" s="29"/>
    </row>
    <row r="143" spans="1:14" ht="15" customHeight="1">
      <c r="A143" s="69"/>
      <c r="B143" s="66" t="s">
        <v>422</v>
      </c>
      <c r="C143" s="11" t="s">
        <v>236</v>
      </c>
      <c r="D143" s="30">
        <v>8</v>
      </c>
      <c r="E143" s="67" t="s">
        <v>7</v>
      </c>
      <c r="F143" s="31">
        <f>H143+J143+L143</f>
        <v>91498.25</v>
      </c>
      <c r="G143" s="32">
        <f>I143+K143+M143</f>
        <v>731986</v>
      </c>
      <c r="H143" s="31">
        <f>중기사용료목록!$E$9</f>
        <v>17925.25</v>
      </c>
      <c r="I143" s="32">
        <f>TRUNC(H143*D143,1)</f>
        <v>143402</v>
      </c>
      <c r="J143" s="31">
        <f>중기사용료목록!$F$9</f>
        <v>49778</v>
      </c>
      <c r="K143" s="32">
        <f>TRUNC(J143*D143,1)</f>
        <v>398224</v>
      </c>
      <c r="L143" s="31">
        <f>중기사용료목록!$G$9</f>
        <v>23795</v>
      </c>
      <c r="M143" s="32">
        <f>TRUNC(L143*D143,1)</f>
        <v>190360</v>
      </c>
      <c r="N143" s="29"/>
    </row>
    <row r="144" spans="1:14" ht="15" customHeight="1">
      <c r="A144" s="69"/>
      <c r="B144" s="25" t="s">
        <v>588</v>
      </c>
      <c r="C144" s="116" t="s">
        <v>368</v>
      </c>
      <c r="D144" s="3">
        <v>3</v>
      </c>
      <c r="E144" s="2" t="s">
        <v>29</v>
      </c>
      <c r="F144" s="8"/>
      <c r="G144" s="12"/>
      <c r="H144" s="8"/>
      <c r="I144" s="12"/>
      <c r="J144" s="8"/>
      <c r="K144" s="12"/>
      <c r="L144" s="8"/>
      <c r="M144" s="12">
        <f>TRUNC((K141+K142)*D144%,1)</f>
        <v>28794.2</v>
      </c>
      <c r="N144" s="29"/>
    </row>
    <row r="145" spans="1:14" customFormat="1" ht="15" customHeight="1">
      <c r="A145" s="113"/>
      <c r="B145" s="105" t="s">
        <v>552</v>
      </c>
      <c r="C145" s="114">
        <v>8.5</v>
      </c>
      <c r="D145" s="107">
        <f>ROUND(1/C145,4)</f>
        <v>0.1176</v>
      </c>
      <c r="E145" s="108" t="s">
        <v>551</v>
      </c>
      <c r="F145" s="109"/>
      <c r="G145" s="110">
        <f>I145+K145+M145</f>
        <v>202341</v>
      </c>
      <c r="H145" s="109"/>
      <c r="I145" s="110">
        <f>TRUNC(SUM(I141:I144)*$D145,1)</f>
        <v>16864</v>
      </c>
      <c r="J145" s="109"/>
      <c r="K145" s="110">
        <f>TRUNC(SUM(K141:K144)*$D145,1)</f>
        <v>159704.5</v>
      </c>
      <c r="L145" s="109"/>
      <c r="M145" s="110">
        <f>TRUNC(SUM(M141:M144)*$D145,1)</f>
        <v>25772.5</v>
      </c>
      <c r="N145" s="115"/>
    </row>
    <row r="146" spans="1:14" ht="15" customHeight="1">
      <c r="A146" s="69"/>
      <c r="B146" s="70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33"/>
    </row>
    <row r="147" spans="1:14" ht="15" customHeight="1">
      <c r="A147" s="117">
        <f>A140+1</f>
        <v>20</v>
      </c>
      <c r="B147" s="118" t="s">
        <v>587</v>
      </c>
      <c r="C147" s="119" t="s">
        <v>728</v>
      </c>
      <c r="D147" s="119">
        <v>1</v>
      </c>
      <c r="E147" s="120" t="s">
        <v>4</v>
      </c>
      <c r="F147" s="121"/>
      <c r="G147" s="122">
        <f>I147+K147+M147</f>
        <v>263043.20000000001</v>
      </c>
      <c r="H147" s="121"/>
      <c r="I147" s="122">
        <f>SUM(I152:I153)</f>
        <v>21923.200000000001</v>
      </c>
      <c r="J147" s="121"/>
      <c r="K147" s="122">
        <f>SUM(K152:K153)</f>
        <v>207615.8</v>
      </c>
      <c r="L147" s="121"/>
      <c r="M147" s="122">
        <f>SUM(M152:M153)</f>
        <v>33504.199999999997</v>
      </c>
      <c r="N147" s="123" t="str">
        <f>N140</f>
        <v>토목6-2-2</v>
      </c>
    </row>
    <row r="148" spans="1:14" ht="15" customHeight="1">
      <c r="A148" s="69"/>
      <c r="B148" s="66" t="s">
        <v>420</v>
      </c>
      <c r="C148" s="11" t="s">
        <v>33</v>
      </c>
      <c r="D148" s="30">
        <v>3</v>
      </c>
      <c r="E148" s="67" t="s">
        <v>24</v>
      </c>
      <c r="F148" s="31">
        <f>H148+J148+L148</f>
        <v>262580</v>
      </c>
      <c r="G148" s="32">
        <f>I148+K148+M148</f>
        <v>787740</v>
      </c>
      <c r="H148" s="31">
        <v>0</v>
      </c>
      <c r="I148" s="32"/>
      <c r="J148" s="31">
        <f>노임!$D$10</f>
        <v>262580</v>
      </c>
      <c r="K148" s="32">
        <f>TRUNC(J148*D148,1)</f>
        <v>787740</v>
      </c>
      <c r="L148" s="31">
        <v>0</v>
      </c>
      <c r="M148" s="32"/>
      <c r="N148" s="29"/>
    </row>
    <row r="149" spans="1:14" ht="15" customHeight="1">
      <c r="A149" s="69"/>
      <c r="B149" s="66" t="s">
        <v>421</v>
      </c>
      <c r="C149" s="11" t="s">
        <v>0</v>
      </c>
      <c r="D149" s="30">
        <v>1</v>
      </c>
      <c r="E149" s="67" t="s">
        <v>24</v>
      </c>
      <c r="F149" s="31">
        <f>H149+J149+L149</f>
        <v>172068</v>
      </c>
      <c r="G149" s="32">
        <f>I149+K149+M149</f>
        <v>172068</v>
      </c>
      <c r="H149" s="31">
        <v>0</v>
      </c>
      <c r="I149" s="32"/>
      <c r="J149" s="31">
        <f>노임!$D$3</f>
        <v>172068</v>
      </c>
      <c r="K149" s="32">
        <f>TRUNC(J149*D149,1)</f>
        <v>172068</v>
      </c>
      <c r="L149" s="31">
        <v>0</v>
      </c>
      <c r="M149" s="32"/>
      <c r="N149" s="29"/>
    </row>
    <row r="150" spans="1:14" ht="15" customHeight="1">
      <c r="A150" s="69"/>
      <c r="B150" s="66" t="s">
        <v>422</v>
      </c>
      <c r="C150" s="11" t="s">
        <v>236</v>
      </c>
      <c r="D150" s="30">
        <v>8</v>
      </c>
      <c r="E150" s="67" t="s">
        <v>7</v>
      </c>
      <c r="F150" s="31">
        <f>H150+J150+L150</f>
        <v>91498.25</v>
      </c>
      <c r="G150" s="32">
        <f>I150+K150+M150</f>
        <v>731986</v>
      </c>
      <c r="H150" s="31">
        <f>중기사용료목록!$E$9</f>
        <v>17925.25</v>
      </c>
      <c r="I150" s="32">
        <f>TRUNC(H150*D150,1)</f>
        <v>143402</v>
      </c>
      <c r="J150" s="31">
        <f>중기사용료목록!$F$9</f>
        <v>49778</v>
      </c>
      <c r="K150" s="32">
        <f>TRUNC(J150*D150,1)</f>
        <v>398224</v>
      </c>
      <c r="L150" s="31">
        <f>중기사용료목록!$G$9</f>
        <v>23795</v>
      </c>
      <c r="M150" s="32">
        <f>TRUNC(L150*D150,1)</f>
        <v>190360</v>
      </c>
      <c r="N150" s="29"/>
    </row>
    <row r="151" spans="1:14" ht="15" customHeight="1">
      <c r="A151" s="69"/>
      <c r="B151" s="25" t="s">
        <v>588</v>
      </c>
      <c r="C151" s="116" t="s">
        <v>368</v>
      </c>
      <c r="D151" s="3">
        <v>3</v>
      </c>
      <c r="E151" s="2" t="s">
        <v>29</v>
      </c>
      <c r="F151" s="8"/>
      <c r="G151" s="12"/>
      <c r="H151" s="8"/>
      <c r="I151" s="12"/>
      <c r="J151" s="8"/>
      <c r="K151" s="12"/>
      <c r="L151" s="8"/>
      <c r="M151" s="12">
        <f>TRUNC((K148+K149)*D151%,1)</f>
        <v>28794.2</v>
      </c>
      <c r="N151" s="29"/>
    </row>
    <row r="152" spans="1:14" customFormat="1" ht="15" customHeight="1">
      <c r="A152" s="113"/>
      <c r="B152" s="105" t="s">
        <v>552</v>
      </c>
      <c r="C152" s="114">
        <v>8.5</v>
      </c>
      <c r="D152" s="107">
        <f>ROUND(1/C152,4)</f>
        <v>0.1176</v>
      </c>
      <c r="E152" s="108" t="s">
        <v>551</v>
      </c>
      <c r="F152" s="109"/>
      <c r="G152" s="110">
        <f>I152+K152+M152</f>
        <v>202341</v>
      </c>
      <c r="H152" s="109"/>
      <c r="I152" s="110">
        <f>TRUNC(SUM(I148:I151)*$D152,1)</f>
        <v>16864</v>
      </c>
      <c r="J152" s="109"/>
      <c r="K152" s="110">
        <f>TRUNC(SUM(K148:K151)*$D152,1)</f>
        <v>159704.5</v>
      </c>
      <c r="L152" s="109"/>
      <c r="M152" s="110">
        <f>TRUNC(SUM(M148:M151)*$D152,1)</f>
        <v>25772.5</v>
      </c>
      <c r="N152" s="115"/>
    </row>
    <row r="153" spans="1:14" customFormat="1" ht="15" customHeight="1">
      <c r="A153" s="113"/>
      <c r="B153" s="105" t="s">
        <v>457</v>
      </c>
      <c r="C153" s="106" t="s">
        <v>369</v>
      </c>
      <c r="D153" s="107">
        <v>30</v>
      </c>
      <c r="E153" s="108" t="s">
        <v>370</v>
      </c>
      <c r="F153" s="109"/>
      <c r="G153" s="110">
        <f>I153+K153+M153</f>
        <v>60702.2</v>
      </c>
      <c r="H153" s="109"/>
      <c r="I153" s="110">
        <f>TRUNC(I152*$D153%,1)</f>
        <v>5059.2</v>
      </c>
      <c r="J153" s="109"/>
      <c r="K153" s="110">
        <f>TRUNC(K152*$D153%,1)</f>
        <v>47911.3</v>
      </c>
      <c r="L153" s="109"/>
      <c r="M153" s="110">
        <f>TRUNC(M152*$D153%,1)</f>
        <v>7731.7</v>
      </c>
      <c r="N153" s="115"/>
    </row>
    <row r="154" spans="1:14" ht="15" customHeight="1">
      <c r="A154" s="69"/>
      <c r="B154" s="70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33"/>
    </row>
    <row r="155" spans="1:14" ht="15" customHeight="1">
      <c r="A155" s="75">
        <f>A147+1</f>
        <v>21</v>
      </c>
      <c r="B155" s="76" t="s">
        <v>587</v>
      </c>
      <c r="C155" s="77" t="s">
        <v>252</v>
      </c>
      <c r="D155" s="77">
        <v>1</v>
      </c>
      <c r="E155" s="78" t="s">
        <v>4</v>
      </c>
      <c r="F155" s="81"/>
      <c r="G155" s="79">
        <f>I155+K155+M155</f>
        <v>229353</v>
      </c>
      <c r="H155" s="81"/>
      <c r="I155" s="79">
        <f>TRUNC(I160,0)</f>
        <v>19115</v>
      </c>
      <c r="J155" s="81"/>
      <c r="K155" s="79">
        <f>TRUNC(K160,0)</f>
        <v>181025</v>
      </c>
      <c r="L155" s="81"/>
      <c r="M155" s="79">
        <f>TRUNC(M160,0)</f>
        <v>29213</v>
      </c>
      <c r="N155" s="80" t="str">
        <f>N140</f>
        <v>토목6-2-2</v>
      </c>
    </row>
    <row r="156" spans="1:14" ht="15" customHeight="1">
      <c r="A156" s="69"/>
      <c r="B156" s="66" t="s">
        <v>420</v>
      </c>
      <c r="C156" s="11" t="s">
        <v>33</v>
      </c>
      <c r="D156" s="30">
        <v>3</v>
      </c>
      <c r="E156" s="67" t="s">
        <v>24</v>
      </c>
      <c r="F156" s="31">
        <f>H156+J156+L156</f>
        <v>262580</v>
      </c>
      <c r="G156" s="32">
        <f>I156+K156+M156</f>
        <v>787740</v>
      </c>
      <c r="H156" s="31">
        <v>0</v>
      </c>
      <c r="I156" s="32"/>
      <c r="J156" s="31">
        <f>노임!$D$10</f>
        <v>262580</v>
      </c>
      <c r="K156" s="32">
        <f>TRUNC(J156*D156,1)</f>
        <v>787740</v>
      </c>
      <c r="L156" s="31">
        <v>0</v>
      </c>
      <c r="M156" s="32"/>
      <c r="N156" s="29"/>
    </row>
    <row r="157" spans="1:14" ht="15" customHeight="1">
      <c r="A157" s="69"/>
      <c r="B157" s="66" t="s">
        <v>421</v>
      </c>
      <c r="C157" s="11" t="s">
        <v>0</v>
      </c>
      <c r="D157" s="30">
        <v>1</v>
      </c>
      <c r="E157" s="67" t="s">
        <v>24</v>
      </c>
      <c r="F157" s="31">
        <f>H157+J157+L157</f>
        <v>172068</v>
      </c>
      <c r="G157" s="32">
        <f>I157+K157+M157</f>
        <v>172068</v>
      </c>
      <c r="H157" s="31">
        <v>0</v>
      </c>
      <c r="I157" s="32"/>
      <c r="J157" s="31">
        <f>노임!$D$3</f>
        <v>172068</v>
      </c>
      <c r="K157" s="32">
        <f>TRUNC(J157*D157,1)</f>
        <v>172068</v>
      </c>
      <c r="L157" s="31">
        <v>0</v>
      </c>
      <c r="M157" s="32"/>
      <c r="N157" s="29"/>
    </row>
    <row r="158" spans="1:14" ht="15" customHeight="1">
      <c r="A158" s="69"/>
      <c r="B158" s="66" t="s">
        <v>422</v>
      </c>
      <c r="C158" s="11" t="s">
        <v>236</v>
      </c>
      <c r="D158" s="30">
        <v>8</v>
      </c>
      <c r="E158" s="67" t="s">
        <v>7</v>
      </c>
      <c r="F158" s="31">
        <f>H158+J158+L158</f>
        <v>91498.25</v>
      </c>
      <c r="G158" s="32">
        <f>I158+K158+M158</f>
        <v>731986</v>
      </c>
      <c r="H158" s="31">
        <f>중기사용료목록!$E$9</f>
        <v>17925.25</v>
      </c>
      <c r="I158" s="32">
        <f>TRUNC(H158*D158,1)</f>
        <v>143402</v>
      </c>
      <c r="J158" s="31">
        <f>중기사용료목록!$F$9</f>
        <v>49778</v>
      </c>
      <c r="K158" s="32">
        <f>TRUNC(J158*D158,1)</f>
        <v>398224</v>
      </c>
      <c r="L158" s="31">
        <f>중기사용료목록!$G$9</f>
        <v>23795</v>
      </c>
      <c r="M158" s="32">
        <f>TRUNC(L158*D158,1)</f>
        <v>190360</v>
      </c>
      <c r="N158" s="29"/>
    </row>
    <row r="159" spans="1:14" ht="15" customHeight="1">
      <c r="A159" s="69"/>
      <c r="B159" s="25" t="s">
        <v>588</v>
      </c>
      <c r="C159" s="116" t="s">
        <v>368</v>
      </c>
      <c r="D159" s="3">
        <v>3</v>
      </c>
      <c r="E159" s="2" t="s">
        <v>29</v>
      </c>
      <c r="F159" s="8"/>
      <c r="G159" s="12"/>
      <c r="H159" s="8"/>
      <c r="I159" s="12"/>
      <c r="J159" s="8"/>
      <c r="K159" s="12"/>
      <c r="L159" s="8"/>
      <c r="M159" s="12">
        <f>TRUNC((K156+K157)*D159%,1)</f>
        <v>28794.2</v>
      </c>
      <c r="N159" s="29"/>
    </row>
    <row r="160" spans="1:14" customFormat="1" ht="15" customHeight="1">
      <c r="A160" s="113"/>
      <c r="B160" s="105" t="s">
        <v>552</v>
      </c>
      <c r="C160" s="114">
        <v>7.5</v>
      </c>
      <c r="D160" s="107">
        <f>ROUND(1/C160,4)</f>
        <v>0.1333</v>
      </c>
      <c r="E160" s="108" t="s">
        <v>551</v>
      </c>
      <c r="F160" s="109"/>
      <c r="G160" s="110">
        <f>I160+K160+M160</f>
        <v>229354.2</v>
      </c>
      <c r="H160" s="109"/>
      <c r="I160" s="110">
        <f>TRUNC(SUM(I156:I159)*$D160,1)</f>
        <v>19115.400000000001</v>
      </c>
      <c r="J160" s="109"/>
      <c r="K160" s="110">
        <f>TRUNC(SUM(K156:K159)*$D160,1)</f>
        <v>181025.6</v>
      </c>
      <c r="L160" s="109"/>
      <c r="M160" s="110">
        <f>TRUNC(SUM(M156:M159)*$D160,1)</f>
        <v>29213.200000000001</v>
      </c>
      <c r="N160" s="115"/>
    </row>
    <row r="161" spans="1:14" ht="15" customHeight="1">
      <c r="A161" s="69"/>
      <c r="B161" s="70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33"/>
    </row>
    <row r="162" spans="1:14" ht="15" customHeight="1">
      <c r="A162" s="117">
        <f>A155+1</f>
        <v>22</v>
      </c>
      <c r="B162" s="118" t="s">
        <v>587</v>
      </c>
      <c r="C162" s="119" t="s">
        <v>729</v>
      </c>
      <c r="D162" s="119">
        <v>1</v>
      </c>
      <c r="E162" s="120" t="s">
        <v>4</v>
      </c>
      <c r="F162" s="121"/>
      <c r="G162" s="122">
        <f>I162+K162+M162</f>
        <v>298160.3</v>
      </c>
      <c r="H162" s="121"/>
      <c r="I162" s="122">
        <f>SUM(I167:I168)</f>
        <v>24850</v>
      </c>
      <c r="J162" s="121"/>
      <c r="K162" s="122">
        <f>SUM(K167:K168)</f>
        <v>235333.2</v>
      </c>
      <c r="L162" s="121"/>
      <c r="M162" s="122">
        <f>SUM(M167:M168)</f>
        <v>37977.1</v>
      </c>
      <c r="N162" s="123" t="str">
        <f>N155</f>
        <v>토목6-2-2</v>
      </c>
    </row>
    <row r="163" spans="1:14" ht="15" customHeight="1">
      <c r="A163" s="69"/>
      <c r="B163" s="66" t="s">
        <v>420</v>
      </c>
      <c r="C163" s="11" t="s">
        <v>33</v>
      </c>
      <c r="D163" s="30">
        <v>3</v>
      </c>
      <c r="E163" s="67" t="s">
        <v>24</v>
      </c>
      <c r="F163" s="31">
        <f>H163+J163+L163</f>
        <v>262580</v>
      </c>
      <c r="G163" s="32">
        <f>I163+K163+M163</f>
        <v>787740</v>
      </c>
      <c r="H163" s="31">
        <v>0</v>
      </c>
      <c r="I163" s="32"/>
      <c r="J163" s="31">
        <f>노임!$D$10</f>
        <v>262580</v>
      </c>
      <c r="K163" s="32">
        <f>TRUNC(J163*D163,1)</f>
        <v>787740</v>
      </c>
      <c r="L163" s="31">
        <v>0</v>
      </c>
      <c r="M163" s="32"/>
      <c r="N163" s="29"/>
    </row>
    <row r="164" spans="1:14" ht="15" customHeight="1">
      <c r="A164" s="69"/>
      <c r="B164" s="66" t="s">
        <v>421</v>
      </c>
      <c r="C164" s="11" t="s">
        <v>0</v>
      </c>
      <c r="D164" s="30">
        <v>1</v>
      </c>
      <c r="E164" s="67" t="s">
        <v>24</v>
      </c>
      <c r="F164" s="31">
        <f>H164+J164+L164</f>
        <v>172068</v>
      </c>
      <c r="G164" s="32">
        <f>I164+K164+M164</f>
        <v>172068</v>
      </c>
      <c r="H164" s="31">
        <v>0</v>
      </c>
      <c r="I164" s="32"/>
      <c r="J164" s="31">
        <f>노임!$D$3</f>
        <v>172068</v>
      </c>
      <c r="K164" s="32">
        <f>TRUNC(J164*D164,1)</f>
        <v>172068</v>
      </c>
      <c r="L164" s="31">
        <v>0</v>
      </c>
      <c r="M164" s="32"/>
      <c r="N164" s="29"/>
    </row>
    <row r="165" spans="1:14" ht="15" customHeight="1">
      <c r="A165" s="69"/>
      <c r="B165" s="66" t="s">
        <v>422</v>
      </c>
      <c r="C165" s="11" t="s">
        <v>236</v>
      </c>
      <c r="D165" s="30">
        <v>8</v>
      </c>
      <c r="E165" s="67" t="s">
        <v>7</v>
      </c>
      <c r="F165" s="31">
        <f>H165+J165+L165</f>
        <v>91498.25</v>
      </c>
      <c r="G165" s="32">
        <f>I165+K165+M165</f>
        <v>731986</v>
      </c>
      <c r="H165" s="31">
        <f>중기사용료목록!$E$9</f>
        <v>17925.25</v>
      </c>
      <c r="I165" s="32">
        <f>TRUNC(H165*D165,1)</f>
        <v>143402</v>
      </c>
      <c r="J165" s="31">
        <f>중기사용료목록!$F$9</f>
        <v>49778</v>
      </c>
      <c r="K165" s="32">
        <f>TRUNC(J165*D165,1)</f>
        <v>398224</v>
      </c>
      <c r="L165" s="31">
        <f>중기사용료목록!$G$9</f>
        <v>23795</v>
      </c>
      <c r="M165" s="32">
        <f>TRUNC(L165*D165,1)</f>
        <v>190360</v>
      </c>
      <c r="N165" s="29"/>
    </row>
    <row r="166" spans="1:14" ht="15" customHeight="1">
      <c r="A166" s="69"/>
      <c r="B166" s="25" t="s">
        <v>588</v>
      </c>
      <c r="C166" s="116" t="s">
        <v>368</v>
      </c>
      <c r="D166" s="3">
        <v>3</v>
      </c>
      <c r="E166" s="2" t="s">
        <v>29</v>
      </c>
      <c r="F166" s="8"/>
      <c r="G166" s="12"/>
      <c r="H166" s="8"/>
      <c r="I166" s="12"/>
      <c r="J166" s="8"/>
      <c r="K166" s="12"/>
      <c r="L166" s="8"/>
      <c r="M166" s="12">
        <f>TRUNC((K163+K164)*D166%,1)</f>
        <v>28794.2</v>
      </c>
      <c r="N166" s="29"/>
    </row>
    <row r="167" spans="1:14" customFormat="1" ht="15" customHeight="1">
      <c r="A167" s="113"/>
      <c r="B167" s="105" t="s">
        <v>552</v>
      </c>
      <c r="C167" s="114">
        <v>7.5</v>
      </c>
      <c r="D167" s="107">
        <f>ROUND(1/C167,4)</f>
        <v>0.1333</v>
      </c>
      <c r="E167" s="108" t="s">
        <v>551</v>
      </c>
      <c r="F167" s="109"/>
      <c r="G167" s="110">
        <f>I167+K167+M167</f>
        <v>229354.2</v>
      </c>
      <c r="H167" s="109"/>
      <c r="I167" s="110">
        <f>TRUNC(SUM(I163:I166)*$D167,1)</f>
        <v>19115.400000000001</v>
      </c>
      <c r="J167" s="109"/>
      <c r="K167" s="110">
        <f>TRUNC(SUM(K163:K166)*$D167,1)</f>
        <v>181025.6</v>
      </c>
      <c r="L167" s="109"/>
      <c r="M167" s="110">
        <f>TRUNC(SUM(M163:M166)*$D167,1)</f>
        <v>29213.200000000001</v>
      </c>
      <c r="N167" s="115"/>
    </row>
    <row r="168" spans="1:14" customFormat="1" ht="15" customHeight="1">
      <c r="A168" s="113"/>
      <c r="B168" s="105" t="s">
        <v>457</v>
      </c>
      <c r="C168" s="106" t="s">
        <v>369</v>
      </c>
      <c r="D168" s="107">
        <v>30</v>
      </c>
      <c r="E168" s="108" t="s">
        <v>370</v>
      </c>
      <c r="F168" s="109"/>
      <c r="G168" s="110">
        <f>I168+K168+M168</f>
        <v>68806.099999999991</v>
      </c>
      <c r="H168" s="109"/>
      <c r="I168" s="110">
        <f>TRUNC(I167*$D168%,1)</f>
        <v>5734.6</v>
      </c>
      <c r="J168" s="109"/>
      <c r="K168" s="110">
        <f>TRUNC(K167*$D168%,1)</f>
        <v>54307.6</v>
      </c>
      <c r="L168" s="109"/>
      <c r="M168" s="110">
        <f>TRUNC(M167*$D168%,1)</f>
        <v>8763.9</v>
      </c>
      <c r="N168" s="115"/>
    </row>
    <row r="169" spans="1:14" ht="15" customHeight="1">
      <c r="A169" s="69"/>
      <c r="B169" s="70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33"/>
    </row>
    <row r="170" spans="1:14" ht="15" customHeight="1">
      <c r="A170" s="75">
        <f>A162+1</f>
        <v>23</v>
      </c>
      <c r="B170" s="76" t="s">
        <v>587</v>
      </c>
      <c r="C170" s="77" t="s">
        <v>254</v>
      </c>
      <c r="D170" s="77">
        <v>1</v>
      </c>
      <c r="E170" s="78" t="s">
        <v>4</v>
      </c>
      <c r="F170" s="81"/>
      <c r="G170" s="79">
        <f>I170+K170+M170</f>
        <v>264625</v>
      </c>
      <c r="H170" s="81"/>
      <c r="I170" s="79">
        <f>TRUNC(I175,0)</f>
        <v>22055</v>
      </c>
      <c r="J170" s="81"/>
      <c r="K170" s="79">
        <f>TRUNC(K175,0)</f>
        <v>208865</v>
      </c>
      <c r="L170" s="81"/>
      <c r="M170" s="79">
        <f>TRUNC(M175,0)</f>
        <v>33705</v>
      </c>
      <c r="N170" s="80" t="str">
        <f>N155</f>
        <v>토목6-2-2</v>
      </c>
    </row>
    <row r="171" spans="1:14" ht="15" customHeight="1">
      <c r="A171" s="69"/>
      <c r="B171" s="66" t="s">
        <v>420</v>
      </c>
      <c r="C171" s="11" t="s">
        <v>33</v>
      </c>
      <c r="D171" s="30">
        <v>3</v>
      </c>
      <c r="E171" s="67" t="s">
        <v>24</v>
      </c>
      <c r="F171" s="31">
        <f>H171+J171+L171</f>
        <v>262580</v>
      </c>
      <c r="G171" s="32">
        <f>I171+K171+M171</f>
        <v>787740</v>
      </c>
      <c r="H171" s="31">
        <v>0</v>
      </c>
      <c r="I171" s="32"/>
      <c r="J171" s="31">
        <f>노임!$D$10</f>
        <v>262580</v>
      </c>
      <c r="K171" s="32">
        <f>TRUNC(J171*D171,1)</f>
        <v>787740</v>
      </c>
      <c r="L171" s="31">
        <v>0</v>
      </c>
      <c r="M171" s="32"/>
      <c r="N171" s="29"/>
    </row>
    <row r="172" spans="1:14" ht="15" customHeight="1">
      <c r="A172" s="69"/>
      <c r="B172" s="66" t="s">
        <v>421</v>
      </c>
      <c r="C172" s="11" t="s">
        <v>0</v>
      </c>
      <c r="D172" s="30">
        <v>1</v>
      </c>
      <c r="E172" s="67" t="s">
        <v>24</v>
      </c>
      <c r="F172" s="31">
        <f>H172+J172+L172</f>
        <v>172068</v>
      </c>
      <c r="G172" s="32">
        <f>I172+K172+M172</f>
        <v>172068</v>
      </c>
      <c r="H172" s="31">
        <v>0</v>
      </c>
      <c r="I172" s="32"/>
      <c r="J172" s="31">
        <f>노임!$D$3</f>
        <v>172068</v>
      </c>
      <c r="K172" s="32">
        <f>TRUNC(J172*D172,1)</f>
        <v>172068</v>
      </c>
      <c r="L172" s="31">
        <v>0</v>
      </c>
      <c r="M172" s="32"/>
      <c r="N172" s="29"/>
    </row>
    <row r="173" spans="1:14" ht="15" customHeight="1">
      <c r="A173" s="69"/>
      <c r="B173" s="66" t="s">
        <v>422</v>
      </c>
      <c r="C173" s="11" t="s">
        <v>236</v>
      </c>
      <c r="D173" s="30">
        <v>8</v>
      </c>
      <c r="E173" s="67" t="s">
        <v>7</v>
      </c>
      <c r="F173" s="31">
        <f>H173+J173+L173</f>
        <v>91498.25</v>
      </c>
      <c r="G173" s="32">
        <f>I173+K173+M173</f>
        <v>731986</v>
      </c>
      <c r="H173" s="31">
        <f>중기사용료목록!$E$9</f>
        <v>17925.25</v>
      </c>
      <c r="I173" s="32">
        <f>TRUNC(H173*D173,1)</f>
        <v>143402</v>
      </c>
      <c r="J173" s="31">
        <f>중기사용료목록!$F$9</f>
        <v>49778</v>
      </c>
      <c r="K173" s="32">
        <f>TRUNC(J173*D173,1)</f>
        <v>398224</v>
      </c>
      <c r="L173" s="31">
        <f>중기사용료목록!$G$9</f>
        <v>23795</v>
      </c>
      <c r="M173" s="32">
        <f>TRUNC(L173*D173,1)</f>
        <v>190360</v>
      </c>
      <c r="N173" s="29"/>
    </row>
    <row r="174" spans="1:14" ht="15" customHeight="1">
      <c r="A174" s="69"/>
      <c r="B174" s="25" t="s">
        <v>588</v>
      </c>
      <c r="C174" s="116" t="s">
        <v>368</v>
      </c>
      <c r="D174" s="3">
        <v>3</v>
      </c>
      <c r="E174" s="2" t="s">
        <v>29</v>
      </c>
      <c r="F174" s="8"/>
      <c r="G174" s="12"/>
      <c r="H174" s="8"/>
      <c r="I174" s="12"/>
      <c r="J174" s="8"/>
      <c r="K174" s="12"/>
      <c r="L174" s="8"/>
      <c r="M174" s="12">
        <f>TRUNC((K171+K172)*D174%,1)</f>
        <v>28794.2</v>
      </c>
      <c r="N174" s="29"/>
    </row>
    <row r="175" spans="1:14" customFormat="1" ht="15" customHeight="1">
      <c r="A175" s="113"/>
      <c r="B175" s="105" t="s">
        <v>552</v>
      </c>
      <c r="C175" s="114">
        <v>6.5</v>
      </c>
      <c r="D175" s="107">
        <f>ROUND(1/C175,4)</f>
        <v>0.15379999999999999</v>
      </c>
      <c r="E175" s="108" t="s">
        <v>551</v>
      </c>
      <c r="F175" s="109"/>
      <c r="G175" s="110">
        <f>I175+K175+M175</f>
        <v>264626.40000000002</v>
      </c>
      <c r="H175" s="109"/>
      <c r="I175" s="110">
        <f>TRUNC(SUM(I171:I174)*$D175,1)</f>
        <v>22055.200000000001</v>
      </c>
      <c r="J175" s="109"/>
      <c r="K175" s="110">
        <f>TRUNC(SUM(K171:K174)*$D175,1)</f>
        <v>208865.3</v>
      </c>
      <c r="L175" s="109"/>
      <c r="M175" s="110">
        <f>TRUNC(SUM(M171:M174)*$D175,1)</f>
        <v>33705.9</v>
      </c>
      <c r="N175" s="115"/>
    </row>
    <row r="176" spans="1:14" ht="15" customHeight="1">
      <c r="A176" s="69"/>
      <c r="B176" s="70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33"/>
    </row>
    <row r="177" spans="1:14" ht="15" customHeight="1">
      <c r="A177" s="117">
        <f>A170+1</f>
        <v>24</v>
      </c>
      <c r="B177" s="118" t="s">
        <v>587</v>
      </c>
      <c r="C177" s="119" t="s">
        <v>730</v>
      </c>
      <c r="D177" s="119">
        <v>1</v>
      </c>
      <c r="E177" s="120" t="s">
        <v>4</v>
      </c>
      <c r="F177" s="121"/>
      <c r="G177" s="122">
        <f>I177+K177+M177</f>
        <v>344014.1</v>
      </c>
      <c r="H177" s="121"/>
      <c r="I177" s="122">
        <f>SUM(I182:I183)</f>
        <v>28671.7</v>
      </c>
      <c r="J177" s="121"/>
      <c r="K177" s="122">
        <f>SUM(K182:K183)</f>
        <v>271524.8</v>
      </c>
      <c r="L177" s="121"/>
      <c r="M177" s="122">
        <f>SUM(M182:M183)</f>
        <v>43817.600000000006</v>
      </c>
      <c r="N177" s="123" t="str">
        <f>N170</f>
        <v>토목6-2-2</v>
      </c>
    </row>
    <row r="178" spans="1:14" ht="15" customHeight="1">
      <c r="A178" s="69"/>
      <c r="B178" s="66" t="s">
        <v>420</v>
      </c>
      <c r="C178" s="11" t="s">
        <v>33</v>
      </c>
      <c r="D178" s="30">
        <v>3</v>
      </c>
      <c r="E178" s="67" t="s">
        <v>24</v>
      </c>
      <c r="F178" s="31">
        <f>H178+J178+L178</f>
        <v>262580</v>
      </c>
      <c r="G178" s="32">
        <f>I178+K178+M178</f>
        <v>787740</v>
      </c>
      <c r="H178" s="31">
        <v>0</v>
      </c>
      <c r="I178" s="32"/>
      <c r="J178" s="31">
        <f>노임!$D$10</f>
        <v>262580</v>
      </c>
      <c r="K178" s="32">
        <f>TRUNC(J178*D178,1)</f>
        <v>787740</v>
      </c>
      <c r="L178" s="31">
        <v>0</v>
      </c>
      <c r="M178" s="32"/>
      <c r="N178" s="29"/>
    </row>
    <row r="179" spans="1:14" ht="15" customHeight="1">
      <c r="A179" s="69"/>
      <c r="B179" s="66" t="s">
        <v>421</v>
      </c>
      <c r="C179" s="11" t="s">
        <v>0</v>
      </c>
      <c r="D179" s="30">
        <v>1</v>
      </c>
      <c r="E179" s="67" t="s">
        <v>24</v>
      </c>
      <c r="F179" s="31">
        <f>H179+J179+L179</f>
        <v>172068</v>
      </c>
      <c r="G179" s="32">
        <f>I179+K179+M179</f>
        <v>172068</v>
      </c>
      <c r="H179" s="31">
        <v>0</v>
      </c>
      <c r="I179" s="32"/>
      <c r="J179" s="31">
        <f>노임!$D$3</f>
        <v>172068</v>
      </c>
      <c r="K179" s="32">
        <f>TRUNC(J179*D179,1)</f>
        <v>172068</v>
      </c>
      <c r="L179" s="31">
        <v>0</v>
      </c>
      <c r="M179" s="32"/>
      <c r="N179" s="29"/>
    </row>
    <row r="180" spans="1:14" ht="15" customHeight="1">
      <c r="A180" s="69"/>
      <c r="B180" s="66" t="s">
        <v>422</v>
      </c>
      <c r="C180" s="11" t="s">
        <v>236</v>
      </c>
      <c r="D180" s="30">
        <v>8</v>
      </c>
      <c r="E180" s="67" t="s">
        <v>7</v>
      </c>
      <c r="F180" s="31">
        <f>H180+J180+L180</f>
        <v>91498.25</v>
      </c>
      <c r="G180" s="32">
        <f>I180+K180+M180</f>
        <v>731986</v>
      </c>
      <c r="H180" s="31">
        <f>중기사용료목록!$E$9</f>
        <v>17925.25</v>
      </c>
      <c r="I180" s="32">
        <f>TRUNC(H180*D180,1)</f>
        <v>143402</v>
      </c>
      <c r="J180" s="31">
        <f>중기사용료목록!$F$9</f>
        <v>49778</v>
      </c>
      <c r="K180" s="32">
        <f>TRUNC(J180*D180,1)</f>
        <v>398224</v>
      </c>
      <c r="L180" s="31">
        <f>중기사용료목록!$G$9</f>
        <v>23795</v>
      </c>
      <c r="M180" s="32">
        <f>TRUNC(L180*D180,1)</f>
        <v>190360</v>
      </c>
      <c r="N180" s="29"/>
    </row>
    <row r="181" spans="1:14" ht="15" customHeight="1">
      <c r="A181" s="69"/>
      <c r="B181" s="25" t="s">
        <v>588</v>
      </c>
      <c r="C181" s="116" t="s">
        <v>368</v>
      </c>
      <c r="D181" s="3">
        <v>3</v>
      </c>
      <c r="E181" s="2" t="s">
        <v>29</v>
      </c>
      <c r="F181" s="8"/>
      <c r="G181" s="12"/>
      <c r="H181" s="8"/>
      <c r="I181" s="12"/>
      <c r="J181" s="8"/>
      <c r="K181" s="12"/>
      <c r="L181" s="8"/>
      <c r="M181" s="12">
        <f>TRUNC((K178+K179)*D181%,1)</f>
        <v>28794.2</v>
      </c>
      <c r="N181" s="29"/>
    </row>
    <row r="182" spans="1:14" customFormat="1" ht="15" customHeight="1">
      <c r="A182" s="113"/>
      <c r="B182" s="105" t="s">
        <v>552</v>
      </c>
      <c r="C182" s="114">
        <v>6.5</v>
      </c>
      <c r="D182" s="107">
        <f>ROUND(1/C182,4)</f>
        <v>0.15379999999999999</v>
      </c>
      <c r="E182" s="108" t="s">
        <v>551</v>
      </c>
      <c r="F182" s="109"/>
      <c r="G182" s="110">
        <f>I182+K182+M182</f>
        <v>264626.40000000002</v>
      </c>
      <c r="H182" s="109"/>
      <c r="I182" s="110">
        <f>TRUNC(SUM(I178:I181)*$D182,1)</f>
        <v>22055.200000000001</v>
      </c>
      <c r="J182" s="109"/>
      <c r="K182" s="110">
        <f>TRUNC(SUM(K178:K181)*$D182,1)</f>
        <v>208865.3</v>
      </c>
      <c r="L182" s="109"/>
      <c r="M182" s="110">
        <f>TRUNC(SUM(M178:M181)*$D182,1)</f>
        <v>33705.9</v>
      </c>
      <c r="N182" s="115"/>
    </row>
    <row r="183" spans="1:14" customFormat="1" ht="15" customHeight="1">
      <c r="A183" s="113"/>
      <c r="B183" s="105" t="s">
        <v>457</v>
      </c>
      <c r="C183" s="106" t="s">
        <v>369</v>
      </c>
      <c r="D183" s="107">
        <v>30</v>
      </c>
      <c r="E183" s="108" t="s">
        <v>370</v>
      </c>
      <c r="F183" s="109"/>
      <c r="G183" s="110">
        <f>I183+K183+M183</f>
        <v>79387.7</v>
      </c>
      <c r="H183" s="109"/>
      <c r="I183" s="110">
        <f>TRUNC(I182*$D183%,1)</f>
        <v>6616.5</v>
      </c>
      <c r="J183" s="109"/>
      <c r="K183" s="110">
        <f>TRUNC(K182*$D183%,1)</f>
        <v>62659.5</v>
      </c>
      <c r="L183" s="109"/>
      <c r="M183" s="110">
        <f>TRUNC(M182*$D183%,1)</f>
        <v>10111.700000000001</v>
      </c>
      <c r="N183" s="115"/>
    </row>
    <row r="184" spans="1:14" ht="15" customHeight="1">
      <c r="A184" s="69"/>
      <c r="B184" s="70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33"/>
    </row>
    <row r="185" spans="1:14" ht="15" customHeight="1">
      <c r="A185" s="75">
        <f>A177+1</f>
        <v>25</v>
      </c>
      <c r="B185" s="76" t="s">
        <v>587</v>
      </c>
      <c r="C185" s="77" t="s">
        <v>253</v>
      </c>
      <c r="D185" s="77">
        <v>1</v>
      </c>
      <c r="E185" s="78" t="s">
        <v>4</v>
      </c>
      <c r="F185" s="81"/>
      <c r="G185" s="79">
        <f>I185+K185+M185</f>
        <v>286821</v>
      </c>
      <c r="H185" s="81"/>
      <c r="I185" s="79">
        <f>TRUNC(I190,0)</f>
        <v>23905</v>
      </c>
      <c r="J185" s="81"/>
      <c r="K185" s="79">
        <f>TRUNC(K190,0)</f>
        <v>226383</v>
      </c>
      <c r="L185" s="81"/>
      <c r="M185" s="79">
        <f>TRUNC(M190,0)</f>
        <v>36533</v>
      </c>
      <c r="N185" s="80" t="str">
        <f>N170</f>
        <v>토목6-2-2</v>
      </c>
    </row>
    <row r="186" spans="1:14" ht="15" customHeight="1">
      <c r="A186" s="69"/>
      <c r="B186" s="66" t="s">
        <v>420</v>
      </c>
      <c r="C186" s="11" t="s">
        <v>33</v>
      </c>
      <c r="D186" s="30">
        <v>3</v>
      </c>
      <c r="E186" s="67" t="s">
        <v>24</v>
      </c>
      <c r="F186" s="31">
        <f>H186+J186+L186</f>
        <v>262580</v>
      </c>
      <c r="G186" s="32">
        <f>I186+K186+M186</f>
        <v>787740</v>
      </c>
      <c r="H186" s="31">
        <v>0</v>
      </c>
      <c r="I186" s="32"/>
      <c r="J186" s="31">
        <f>노임!$D$10</f>
        <v>262580</v>
      </c>
      <c r="K186" s="32">
        <f>TRUNC(J186*D186,1)</f>
        <v>787740</v>
      </c>
      <c r="L186" s="31">
        <v>0</v>
      </c>
      <c r="M186" s="32"/>
      <c r="N186" s="29"/>
    </row>
    <row r="187" spans="1:14" ht="15" customHeight="1">
      <c r="A187" s="69"/>
      <c r="B187" s="66" t="s">
        <v>421</v>
      </c>
      <c r="C187" s="11" t="s">
        <v>0</v>
      </c>
      <c r="D187" s="30">
        <v>1</v>
      </c>
      <c r="E187" s="67" t="s">
        <v>24</v>
      </c>
      <c r="F187" s="31">
        <f>H187+J187+L187</f>
        <v>172068</v>
      </c>
      <c r="G187" s="32">
        <f>I187+K187+M187</f>
        <v>172068</v>
      </c>
      <c r="H187" s="31">
        <v>0</v>
      </c>
      <c r="I187" s="32"/>
      <c r="J187" s="31">
        <f>노임!$D$3</f>
        <v>172068</v>
      </c>
      <c r="K187" s="32">
        <f>TRUNC(J187*D187,1)</f>
        <v>172068</v>
      </c>
      <c r="L187" s="31">
        <v>0</v>
      </c>
      <c r="M187" s="32"/>
      <c r="N187" s="29"/>
    </row>
    <row r="188" spans="1:14" ht="15" customHeight="1">
      <c r="A188" s="69"/>
      <c r="B188" s="66" t="s">
        <v>422</v>
      </c>
      <c r="C188" s="11" t="s">
        <v>236</v>
      </c>
      <c r="D188" s="30">
        <v>8</v>
      </c>
      <c r="E188" s="67" t="s">
        <v>7</v>
      </c>
      <c r="F188" s="31">
        <f>H188+J188+L188</f>
        <v>91498.25</v>
      </c>
      <c r="G188" s="32">
        <f>I188+K188+M188</f>
        <v>731986</v>
      </c>
      <c r="H188" s="31">
        <f>중기사용료목록!$E$9</f>
        <v>17925.25</v>
      </c>
      <c r="I188" s="32">
        <f>TRUNC(H188*D188,1)</f>
        <v>143402</v>
      </c>
      <c r="J188" s="31">
        <f>중기사용료목록!$F$9</f>
        <v>49778</v>
      </c>
      <c r="K188" s="32">
        <f>TRUNC(J188*D188,1)</f>
        <v>398224</v>
      </c>
      <c r="L188" s="31">
        <f>중기사용료목록!$G$9</f>
        <v>23795</v>
      </c>
      <c r="M188" s="32">
        <f>TRUNC(L188*D188,1)</f>
        <v>190360</v>
      </c>
      <c r="N188" s="29"/>
    </row>
    <row r="189" spans="1:14" ht="15" customHeight="1">
      <c r="A189" s="69"/>
      <c r="B189" s="25" t="s">
        <v>588</v>
      </c>
      <c r="C189" s="116" t="s">
        <v>368</v>
      </c>
      <c r="D189" s="3">
        <v>3</v>
      </c>
      <c r="E189" s="2" t="s">
        <v>29</v>
      </c>
      <c r="F189" s="8"/>
      <c r="G189" s="12"/>
      <c r="H189" s="8"/>
      <c r="I189" s="12"/>
      <c r="J189" s="8"/>
      <c r="K189" s="12"/>
      <c r="L189" s="8"/>
      <c r="M189" s="12">
        <f>TRUNC((K186+K187)*D189%,1)</f>
        <v>28794.2</v>
      </c>
      <c r="N189" s="29"/>
    </row>
    <row r="190" spans="1:14" customFormat="1" ht="15" customHeight="1">
      <c r="A190" s="113"/>
      <c r="B190" s="105" t="s">
        <v>552</v>
      </c>
      <c r="C190" s="114">
        <v>6</v>
      </c>
      <c r="D190" s="107">
        <f>ROUND(1/C190,4)</f>
        <v>0.16669999999999999</v>
      </c>
      <c r="E190" s="108" t="s">
        <v>551</v>
      </c>
      <c r="F190" s="109"/>
      <c r="G190" s="110">
        <f>I190+K190+M190</f>
        <v>286822</v>
      </c>
      <c r="H190" s="109"/>
      <c r="I190" s="110">
        <f>TRUNC(SUM(I186:I189)*$D190,1)</f>
        <v>23905.1</v>
      </c>
      <c r="J190" s="109"/>
      <c r="K190" s="110">
        <f>TRUNC(SUM(K186:K189)*$D190,1)</f>
        <v>226383.9</v>
      </c>
      <c r="L190" s="109"/>
      <c r="M190" s="110">
        <f>TRUNC(SUM(M186:M189)*$D190,1)</f>
        <v>36533</v>
      </c>
      <c r="N190" s="115"/>
    </row>
    <row r="191" spans="1:14" ht="15" customHeight="1">
      <c r="A191" s="69"/>
      <c r="B191" s="70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33"/>
    </row>
    <row r="192" spans="1:14" ht="15" customHeight="1">
      <c r="A192" s="117">
        <f>A185+1</f>
        <v>26</v>
      </c>
      <c r="B192" s="118" t="s">
        <v>587</v>
      </c>
      <c r="C192" s="119" t="s">
        <v>380</v>
      </c>
      <c r="D192" s="119">
        <v>1</v>
      </c>
      <c r="E192" s="120" t="s">
        <v>4</v>
      </c>
      <c r="F192" s="121"/>
      <c r="G192" s="122">
        <f>I192+K192+M192</f>
        <v>372868.5</v>
      </c>
      <c r="H192" s="121"/>
      <c r="I192" s="122">
        <f>SUM(I197:I198)</f>
        <v>31076.6</v>
      </c>
      <c r="J192" s="121"/>
      <c r="K192" s="122">
        <f>SUM(K197:K198)</f>
        <v>294299</v>
      </c>
      <c r="L192" s="121"/>
      <c r="M192" s="122">
        <f>SUM(M197:M198)</f>
        <v>47492.9</v>
      </c>
      <c r="N192" s="123" t="str">
        <f>N185</f>
        <v>토목6-2-2</v>
      </c>
    </row>
    <row r="193" spans="1:14" ht="15" customHeight="1">
      <c r="A193" s="69"/>
      <c r="B193" s="66" t="s">
        <v>420</v>
      </c>
      <c r="C193" s="11" t="s">
        <v>33</v>
      </c>
      <c r="D193" s="30">
        <v>3</v>
      </c>
      <c r="E193" s="67" t="s">
        <v>24</v>
      </c>
      <c r="F193" s="31">
        <f>H193+J193+L193</f>
        <v>262580</v>
      </c>
      <c r="G193" s="32">
        <f>I193+K193+M193</f>
        <v>787740</v>
      </c>
      <c r="H193" s="31">
        <v>0</v>
      </c>
      <c r="I193" s="32"/>
      <c r="J193" s="31">
        <f>노임!$D$10</f>
        <v>262580</v>
      </c>
      <c r="K193" s="32">
        <f>TRUNC(J193*D193,1)</f>
        <v>787740</v>
      </c>
      <c r="L193" s="31">
        <v>0</v>
      </c>
      <c r="M193" s="32"/>
      <c r="N193" s="29"/>
    </row>
    <row r="194" spans="1:14" ht="15" customHeight="1">
      <c r="A194" s="69"/>
      <c r="B194" s="66" t="s">
        <v>421</v>
      </c>
      <c r="C194" s="11" t="s">
        <v>0</v>
      </c>
      <c r="D194" s="30">
        <v>1</v>
      </c>
      <c r="E194" s="67" t="s">
        <v>24</v>
      </c>
      <c r="F194" s="31">
        <f>H194+J194+L194</f>
        <v>172068</v>
      </c>
      <c r="G194" s="32">
        <f>I194+K194+M194</f>
        <v>172068</v>
      </c>
      <c r="H194" s="31">
        <v>0</v>
      </c>
      <c r="I194" s="32"/>
      <c r="J194" s="31">
        <f>노임!$D$3</f>
        <v>172068</v>
      </c>
      <c r="K194" s="32">
        <f>TRUNC(J194*D194,1)</f>
        <v>172068</v>
      </c>
      <c r="L194" s="31">
        <v>0</v>
      </c>
      <c r="M194" s="32"/>
      <c r="N194" s="29"/>
    </row>
    <row r="195" spans="1:14" ht="15" customHeight="1">
      <c r="A195" s="69"/>
      <c r="B195" s="66" t="s">
        <v>422</v>
      </c>
      <c r="C195" s="11" t="s">
        <v>236</v>
      </c>
      <c r="D195" s="30">
        <v>8</v>
      </c>
      <c r="E195" s="67" t="s">
        <v>7</v>
      </c>
      <c r="F195" s="31">
        <f>H195+J195+L195</f>
        <v>91498.25</v>
      </c>
      <c r="G195" s="32">
        <f>I195+K195+M195</f>
        <v>731986</v>
      </c>
      <c r="H195" s="31">
        <f>중기사용료목록!$E$9</f>
        <v>17925.25</v>
      </c>
      <c r="I195" s="32">
        <f>TRUNC(H195*D195,1)</f>
        <v>143402</v>
      </c>
      <c r="J195" s="31">
        <f>중기사용료목록!$F$9</f>
        <v>49778</v>
      </c>
      <c r="K195" s="32">
        <f>TRUNC(J195*D195,1)</f>
        <v>398224</v>
      </c>
      <c r="L195" s="31">
        <f>중기사용료목록!$G$9</f>
        <v>23795</v>
      </c>
      <c r="M195" s="32">
        <f>TRUNC(L195*D195,1)</f>
        <v>190360</v>
      </c>
      <c r="N195" s="29"/>
    </row>
    <row r="196" spans="1:14" ht="15" customHeight="1">
      <c r="A196" s="69"/>
      <c r="B196" s="25" t="s">
        <v>588</v>
      </c>
      <c r="C196" s="116" t="s">
        <v>368</v>
      </c>
      <c r="D196" s="3">
        <v>3</v>
      </c>
      <c r="E196" s="2" t="s">
        <v>29</v>
      </c>
      <c r="F196" s="8"/>
      <c r="G196" s="12"/>
      <c r="H196" s="8"/>
      <c r="I196" s="12"/>
      <c r="J196" s="8"/>
      <c r="K196" s="12"/>
      <c r="L196" s="8"/>
      <c r="M196" s="12">
        <f>TRUNC((K193+K194)*D196%,1)</f>
        <v>28794.2</v>
      </c>
      <c r="N196" s="29"/>
    </row>
    <row r="197" spans="1:14" customFormat="1" ht="15" customHeight="1">
      <c r="A197" s="113"/>
      <c r="B197" s="105" t="s">
        <v>552</v>
      </c>
      <c r="C197" s="114">
        <v>6</v>
      </c>
      <c r="D197" s="107">
        <f>ROUND(1/C197,4)</f>
        <v>0.16669999999999999</v>
      </c>
      <c r="E197" s="108" t="s">
        <v>551</v>
      </c>
      <c r="F197" s="109"/>
      <c r="G197" s="110">
        <f>I197+K197+M197</f>
        <v>286822</v>
      </c>
      <c r="H197" s="109"/>
      <c r="I197" s="110">
        <f>TRUNC(SUM(I193:I196)*$D197,1)</f>
        <v>23905.1</v>
      </c>
      <c r="J197" s="109"/>
      <c r="K197" s="110">
        <f>TRUNC(SUM(K193:K196)*$D197,1)</f>
        <v>226383.9</v>
      </c>
      <c r="L197" s="109"/>
      <c r="M197" s="110">
        <f>TRUNC(SUM(M193:M196)*$D197,1)</f>
        <v>36533</v>
      </c>
      <c r="N197" s="115"/>
    </row>
    <row r="198" spans="1:14" customFormat="1" ht="15" customHeight="1">
      <c r="A198" s="113"/>
      <c r="B198" s="105" t="s">
        <v>457</v>
      </c>
      <c r="C198" s="106" t="s">
        <v>369</v>
      </c>
      <c r="D198" s="107">
        <v>30</v>
      </c>
      <c r="E198" s="108" t="s">
        <v>370</v>
      </c>
      <c r="F198" s="109"/>
      <c r="G198" s="110">
        <f>I198+K198+M198</f>
        <v>86046.5</v>
      </c>
      <c r="H198" s="109"/>
      <c r="I198" s="110">
        <f>TRUNC(I197*$D198%,1)</f>
        <v>7171.5</v>
      </c>
      <c r="J198" s="109"/>
      <c r="K198" s="110">
        <f>TRUNC(K197*$D198%,1)</f>
        <v>67915.100000000006</v>
      </c>
      <c r="L198" s="109"/>
      <c r="M198" s="110">
        <f>TRUNC(M197*$D198%,1)</f>
        <v>10959.9</v>
      </c>
      <c r="N198" s="115"/>
    </row>
    <row r="199" spans="1:14" ht="15" customHeight="1">
      <c r="A199" s="69"/>
      <c r="B199" s="70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33"/>
    </row>
    <row r="200" spans="1:14" ht="15" customHeight="1">
      <c r="A200" s="75">
        <f>A192+1</f>
        <v>27</v>
      </c>
      <c r="B200" s="76" t="s">
        <v>587</v>
      </c>
      <c r="C200" s="77" t="s">
        <v>255</v>
      </c>
      <c r="D200" s="77">
        <v>1</v>
      </c>
      <c r="E200" s="78" t="s">
        <v>4</v>
      </c>
      <c r="F200" s="81"/>
      <c r="G200" s="79">
        <f>I200+K200+M200</f>
        <v>344116</v>
      </c>
      <c r="H200" s="81"/>
      <c r="I200" s="79">
        <f>TRUNC(I205,0)</f>
        <v>28680</v>
      </c>
      <c r="J200" s="81"/>
      <c r="K200" s="79">
        <f>TRUNC(K205,0)</f>
        <v>271606</v>
      </c>
      <c r="L200" s="81"/>
      <c r="M200" s="79">
        <f>TRUNC(M205,0)</f>
        <v>43830</v>
      </c>
      <c r="N200" s="80" t="str">
        <f>N185</f>
        <v>토목6-2-2</v>
      </c>
    </row>
    <row r="201" spans="1:14" ht="15" customHeight="1">
      <c r="A201" s="69"/>
      <c r="B201" s="66" t="s">
        <v>420</v>
      </c>
      <c r="C201" s="11" t="s">
        <v>33</v>
      </c>
      <c r="D201" s="30">
        <v>3</v>
      </c>
      <c r="E201" s="67" t="s">
        <v>24</v>
      </c>
      <c r="F201" s="31">
        <f>H201+J201+L201</f>
        <v>262580</v>
      </c>
      <c r="G201" s="32">
        <f>I201+K201+M201</f>
        <v>787740</v>
      </c>
      <c r="H201" s="31">
        <v>0</v>
      </c>
      <c r="I201" s="32"/>
      <c r="J201" s="31">
        <f>노임!$D$10</f>
        <v>262580</v>
      </c>
      <c r="K201" s="32">
        <f>TRUNC(J201*D201,1)</f>
        <v>787740</v>
      </c>
      <c r="L201" s="31">
        <v>0</v>
      </c>
      <c r="M201" s="32"/>
      <c r="N201" s="29"/>
    </row>
    <row r="202" spans="1:14" ht="15" customHeight="1">
      <c r="A202" s="69"/>
      <c r="B202" s="66" t="s">
        <v>421</v>
      </c>
      <c r="C202" s="11" t="s">
        <v>0</v>
      </c>
      <c r="D202" s="30">
        <v>1</v>
      </c>
      <c r="E202" s="67" t="s">
        <v>24</v>
      </c>
      <c r="F202" s="31">
        <f>H202+J202+L202</f>
        <v>172068</v>
      </c>
      <c r="G202" s="32">
        <f>I202+K202+M202</f>
        <v>172068</v>
      </c>
      <c r="H202" s="31">
        <v>0</v>
      </c>
      <c r="I202" s="32"/>
      <c r="J202" s="31">
        <f>노임!$D$3</f>
        <v>172068</v>
      </c>
      <c r="K202" s="32">
        <f>TRUNC(J202*D202,1)</f>
        <v>172068</v>
      </c>
      <c r="L202" s="31">
        <v>0</v>
      </c>
      <c r="M202" s="32"/>
      <c r="N202" s="29"/>
    </row>
    <row r="203" spans="1:14" ht="15" customHeight="1">
      <c r="A203" s="69"/>
      <c r="B203" s="66" t="s">
        <v>422</v>
      </c>
      <c r="C203" s="11" t="s">
        <v>236</v>
      </c>
      <c r="D203" s="30">
        <v>8</v>
      </c>
      <c r="E203" s="67" t="s">
        <v>7</v>
      </c>
      <c r="F203" s="31">
        <f>H203+J203+L203</f>
        <v>91498.25</v>
      </c>
      <c r="G203" s="32">
        <f>I203+K203+M203</f>
        <v>731986</v>
      </c>
      <c r="H203" s="31">
        <f>중기사용료목록!$E$9</f>
        <v>17925.25</v>
      </c>
      <c r="I203" s="32">
        <f>TRUNC(H203*D203,1)</f>
        <v>143402</v>
      </c>
      <c r="J203" s="31">
        <f>중기사용료목록!$F$9</f>
        <v>49778</v>
      </c>
      <c r="K203" s="32">
        <f>TRUNC(J203*D203,1)</f>
        <v>398224</v>
      </c>
      <c r="L203" s="31">
        <f>중기사용료목록!$G$9</f>
        <v>23795</v>
      </c>
      <c r="M203" s="32">
        <f>TRUNC(L203*D203,1)</f>
        <v>190360</v>
      </c>
      <c r="N203" s="29"/>
    </row>
    <row r="204" spans="1:14" ht="15" customHeight="1">
      <c r="A204" s="69"/>
      <c r="B204" s="25" t="s">
        <v>588</v>
      </c>
      <c r="C204" s="116" t="s">
        <v>368</v>
      </c>
      <c r="D204" s="3">
        <v>3</v>
      </c>
      <c r="E204" s="2" t="s">
        <v>29</v>
      </c>
      <c r="F204" s="8"/>
      <c r="G204" s="12"/>
      <c r="H204" s="8"/>
      <c r="I204" s="12"/>
      <c r="J204" s="8"/>
      <c r="K204" s="12"/>
      <c r="L204" s="8"/>
      <c r="M204" s="12">
        <f>TRUNC((K201+K202)*D204%,1)</f>
        <v>28794.2</v>
      </c>
      <c r="N204" s="29"/>
    </row>
    <row r="205" spans="1:14" customFormat="1" ht="15" customHeight="1">
      <c r="A205" s="113"/>
      <c r="B205" s="105" t="s">
        <v>552</v>
      </c>
      <c r="C205" s="114">
        <v>5</v>
      </c>
      <c r="D205" s="107">
        <f>ROUND(1/C205,4)</f>
        <v>0.2</v>
      </c>
      <c r="E205" s="108" t="s">
        <v>551</v>
      </c>
      <c r="F205" s="109"/>
      <c r="G205" s="110">
        <f>I205+K205+M205</f>
        <v>344117.60000000003</v>
      </c>
      <c r="H205" s="109"/>
      <c r="I205" s="110">
        <f>TRUNC(SUM(I201:I204)*$D205,1)</f>
        <v>28680.400000000001</v>
      </c>
      <c r="J205" s="109"/>
      <c r="K205" s="110">
        <f>TRUNC(SUM(K201:K204)*$D205,1)</f>
        <v>271606.40000000002</v>
      </c>
      <c r="L205" s="109"/>
      <c r="M205" s="110">
        <f>TRUNC(SUM(M201:M204)*$D205,1)</f>
        <v>43830.8</v>
      </c>
      <c r="N205" s="115"/>
    </row>
    <row r="206" spans="1:14" ht="15" customHeight="1">
      <c r="A206" s="69"/>
      <c r="B206" s="70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33"/>
    </row>
    <row r="207" spans="1:14" ht="15" customHeight="1">
      <c r="A207" s="117">
        <f>A200+1</f>
        <v>28</v>
      </c>
      <c r="B207" s="118" t="s">
        <v>587</v>
      </c>
      <c r="C207" s="119" t="s">
        <v>731</v>
      </c>
      <c r="D207" s="119">
        <v>1</v>
      </c>
      <c r="E207" s="120" t="s">
        <v>4</v>
      </c>
      <c r="F207" s="121"/>
      <c r="G207" s="122">
        <f>I207+K207+M207</f>
        <v>447352.80000000005</v>
      </c>
      <c r="H207" s="121"/>
      <c r="I207" s="122">
        <f>SUM(I212:I213)</f>
        <v>37284.5</v>
      </c>
      <c r="J207" s="121"/>
      <c r="K207" s="122">
        <f>SUM(K212:K213)</f>
        <v>353088.30000000005</v>
      </c>
      <c r="L207" s="121"/>
      <c r="M207" s="122">
        <f>SUM(M212:M213)</f>
        <v>56980</v>
      </c>
      <c r="N207" s="123" t="str">
        <f>N200</f>
        <v>토목6-2-2</v>
      </c>
    </row>
    <row r="208" spans="1:14" ht="15" customHeight="1">
      <c r="A208" s="69"/>
      <c r="B208" s="66" t="s">
        <v>420</v>
      </c>
      <c r="C208" s="11" t="s">
        <v>33</v>
      </c>
      <c r="D208" s="30">
        <v>3</v>
      </c>
      <c r="E208" s="67" t="s">
        <v>24</v>
      </c>
      <c r="F208" s="31">
        <f>H208+J208+L208</f>
        <v>262580</v>
      </c>
      <c r="G208" s="32">
        <f>I208+K208+M208</f>
        <v>787740</v>
      </c>
      <c r="H208" s="31">
        <v>0</v>
      </c>
      <c r="I208" s="32"/>
      <c r="J208" s="31">
        <f>노임!$D$10</f>
        <v>262580</v>
      </c>
      <c r="K208" s="32">
        <f>TRUNC(J208*D208,1)</f>
        <v>787740</v>
      </c>
      <c r="L208" s="31">
        <v>0</v>
      </c>
      <c r="M208" s="32"/>
      <c r="N208" s="29"/>
    </row>
    <row r="209" spans="1:14" ht="15" customHeight="1">
      <c r="A209" s="69"/>
      <c r="B209" s="66" t="s">
        <v>421</v>
      </c>
      <c r="C209" s="11" t="s">
        <v>0</v>
      </c>
      <c r="D209" s="30">
        <v>1</v>
      </c>
      <c r="E209" s="67" t="s">
        <v>24</v>
      </c>
      <c r="F209" s="31">
        <f>H209+J209+L209</f>
        <v>172068</v>
      </c>
      <c r="G209" s="32">
        <f>I209+K209+M209</f>
        <v>172068</v>
      </c>
      <c r="H209" s="31">
        <v>0</v>
      </c>
      <c r="I209" s="32"/>
      <c r="J209" s="31">
        <f>노임!$D$3</f>
        <v>172068</v>
      </c>
      <c r="K209" s="32">
        <f>TRUNC(J209*D209,1)</f>
        <v>172068</v>
      </c>
      <c r="L209" s="31">
        <v>0</v>
      </c>
      <c r="M209" s="32"/>
      <c r="N209" s="29"/>
    </row>
    <row r="210" spans="1:14" ht="15" customHeight="1">
      <c r="A210" s="69"/>
      <c r="B210" s="66" t="s">
        <v>422</v>
      </c>
      <c r="C210" s="11" t="s">
        <v>236</v>
      </c>
      <c r="D210" s="30">
        <v>8</v>
      </c>
      <c r="E210" s="67" t="s">
        <v>7</v>
      </c>
      <c r="F210" s="31">
        <f>H210+J210+L210</f>
        <v>91498.25</v>
      </c>
      <c r="G210" s="32">
        <f>I210+K210+M210</f>
        <v>731986</v>
      </c>
      <c r="H210" s="31">
        <f>중기사용료목록!$E$9</f>
        <v>17925.25</v>
      </c>
      <c r="I210" s="32">
        <f>TRUNC(H210*D210,1)</f>
        <v>143402</v>
      </c>
      <c r="J210" s="31">
        <f>중기사용료목록!$F$9</f>
        <v>49778</v>
      </c>
      <c r="K210" s="32">
        <f>TRUNC(J210*D210,1)</f>
        <v>398224</v>
      </c>
      <c r="L210" s="31">
        <f>중기사용료목록!$G$9</f>
        <v>23795</v>
      </c>
      <c r="M210" s="32">
        <f>TRUNC(L210*D210,1)</f>
        <v>190360</v>
      </c>
      <c r="N210" s="29"/>
    </row>
    <row r="211" spans="1:14" ht="15" customHeight="1">
      <c r="A211" s="69"/>
      <c r="B211" s="25" t="s">
        <v>588</v>
      </c>
      <c r="C211" s="116" t="s">
        <v>368</v>
      </c>
      <c r="D211" s="3">
        <v>3</v>
      </c>
      <c r="E211" s="2" t="s">
        <v>29</v>
      </c>
      <c r="F211" s="8"/>
      <c r="G211" s="12"/>
      <c r="H211" s="8"/>
      <c r="I211" s="12"/>
      <c r="J211" s="8"/>
      <c r="K211" s="12"/>
      <c r="L211" s="8"/>
      <c r="M211" s="12">
        <f>TRUNC((K208+K209)*D211%,1)</f>
        <v>28794.2</v>
      </c>
      <c r="N211" s="29"/>
    </row>
    <row r="212" spans="1:14" customFormat="1" ht="15" customHeight="1">
      <c r="A212" s="113"/>
      <c r="B212" s="105" t="s">
        <v>552</v>
      </c>
      <c r="C212" s="114">
        <v>5</v>
      </c>
      <c r="D212" s="107">
        <f>ROUND(1/C212,4)</f>
        <v>0.2</v>
      </c>
      <c r="E212" s="108" t="s">
        <v>551</v>
      </c>
      <c r="F212" s="109"/>
      <c r="G212" s="110">
        <f>I212+K212+M212</f>
        <v>344117.60000000003</v>
      </c>
      <c r="H212" s="109"/>
      <c r="I212" s="110">
        <f>TRUNC(SUM(I208:I211)*$D212,1)</f>
        <v>28680.400000000001</v>
      </c>
      <c r="J212" s="109"/>
      <c r="K212" s="110">
        <f>TRUNC(SUM(K208:K211)*$D212,1)</f>
        <v>271606.40000000002</v>
      </c>
      <c r="L212" s="109"/>
      <c r="M212" s="110">
        <f>TRUNC(SUM(M208:M211)*$D212,1)</f>
        <v>43830.8</v>
      </c>
      <c r="N212" s="115"/>
    </row>
    <row r="213" spans="1:14" customFormat="1" ht="15" customHeight="1">
      <c r="A213" s="113"/>
      <c r="B213" s="105" t="s">
        <v>457</v>
      </c>
      <c r="C213" s="106" t="s">
        <v>369</v>
      </c>
      <c r="D213" s="107">
        <v>30</v>
      </c>
      <c r="E213" s="108" t="s">
        <v>370</v>
      </c>
      <c r="F213" s="109"/>
      <c r="G213" s="110">
        <f>I213+K213+M213</f>
        <v>103235.2</v>
      </c>
      <c r="H213" s="109"/>
      <c r="I213" s="110">
        <f>TRUNC(I212*$D213%,1)</f>
        <v>8604.1</v>
      </c>
      <c r="J213" s="109"/>
      <c r="K213" s="110">
        <f>TRUNC(K212*$D213%,1)</f>
        <v>81481.899999999994</v>
      </c>
      <c r="L213" s="109"/>
      <c r="M213" s="110">
        <f>TRUNC(M212*$D213%,1)</f>
        <v>13149.2</v>
      </c>
      <c r="N213" s="115"/>
    </row>
    <row r="214" spans="1:14" ht="15" customHeight="1">
      <c r="A214" s="69"/>
      <c r="B214" s="70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33"/>
    </row>
    <row r="215" spans="1:14" ht="15" customHeight="1">
      <c r="A215" s="75">
        <f>A207+1</f>
        <v>29</v>
      </c>
      <c r="B215" s="76" t="s">
        <v>587</v>
      </c>
      <c r="C215" s="77" t="s">
        <v>256</v>
      </c>
      <c r="D215" s="77">
        <v>1</v>
      </c>
      <c r="E215" s="78" t="s">
        <v>4</v>
      </c>
      <c r="F215" s="81"/>
      <c r="G215" s="79">
        <f>I215+K215+M215</f>
        <v>409763</v>
      </c>
      <c r="H215" s="81"/>
      <c r="I215" s="79">
        <f>TRUNC(I220,0)</f>
        <v>30629</v>
      </c>
      <c r="J215" s="81"/>
      <c r="K215" s="79">
        <f>TRUNC(K220,0)</f>
        <v>324122</v>
      </c>
      <c r="L215" s="81"/>
      <c r="M215" s="79">
        <f>TRUNC(M220,0)</f>
        <v>55012</v>
      </c>
      <c r="N215" s="80" t="str">
        <f>N200</f>
        <v>토목6-2-2</v>
      </c>
    </row>
    <row r="216" spans="1:14" ht="15" customHeight="1">
      <c r="A216" s="69"/>
      <c r="B216" s="66" t="s">
        <v>420</v>
      </c>
      <c r="C216" s="11" t="s">
        <v>33</v>
      </c>
      <c r="D216" s="30">
        <v>4</v>
      </c>
      <c r="E216" s="67" t="s">
        <v>24</v>
      </c>
      <c r="F216" s="31">
        <f>H216+J216+L216</f>
        <v>262580</v>
      </c>
      <c r="G216" s="32">
        <f>I216+K216+M216</f>
        <v>1050320</v>
      </c>
      <c r="H216" s="31">
        <v>0</v>
      </c>
      <c r="I216" s="32"/>
      <c r="J216" s="31">
        <f>노임!$D$10</f>
        <v>262580</v>
      </c>
      <c r="K216" s="32">
        <f>TRUNC(J216*D216,1)</f>
        <v>1050320</v>
      </c>
      <c r="L216" s="31">
        <v>0</v>
      </c>
      <c r="M216" s="32"/>
      <c r="N216" s="29"/>
    </row>
    <row r="217" spans="1:14" ht="15" customHeight="1">
      <c r="A217" s="69"/>
      <c r="B217" s="66" t="s">
        <v>421</v>
      </c>
      <c r="C217" s="11" t="s">
        <v>0</v>
      </c>
      <c r="D217" s="30">
        <v>1</v>
      </c>
      <c r="E217" s="67" t="s">
        <v>24</v>
      </c>
      <c r="F217" s="31">
        <f>H217+J217+L217</f>
        <v>172068</v>
      </c>
      <c r="G217" s="32">
        <f>I217+K217+M217</f>
        <v>172068</v>
      </c>
      <c r="H217" s="31">
        <v>0</v>
      </c>
      <c r="I217" s="32"/>
      <c r="J217" s="31">
        <f>노임!$D$3</f>
        <v>172068</v>
      </c>
      <c r="K217" s="32">
        <f>TRUNC(J217*D217,1)</f>
        <v>172068</v>
      </c>
      <c r="L217" s="31">
        <v>0</v>
      </c>
      <c r="M217" s="32"/>
      <c r="N217" s="29"/>
    </row>
    <row r="218" spans="1:14" ht="15" customHeight="1">
      <c r="A218" s="69"/>
      <c r="B218" s="66" t="s">
        <v>422</v>
      </c>
      <c r="C218" s="11" t="s">
        <v>268</v>
      </c>
      <c r="D218" s="30">
        <v>8</v>
      </c>
      <c r="E218" s="67" t="s">
        <v>7</v>
      </c>
      <c r="F218" s="31">
        <f>H218+J218+L218</f>
        <v>100248.48</v>
      </c>
      <c r="G218" s="32">
        <f>I218+K218+M218</f>
        <v>801987.8</v>
      </c>
      <c r="H218" s="31">
        <f>중기사용료목록!$E$10</f>
        <v>19143.48</v>
      </c>
      <c r="I218" s="32">
        <f>TRUNC(H218*D218,1)</f>
        <v>153147.79999999999</v>
      </c>
      <c r="J218" s="31">
        <f>중기사용료목록!$F$10</f>
        <v>49778</v>
      </c>
      <c r="K218" s="32">
        <f>TRUNC(J218*D218,1)</f>
        <v>398224</v>
      </c>
      <c r="L218" s="31">
        <f>중기사용료목록!$G$10</f>
        <v>31327</v>
      </c>
      <c r="M218" s="32">
        <f>TRUNC(L218*D218,1)</f>
        <v>250616</v>
      </c>
      <c r="N218" s="29"/>
    </row>
    <row r="219" spans="1:14" ht="15" customHeight="1">
      <c r="A219" s="69"/>
      <c r="B219" s="25" t="s">
        <v>588</v>
      </c>
      <c r="C219" s="116" t="s">
        <v>368</v>
      </c>
      <c r="D219" s="3">
        <v>2</v>
      </c>
      <c r="E219" s="2" t="s">
        <v>29</v>
      </c>
      <c r="F219" s="8"/>
      <c r="G219" s="12"/>
      <c r="H219" s="8"/>
      <c r="I219" s="12"/>
      <c r="J219" s="8"/>
      <c r="K219" s="12"/>
      <c r="L219" s="8"/>
      <c r="M219" s="12">
        <f>TRUNC((K216+K217)*D219%,1)</f>
        <v>24447.7</v>
      </c>
      <c r="N219" s="29"/>
    </row>
    <row r="220" spans="1:14" customFormat="1" ht="15" customHeight="1">
      <c r="A220" s="113"/>
      <c r="B220" s="105" t="s">
        <v>552</v>
      </c>
      <c r="C220" s="114">
        <v>5</v>
      </c>
      <c r="D220" s="107">
        <f>ROUND(1/C220,4)</f>
        <v>0.2</v>
      </c>
      <c r="E220" s="108" t="s">
        <v>551</v>
      </c>
      <c r="F220" s="109"/>
      <c r="G220" s="110">
        <f>I220+K220+M220</f>
        <v>409764.60000000003</v>
      </c>
      <c r="H220" s="109"/>
      <c r="I220" s="110">
        <f>TRUNC(SUM(I216:I219)*$D220,1)</f>
        <v>30629.5</v>
      </c>
      <c r="J220" s="109"/>
      <c r="K220" s="110">
        <f>TRUNC(SUM(K216:K219)*$D220,1)</f>
        <v>324122.40000000002</v>
      </c>
      <c r="L220" s="109"/>
      <c r="M220" s="110">
        <f>TRUNC(SUM(M216:M219)*$D220,1)</f>
        <v>55012.7</v>
      </c>
      <c r="N220" s="115"/>
    </row>
    <row r="221" spans="1:14" ht="15" customHeight="1">
      <c r="A221" s="69"/>
      <c r="B221" s="70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33"/>
    </row>
    <row r="222" spans="1:14" ht="15" customHeight="1">
      <c r="A222" s="117">
        <f>A215+1</f>
        <v>30</v>
      </c>
      <c r="B222" s="118" t="s">
        <v>587</v>
      </c>
      <c r="C222" s="119" t="s">
        <v>732</v>
      </c>
      <c r="D222" s="119">
        <v>1</v>
      </c>
      <c r="E222" s="120" t="s">
        <v>4</v>
      </c>
      <c r="F222" s="121"/>
      <c r="G222" s="122">
        <f>I222+K222+M222</f>
        <v>514493.50000000006</v>
      </c>
      <c r="H222" s="121"/>
      <c r="I222" s="122">
        <f>SUM(I227:I228)</f>
        <v>37284.5</v>
      </c>
      <c r="J222" s="121"/>
      <c r="K222" s="122">
        <f>SUM(K227:K228)</f>
        <v>421359.10000000003</v>
      </c>
      <c r="L222" s="121"/>
      <c r="M222" s="122">
        <f>SUM(M227:M228)</f>
        <v>55849.9</v>
      </c>
      <c r="N222" s="123" t="str">
        <f>N215</f>
        <v>토목6-2-2</v>
      </c>
    </row>
    <row r="223" spans="1:14" ht="15" customHeight="1">
      <c r="A223" s="69"/>
      <c r="B223" s="66" t="s">
        <v>420</v>
      </c>
      <c r="C223" s="11" t="s">
        <v>33</v>
      </c>
      <c r="D223" s="30">
        <v>4</v>
      </c>
      <c r="E223" s="67" t="s">
        <v>24</v>
      </c>
      <c r="F223" s="31">
        <f>H223+J223+L223</f>
        <v>262580</v>
      </c>
      <c r="G223" s="32">
        <f>I223+K223+M223</f>
        <v>1050320</v>
      </c>
      <c r="H223" s="31">
        <v>0</v>
      </c>
      <c r="I223" s="32"/>
      <c r="J223" s="31">
        <f>노임!$D$10</f>
        <v>262580</v>
      </c>
      <c r="K223" s="32">
        <f>TRUNC(J223*D223,1)</f>
        <v>1050320</v>
      </c>
      <c r="L223" s="31">
        <v>0</v>
      </c>
      <c r="M223" s="32"/>
      <c r="N223" s="29"/>
    </row>
    <row r="224" spans="1:14" ht="15" customHeight="1">
      <c r="A224" s="69"/>
      <c r="B224" s="66" t="s">
        <v>421</v>
      </c>
      <c r="C224" s="11" t="s">
        <v>0</v>
      </c>
      <c r="D224" s="30">
        <v>1</v>
      </c>
      <c r="E224" s="67" t="s">
        <v>24</v>
      </c>
      <c r="F224" s="31">
        <f>H224+J224+L224</f>
        <v>172068</v>
      </c>
      <c r="G224" s="32">
        <f>I224+K224+M224</f>
        <v>172068</v>
      </c>
      <c r="H224" s="31">
        <v>0</v>
      </c>
      <c r="I224" s="32"/>
      <c r="J224" s="31">
        <f>노임!$D$3</f>
        <v>172068</v>
      </c>
      <c r="K224" s="32">
        <f>TRUNC(J224*D224,1)</f>
        <v>172068</v>
      </c>
      <c r="L224" s="31">
        <v>0</v>
      </c>
      <c r="M224" s="32"/>
      <c r="N224" s="29"/>
    </row>
    <row r="225" spans="1:14" ht="15" customHeight="1">
      <c r="A225" s="69"/>
      <c r="B225" s="66" t="s">
        <v>422</v>
      </c>
      <c r="C225" s="11" t="s">
        <v>236</v>
      </c>
      <c r="D225" s="30">
        <v>8</v>
      </c>
      <c r="E225" s="67" t="s">
        <v>7</v>
      </c>
      <c r="F225" s="31">
        <f>H225+J225+L225</f>
        <v>91498.25</v>
      </c>
      <c r="G225" s="32">
        <f>I225+K225+M225</f>
        <v>731986</v>
      </c>
      <c r="H225" s="31">
        <f>중기사용료목록!$E$9</f>
        <v>17925.25</v>
      </c>
      <c r="I225" s="32">
        <f>TRUNC(H225*D225,1)</f>
        <v>143402</v>
      </c>
      <c r="J225" s="31">
        <f>중기사용료목록!$F$9</f>
        <v>49778</v>
      </c>
      <c r="K225" s="32">
        <f>TRUNC(J225*D225,1)</f>
        <v>398224</v>
      </c>
      <c r="L225" s="31">
        <f>중기사용료목록!$G$9</f>
        <v>23795</v>
      </c>
      <c r="M225" s="32">
        <f>TRUNC(L225*D225,1)</f>
        <v>190360</v>
      </c>
      <c r="N225" s="29"/>
    </row>
    <row r="226" spans="1:14" ht="15" customHeight="1">
      <c r="A226" s="69"/>
      <c r="B226" s="25" t="s">
        <v>588</v>
      </c>
      <c r="C226" s="116" t="s">
        <v>368</v>
      </c>
      <c r="D226" s="3">
        <v>2</v>
      </c>
      <c r="E226" s="2" t="s">
        <v>29</v>
      </c>
      <c r="F226" s="8"/>
      <c r="G226" s="12"/>
      <c r="H226" s="8"/>
      <c r="I226" s="12"/>
      <c r="J226" s="8"/>
      <c r="K226" s="12"/>
      <c r="L226" s="8"/>
      <c r="M226" s="12">
        <f>TRUNC((K223+K224)*D226%,1)</f>
        <v>24447.7</v>
      </c>
      <c r="N226" s="29"/>
    </row>
    <row r="227" spans="1:14" customFormat="1" ht="15" customHeight="1">
      <c r="A227" s="113"/>
      <c r="B227" s="105" t="s">
        <v>552</v>
      </c>
      <c r="C227" s="114">
        <v>5</v>
      </c>
      <c r="D227" s="107">
        <f>ROUND(1/C227,4)</f>
        <v>0.2</v>
      </c>
      <c r="E227" s="108" t="s">
        <v>551</v>
      </c>
      <c r="F227" s="109"/>
      <c r="G227" s="110">
        <f>I227+K227+M227</f>
        <v>395764.30000000005</v>
      </c>
      <c r="H227" s="109"/>
      <c r="I227" s="110">
        <f>TRUNC(SUM(I223:I226)*$D227,1)</f>
        <v>28680.400000000001</v>
      </c>
      <c r="J227" s="109"/>
      <c r="K227" s="110">
        <f>TRUNC(SUM(K223:K226)*$D227,1)</f>
        <v>324122.40000000002</v>
      </c>
      <c r="L227" s="109"/>
      <c r="M227" s="110">
        <f>TRUNC(SUM(M223:M226)*$D227,1)</f>
        <v>42961.5</v>
      </c>
      <c r="N227" s="115"/>
    </row>
    <row r="228" spans="1:14" customFormat="1" ht="15" customHeight="1">
      <c r="A228" s="113"/>
      <c r="B228" s="105" t="s">
        <v>457</v>
      </c>
      <c r="C228" s="106" t="s">
        <v>369</v>
      </c>
      <c r="D228" s="107">
        <v>30</v>
      </c>
      <c r="E228" s="108" t="s">
        <v>370</v>
      </c>
      <c r="F228" s="109"/>
      <c r="G228" s="110">
        <f>I228+K228+M228</f>
        <v>118729.2</v>
      </c>
      <c r="H228" s="109"/>
      <c r="I228" s="110">
        <f>TRUNC(I227*$D228%,1)</f>
        <v>8604.1</v>
      </c>
      <c r="J228" s="109"/>
      <c r="K228" s="110">
        <f>TRUNC(K227*$D228%,1)</f>
        <v>97236.7</v>
      </c>
      <c r="L228" s="109"/>
      <c r="M228" s="110">
        <f>TRUNC(M227*$D228%,1)</f>
        <v>12888.4</v>
      </c>
      <c r="N228" s="115"/>
    </row>
    <row r="229" spans="1:14" ht="15" customHeight="1">
      <c r="A229" s="69"/>
      <c r="B229" s="70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33"/>
    </row>
    <row r="230" spans="1:14" ht="15" customHeight="1">
      <c r="A230" s="75">
        <f>A222+1</f>
        <v>31</v>
      </c>
      <c r="B230" s="76" t="s">
        <v>587</v>
      </c>
      <c r="C230" s="77" t="s">
        <v>257</v>
      </c>
      <c r="D230" s="77">
        <v>1</v>
      </c>
      <c r="E230" s="78" t="s">
        <v>4</v>
      </c>
      <c r="F230" s="81"/>
      <c r="G230" s="79">
        <f>I230+K230+M230</f>
        <v>455247</v>
      </c>
      <c r="H230" s="81"/>
      <c r="I230" s="79">
        <f>TRUNC(I235,0)</f>
        <v>34029</v>
      </c>
      <c r="J230" s="81"/>
      <c r="K230" s="79">
        <f>TRUNC(K235,0)</f>
        <v>360099</v>
      </c>
      <c r="L230" s="81"/>
      <c r="M230" s="79">
        <f>TRUNC(M235,0)</f>
        <v>61119</v>
      </c>
      <c r="N230" s="80" t="str">
        <f>N215</f>
        <v>토목6-2-2</v>
      </c>
    </row>
    <row r="231" spans="1:14" ht="15" customHeight="1">
      <c r="A231" s="69"/>
      <c r="B231" s="66" t="s">
        <v>420</v>
      </c>
      <c r="C231" s="11" t="s">
        <v>33</v>
      </c>
      <c r="D231" s="30">
        <v>4</v>
      </c>
      <c r="E231" s="67" t="s">
        <v>24</v>
      </c>
      <c r="F231" s="31">
        <f>H231+J231+L231</f>
        <v>262580</v>
      </c>
      <c r="G231" s="32">
        <f>I231+K231+M231</f>
        <v>1050320</v>
      </c>
      <c r="H231" s="31">
        <v>0</v>
      </c>
      <c r="I231" s="32"/>
      <c r="J231" s="31">
        <f>노임!$D$10</f>
        <v>262580</v>
      </c>
      <c r="K231" s="32">
        <f>TRUNC(J231*D231,1)</f>
        <v>1050320</v>
      </c>
      <c r="L231" s="31">
        <v>0</v>
      </c>
      <c r="M231" s="32"/>
      <c r="N231" s="29"/>
    </row>
    <row r="232" spans="1:14" ht="15" customHeight="1">
      <c r="A232" s="69"/>
      <c r="B232" s="66" t="s">
        <v>421</v>
      </c>
      <c r="C232" s="11" t="s">
        <v>0</v>
      </c>
      <c r="D232" s="30">
        <v>1</v>
      </c>
      <c r="E232" s="67" t="s">
        <v>24</v>
      </c>
      <c r="F232" s="31">
        <f>H232+J232+L232</f>
        <v>172068</v>
      </c>
      <c r="G232" s="32">
        <f>I232+K232+M232</f>
        <v>172068</v>
      </c>
      <c r="H232" s="31">
        <v>0</v>
      </c>
      <c r="I232" s="32"/>
      <c r="J232" s="31">
        <f>노임!$D$3</f>
        <v>172068</v>
      </c>
      <c r="K232" s="32">
        <f>TRUNC(J232*D232,1)</f>
        <v>172068</v>
      </c>
      <c r="L232" s="31">
        <v>0</v>
      </c>
      <c r="M232" s="32"/>
      <c r="N232" s="29"/>
    </row>
    <row r="233" spans="1:14" ht="15" customHeight="1">
      <c r="A233" s="69"/>
      <c r="B233" s="66" t="s">
        <v>422</v>
      </c>
      <c r="C233" s="11" t="s">
        <v>268</v>
      </c>
      <c r="D233" s="30">
        <v>8</v>
      </c>
      <c r="E233" s="67" t="s">
        <v>7</v>
      </c>
      <c r="F233" s="31">
        <f>H233+J233+L233</f>
        <v>100248.48</v>
      </c>
      <c r="G233" s="32">
        <f>I233+K233+M233</f>
        <v>801987.8</v>
      </c>
      <c r="H233" s="31">
        <f>중기사용료목록!$E$10</f>
        <v>19143.48</v>
      </c>
      <c r="I233" s="32">
        <f>TRUNC(H233*D233,1)</f>
        <v>153147.79999999999</v>
      </c>
      <c r="J233" s="31">
        <f>중기사용료목록!$F$10</f>
        <v>49778</v>
      </c>
      <c r="K233" s="32">
        <f>TRUNC(J233*D233,1)</f>
        <v>398224</v>
      </c>
      <c r="L233" s="31">
        <f>중기사용료목록!$G$10</f>
        <v>31327</v>
      </c>
      <c r="M233" s="32">
        <f>TRUNC(L233*D233,1)</f>
        <v>250616</v>
      </c>
      <c r="N233" s="29"/>
    </row>
    <row r="234" spans="1:14" ht="15" customHeight="1">
      <c r="A234" s="69"/>
      <c r="B234" s="25" t="s">
        <v>588</v>
      </c>
      <c r="C234" s="116" t="s">
        <v>368</v>
      </c>
      <c r="D234" s="3">
        <v>2</v>
      </c>
      <c r="E234" s="2" t="s">
        <v>29</v>
      </c>
      <c r="F234" s="8"/>
      <c r="G234" s="12"/>
      <c r="H234" s="8"/>
      <c r="I234" s="12"/>
      <c r="J234" s="8"/>
      <c r="K234" s="12"/>
      <c r="L234" s="8"/>
      <c r="M234" s="12">
        <f>TRUNC((K231+K232)*D234%,1)</f>
        <v>24447.7</v>
      </c>
      <c r="N234" s="29"/>
    </row>
    <row r="235" spans="1:14" customFormat="1" ht="15" customHeight="1">
      <c r="A235" s="113"/>
      <c r="B235" s="105" t="s">
        <v>552</v>
      </c>
      <c r="C235" s="114">
        <v>4.5</v>
      </c>
      <c r="D235" s="107">
        <f>ROUND(1/C235,4)</f>
        <v>0.22220000000000001</v>
      </c>
      <c r="E235" s="108" t="s">
        <v>551</v>
      </c>
      <c r="F235" s="109"/>
      <c r="G235" s="110">
        <f>I235+K235+M235</f>
        <v>455248.4</v>
      </c>
      <c r="H235" s="109"/>
      <c r="I235" s="110">
        <f>TRUNC(SUM(I231:I234)*$D235,1)</f>
        <v>34029.4</v>
      </c>
      <c r="J235" s="109"/>
      <c r="K235" s="110">
        <f>TRUNC(SUM(K231:K234)*$D235,1)</f>
        <v>360099.9</v>
      </c>
      <c r="L235" s="109"/>
      <c r="M235" s="110">
        <f>TRUNC(SUM(M231:M234)*$D235,1)</f>
        <v>61119.1</v>
      </c>
      <c r="N235" s="115"/>
    </row>
    <row r="236" spans="1:14" ht="15" customHeight="1">
      <c r="A236" s="69"/>
      <c r="B236" s="70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33"/>
    </row>
    <row r="237" spans="1:14" ht="15" customHeight="1">
      <c r="A237" s="117">
        <f>A230+1</f>
        <v>32</v>
      </c>
      <c r="B237" s="118" t="s">
        <v>587</v>
      </c>
      <c r="C237" s="119" t="s">
        <v>733</v>
      </c>
      <c r="D237" s="119">
        <v>1</v>
      </c>
      <c r="E237" s="120" t="s">
        <v>4</v>
      </c>
      <c r="F237" s="121"/>
      <c r="G237" s="122">
        <f>I237+K237+M237</f>
        <v>571602</v>
      </c>
      <c r="H237" s="121"/>
      <c r="I237" s="122">
        <f>SUM(I242:I243)</f>
        <v>41423</v>
      </c>
      <c r="J237" s="121"/>
      <c r="K237" s="122">
        <f>SUM(K242:K243)</f>
        <v>468129.80000000005</v>
      </c>
      <c r="L237" s="121"/>
      <c r="M237" s="122">
        <f>SUM(M242:M243)</f>
        <v>62049.2</v>
      </c>
      <c r="N237" s="123" t="str">
        <f>N230</f>
        <v>토목6-2-2</v>
      </c>
    </row>
    <row r="238" spans="1:14" ht="15" customHeight="1">
      <c r="A238" s="69"/>
      <c r="B238" s="66" t="s">
        <v>420</v>
      </c>
      <c r="C238" s="11" t="s">
        <v>33</v>
      </c>
      <c r="D238" s="30">
        <v>4</v>
      </c>
      <c r="E238" s="67" t="s">
        <v>24</v>
      </c>
      <c r="F238" s="31">
        <f>H238+J238+L238</f>
        <v>262580</v>
      </c>
      <c r="G238" s="32">
        <f>I238+K238+M238</f>
        <v>1050320</v>
      </c>
      <c r="H238" s="31">
        <v>0</v>
      </c>
      <c r="I238" s="32"/>
      <c r="J238" s="31">
        <f>노임!$D$10</f>
        <v>262580</v>
      </c>
      <c r="K238" s="32">
        <f>TRUNC(J238*D238,1)</f>
        <v>1050320</v>
      </c>
      <c r="L238" s="31">
        <v>0</v>
      </c>
      <c r="M238" s="32"/>
      <c r="N238" s="29"/>
    </row>
    <row r="239" spans="1:14" ht="15" customHeight="1">
      <c r="A239" s="69"/>
      <c r="B239" s="66" t="s">
        <v>421</v>
      </c>
      <c r="C239" s="11" t="s">
        <v>0</v>
      </c>
      <c r="D239" s="30">
        <v>1</v>
      </c>
      <c r="E239" s="67" t="s">
        <v>24</v>
      </c>
      <c r="F239" s="31">
        <f>H239+J239+L239</f>
        <v>172068</v>
      </c>
      <c r="G239" s="32">
        <f>I239+K239+M239</f>
        <v>172068</v>
      </c>
      <c r="H239" s="31">
        <v>0</v>
      </c>
      <c r="I239" s="32"/>
      <c r="J239" s="31">
        <f>노임!$D$3</f>
        <v>172068</v>
      </c>
      <c r="K239" s="32">
        <f>TRUNC(J239*D239,1)</f>
        <v>172068</v>
      </c>
      <c r="L239" s="31">
        <v>0</v>
      </c>
      <c r="M239" s="32"/>
      <c r="N239" s="29"/>
    </row>
    <row r="240" spans="1:14" ht="15" customHeight="1">
      <c r="A240" s="69"/>
      <c r="B240" s="66" t="s">
        <v>422</v>
      </c>
      <c r="C240" s="11" t="s">
        <v>236</v>
      </c>
      <c r="D240" s="30">
        <v>8</v>
      </c>
      <c r="E240" s="67" t="s">
        <v>7</v>
      </c>
      <c r="F240" s="31">
        <f>H240+J240+L240</f>
        <v>91498.25</v>
      </c>
      <c r="G240" s="32">
        <f>I240+K240+M240</f>
        <v>731986</v>
      </c>
      <c r="H240" s="31">
        <f>중기사용료목록!$E$9</f>
        <v>17925.25</v>
      </c>
      <c r="I240" s="32">
        <f>TRUNC(H240*D240,1)</f>
        <v>143402</v>
      </c>
      <c r="J240" s="31">
        <f>중기사용료목록!$F$9</f>
        <v>49778</v>
      </c>
      <c r="K240" s="32">
        <f>TRUNC(J240*D240,1)</f>
        <v>398224</v>
      </c>
      <c r="L240" s="31">
        <f>중기사용료목록!$G$9</f>
        <v>23795</v>
      </c>
      <c r="M240" s="32">
        <f>TRUNC(L240*D240,1)</f>
        <v>190360</v>
      </c>
      <c r="N240" s="29"/>
    </row>
    <row r="241" spans="1:14" ht="15" customHeight="1">
      <c r="A241" s="69"/>
      <c r="B241" s="25" t="s">
        <v>588</v>
      </c>
      <c r="C241" s="116" t="s">
        <v>368</v>
      </c>
      <c r="D241" s="3">
        <v>2</v>
      </c>
      <c r="E241" s="2" t="s">
        <v>29</v>
      </c>
      <c r="F241" s="8"/>
      <c r="G241" s="12"/>
      <c r="H241" s="8"/>
      <c r="I241" s="12"/>
      <c r="J241" s="8"/>
      <c r="K241" s="12"/>
      <c r="L241" s="8"/>
      <c r="M241" s="12">
        <f>TRUNC((K238+K239)*D241%,1)</f>
        <v>24447.7</v>
      </c>
      <c r="N241" s="29"/>
    </row>
    <row r="242" spans="1:14" customFormat="1" ht="15" customHeight="1">
      <c r="A242" s="113"/>
      <c r="B242" s="105" t="s">
        <v>552</v>
      </c>
      <c r="C242" s="114">
        <v>4.5</v>
      </c>
      <c r="D242" s="107">
        <f>ROUND(1/C242,4)</f>
        <v>0.22220000000000001</v>
      </c>
      <c r="E242" s="108" t="s">
        <v>551</v>
      </c>
      <c r="F242" s="109"/>
      <c r="G242" s="110">
        <f>I242+K242+M242</f>
        <v>439694.00000000006</v>
      </c>
      <c r="H242" s="109"/>
      <c r="I242" s="110">
        <f>TRUNC(SUM(I238:I241)*$D242,1)</f>
        <v>31863.9</v>
      </c>
      <c r="J242" s="109"/>
      <c r="K242" s="110">
        <f>TRUNC(SUM(K238:K241)*$D242,1)</f>
        <v>360099.9</v>
      </c>
      <c r="L242" s="109"/>
      <c r="M242" s="110">
        <f>TRUNC(SUM(M238:M241)*$D242,1)</f>
        <v>47730.2</v>
      </c>
      <c r="N242" s="115"/>
    </row>
    <row r="243" spans="1:14" customFormat="1" ht="15" customHeight="1">
      <c r="A243" s="113"/>
      <c r="B243" s="105" t="s">
        <v>457</v>
      </c>
      <c r="C243" s="106" t="s">
        <v>369</v>
      </c>
      <c r="D243" s="107">
        <v>30</v>
      </c>
      <c r="E243" s="108" t="s">
        <v>370</v>
      </c>
      <c r="F243" s="109"/>
      <c r="G243" s="110">
        <f>I243+K243+M243</f>
        <v>131908</v>
      </c>
      <c r="H243" s="109"/>
      <c r="I243" s="110">
        <f>TRUNC(I242*$D243%,1)</f>
        <v>9559.1</v>
      </c>
      <c r="J243" s="109"/>
      <c r="K243" s="110">
        <f>TRUNC(K242*$D243%,1)</f>
        <v>108029.9</v>
      </c>
      <c r="L243" s="109"/>
      <c r="M243" s="110">
        <f>TRUNC(M242*$D243%,1)</f>
        <v>14319</v>
      </c>
      <c r="N243" s="115"/>
    </row>
    <row r="244" spans="1:14" ht="15" customHeight="1">
      <c r="A244" s="69"/>
      <c r="B244" s="70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33"/>
    </row>
    <row r="245" spans="1:14" ht="15" customHeight="1">
      <c r="A245" s="75">
        <f>A237+1</f>
        <v>33</v>
      </c>
      <c r="B245" s="76" t="s">
        <v>587</v>
      </c>
      <c r="C245" s="77" t="s">
        <v>235</v>
      </c>
      <c r="D245" s="77">
        <v>1</v>
      </c>
      <c r="E245" s="78" t="s">
        <v>4</v>
      </c>
      <c r="F245" s="81"/>
      <c r="G245" s="79">
        <f>I245+K245+M245</f>
        <v>512204</v>
      </c>
      <c r="H245" s="81"/>
      <c r="I245" s="79">
        <f>TRUNC(I250,0)</f>
        <v>38286</v>
      </c>
      <c r="J245" s="81"/>
      <c r="K245" s="79">
        <f>TRUNC(K250,0)</f>
        <v>405153</v>
      </c>
      <c r="L245" s="81"/>
      <c r="M245" s="79">
        <f>TRUNC(M250,0)</f>
        <v>68765</v>
      </c>
      <c r="N245" s="80" t="str">
        <f>N230</f>
        <v>토목6-2-2</v>
      </c>
    </row>
    <row r="246" spans="1:14" ht="15" customHeight="1">
      <c r="A246" s="69"/>
      <c r="B246" s="66" t="s">
        <v>420</v>
      </c>
      <c r="C246" s="11" t="s">
        <v>33</v>
      </c>
      <c r="D246" s="30">
        <v>4</v>
      </c>
      <c r="E246" s="67" t="s">
        <v>24</v>
      </c>
      <c r="F246" s="31">
        <f>H246+J246+L246</f>
        <v>262580</v>
      </c>
      <c r="G246" s="32">
        <f>I246+K246+M246</f>
        <v>1050320</v>
      </c>
      <c r="H246" s="31">
        <v>0</v>
      </c>
      <c r="I246" s="32"/>
      <c r="J246" s="31">
        <f>노임!$D$10</f>
        <v>262580</v>
      </c>
      <c r="K246" s="32">
        <f>TRUNC(J246*D246,1)</f>
        <v>1050320</v>
      </c>
      <c r="L246" s="31">
        <v>0</v>
      </c>
      <c r="M246" s="32"/>
      <c r="N246" s="29"/>
    </row>
    <row r="247" spans="1:14" ht="15" customHeight="1">
      <c r="A247" s="69"/>
      <c r="B247" s="66" t="s">
        <v>421</v>
      </c>
      <c r="C247" s="11" t="s">
        <v>0</v>
      </c>
      <c r="D247" s="30">
        <v>1</v>
      </c>
      <c r="E247" s="67" t="s">
        <v>24</v>
      </c>
      <c r="F247" s="31">
        <f>H247+J247+L247</f>
        <v>172068</v>
      </c>
      <c r="G247" s="32">
        <f>I247+K247+M247</f>
        <v>172068</v>
      </c>
      <c r="H247" s="31">
        <v>0</v>
      </c>
      <c r="I247" s="32"/>
      <c r="J247" s="31">
        <f>노임!$D$3</f>
        <v>172068</v>
      </c>
      <c r="K247" s="32">
        <f>TRUNC(J247*D247,1)</f>
        <v>172068</v>
      </c>
      <c r="L247" s="31">
        <v>0</v>
      </c>
      <c r="M247" s="32"/>
      <c r="N247" s="29"/>
    </row>
    <row r="248" spans="1:14" ht="15" customHeight="1">
      <c r="A248" s="69"/>
      <c r="B248" s="66" t="s">
        <v>422</v>
      </c>
      <c r="C248" s="11" t="s">
        <v>268</v>
      </c>
      <c r="D248" s="30">
        <v>8</v>
      </c>
      <c r="E248" s="67" t="s">
        <v>7</v>
      </c>
      <c r="F248" s="31">
        <f>H248+J248+L248</f>
        <v>100248.48</v>
      </c>
      <c r="G248" s="32">
        <f>I248+K248+M248</f>
        <v>801987.8</v>
      </c>
      <c r="H248" s="31">
        <f>중기사용료목록!$E$10</f>
        <v>19143.48</v>
      </c>
      <c r="I248" s="32">
        <f>TRUNC(H248*D248,1)</f>
        <v>153147.79999999999</v>
      </c>
      <c r="J248" s="31">
        <f>중기사용료목록!$F$10</f>
        <v>49778</v>
      </c>
      <c r="K248" s="32">
        <f>TRUNC(J248*D248,1)</f>
        <v>398224</v>
      </c>
      <c r="L248" s="31">
        <f>중기사용료목록!$G$10</f>
        <v>31327</v>
      </c>
      <c r="M248" s="32">
        <f>TRUNC(L248*D248,1)</f>
        <v>250616</v>
      </c>
      <c r="N248" s="33"/>
    </row>
    <row r="249" spans="1:14" ht="15" customHeight="1">
      <c r="A249" s="69"/>
      <c r="B249" s="25" t="s">
        <v>588</v>
      </c>
      <c r="C249" s="116" t="s">
        <v>368</v>
      </c>
      <c r="D249" s="3">
        <v>2</v>
      </c>
      <c r="E249" s="2" t="s">
        <v>29</v>
      </c>
      <c r="F249" s="8"/>
      <c r="G249" s="12"/>
      <c r="H249" s="8"/>
      <c r="I249" s="12"/>
      <c r="J249" s="8"/>
      <c r="K249" s="12"/>
      <c r="L249" s="8"/>
      <c r="M249" s="12">
        <f>TRUNC((K246+K247)*D249%,1)</f>
        <v>24447.7</v>
      </c>
      <c r="N249" s="29"/>
    </row>
    <row r="250" spans="1:14" customFormat="1" ht="15" customHeight="1">
      <c r="A250" s="113"/>
      <c r="B250" s="105" t="s">
        <v>552</v>
      </c>
      <c r="C250" s="114">
        <v>4</v>
      </c>
      <c r="D250" s="107">
        <f>ROUND(1/C250,4)</f>
        <v>0.25</v>
      </c>
      <c r="E250" s="108" t="s">
        <v>551</v>
      </c>
      <c r="F250" s="109"/>
      <c r="G250" s="110">
        <f>I250+K250+M250</f>
        <v>512205.80000000005</v>
      </c>
      <c r="H250" s="109"/>
      <c r="I250" s="110">
        <f>TRUNC(SUM(I246:I249)*$D250,1)</f>
        <v>38286.9</v>
      </c>
      <c r="J250" s="109"/>
      <c r="K250" s="110">
        <f>TRUNC(SUM(K246:K249)*$D250,1)</f>
        <v>405153</v>
      </c>
      <c r="L250" s="109"/>
      <c r="M250" s="110">
        <f>TRUNC(SUM(M246:M249)*$D250,1)</f>
        <v>68765.899999999994</v>
      </c>
      <c r="N250" s="115"/>
    </row>
    <row r="251" spans="1:14" ht="15" customHeight="1">
      <c r="A251" s="69"/>
      <c r="B251" s="70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33"/>
    </row>
    <row r="252" spans="1:14" ht="15" customHeight="1">
      <c r="A252" s="117">
        <f>A245+1</f>
        <v>34</v>
      </c>
      <c r="B252" s="118" t="s">
        <v>587</v>
      </c>
      <c r="C252" s="119" t="s">
        <v>734</v>
      </c>
      <c r="D252" s="119">
        <v>1</v>
      </c>
      <c r="E252" s="120" t="s">
        <v>4</v>
      </c>
      <c r="F252" s="121"/>
      <c r="G252" s="122">
        <f>I252+K252+M252</f>
        <v>643116.9</v>
      </c>
      <c r="H252" s="121"/>
      <c r="I252" s="122">
        <f>SUM(I257:I258)</f>
        <v>46605.599999999999</v>
      </c>
      <c r="J252" s="121"/>
      <c r="K252" s="122">
        <f>SUM(K257:K258)</f>
        <v>526698.9</v>
      </c>
      <c r="L252" s="121"/>
      <c r="M252" s="122">
        <f>SUM(M257:M258)</f>
        <v>69812.399999999994</v>
      </c>
      <c r="N252" s="123" t="str">
        <f>N245</f>
        <v>토목6-2-2</v>
      </c>
    </row>
    <row r="253" spans="1:14" ht="15" customHeight="1">
      <c r="A253" s="69"/>
      <c r="B253" s="66" t="s">
        <v>420</v>
      </c>
      <c r="C253" s="11" t="s">
        <v>33</v>
      </c>
      <c r="D253" s="30">
        <v>4</v>
      </c>
      <c r="E253" s="67" t="s">
        <v>24</v>
      </c>
      <c r="F253" s="31">
        <f>H253+J253+L253</f>
        <v>262580</v>
      </c>
      <c r="G253" s="32">
        <f>I253+K253+M253</f>
        <v>1050320</v>
      </c>
      <c r="H253" s="31">
        <v>0</v>
      </c>
      <c r="I253" s="32"/>
      <c r="J253" s="31">
        <f>노임!$D$10</f>
        <v>262580</v>
      </c>
      <c r="K253" s="32">
        <f>TRUNC(J253*D253,1)</f>
        <v>1050320</v>
      </c>
      <c r="L253" s="31">
        <v>0</v>
      </c>
      <c r="M253" s="32"/>
      <c r="N253" s="29"/>
    </row>
    <row r="254" spans="1:14" ht="15" customHeight="1">
      <c r="A254" s="69"/>
      <c r="B254" s="66" t="s">
        <v>421</v>
      </c>
      <c r="C254" s="11" t="s">
        <v>0</v>
      </c>
      <c r="D254" s="30">
        <v>1</v>
      </c>
      <c r="E254" s="67" t="s">
        <v>24</v>
      </c>
      <c r="F254" s="31">
        <f>H254+J254+L254</f>
        <v>172068</v>
      </c>
      <c r="G254" s="32">
        <f>I254+K254+M254</f>
        <v>172068</v>
      </c>
      <c r="H254" s="31">
        <v>0</v>
      </c>
      <c r="I254" s="32"/>
      <c r="J254" s="31">
        <f>노임!$D$3</f>
        <v>172068</v>
      </c>
      <c r="K254" s="32">
        <f>TRUNC(J254*D254,1)</f>
        <v>172068</v>
      </c>
      <c r="L254" s="31">
        <v>0</v>
      </c>
      <c r="M254" s="32"/>
      <c r="N254" s="29"/>
    </row>
    <row r="255" spans="1:14" ht="15" customHeight="1">
      <c r="A255" s="69"/>
      <c r="B255" s="66" t="s">
        <v>422</v>
      </c>
      <c r="C255" s="11" t="s">
        <v>236</v>
      </c>
      <c r="D255" s="30">
        <v>8</v>
      </c>
      <c r="E255" s="67" t="s">
        <v>7</v>
      </c>
      <c r="F255" s="31">
        <f>H255+J255+L255</f>
        <v>91498.25</v>
      </c>
      <c r="G255" s="32">
        <f>I255+K255+M255</f>
        <v>731986</v>
      </c>
      <c r="H255" s="31">
        <f>중기사용료목록!$E$9</f>
        <v>17925.25</v>
      </c>
      <c r="I255" s="32">
        <f>TRUNC(H255*D255,1)</f>
        <v>143402</v>
      </c>
      <c r="J255" s="31">
        <f>중기사용료목록!$F$9</f>
        <v>49778</v>
      </c>
      <c r="K255" s="32">
        <f>TRUNC(J255*D255,1)</f>
        <v>398224</v>
      </c>
      <c r="L255" s="31">
        <f>중기사용료목록!$G$9</f>
        <v>23795</v>
      </c>
      <c r="M255" s="32">
        <f>TRUNC(L255*D255,1)</f>
        <v>190360</v>
      </c>
      <c r="N255" s="29"/>
    </row>
    <row r="256" spans="1:14" ht="15" customHeight="1">
      <c r="A256" s="69"/>
      <c r="B256" s="25" t="s">
        <v>588</v>
      </c>
      <c r="C256" s="116" t="s">
        <v>368</v>
      </c>
      <c r="D256" s="3">
        <v>2</v>
      </c>
      <c r="E256" s="2" t="s">
        <v>29</v>
      </c>
      <c r="F256" s="8"/>
      <c r="G256" s="12"/>
      <c r="H256" s="8"/>
      <c r="I256" s="12"/>
      <c r="J256" s="8"/>
      <c r="K256" s="12"/>
      <c r="L256" s="8"/>
      <c r="M256" s="12">
        <f>TRUNC((K253+K254)*D256%,1)</f>
        <v>24447.7</v>
      </c>
      <c r="N256" s="29"/>
    </row>
    <row r="257" spans="1:14" customFormat="1" ht="15" customHeight="1">
      <c r="A257" s="113"/>
      <c r="B257" s="105" t="s">
        <v>552</v>
      </c>
      <c r="C257" s="114">
        <v>4</v>
      </c>
      <c r="D257" s="107">
        <f>ROUND(1/C257,4)</f>
        <v>0.25</v>
      </c>
      <c r="E257" s="108" t="s">
        <v>551</v>
      </c>
      <c r="F257" s="109"/>
      <c r="G257" s="110">
        <f>I257+K257+M257</f>
        <v>494705.4</v>
      </c>
      <c r="H257" s="109"/>
      <c r="I257" s="110">
        <f>TRUNC(SUM(I253:I256)*$D257,1)</f>
        <v>35850.5</v>
      </c>
      <c r="J257" s="109"/>
      <c r="K257" s="110">
        <f>TRUNC(SUM(K253:K256)*$D257,1)</f>
        <v>405153</v>
      </c>
      <c r="L257" s="109"/>
      <c r="M257" s="110">
        <f>TRUNC(SUM(M253:M256)*$D257,1)</f>
        <v>53701.9</v>
      </c>
      <c r="N257" s="115"/>
    </row>
    <row r="258" spans="1:14" customFormat="1" ht="15" customHeight="1">
      <c r="A258" s="113"/>
      <c r="B258" s="105" t="s">
        <v>457</v>
      </c>
      <c r="C258" s="106" t="s">
        <v>369</v>
      </c>
      <c r="D258" s="107">
        <v>30</v>
      </c>
      <c r="E258" s="108" t="s">
        <v>370</v>
      </c>
      <c r="F258" s="109"/>
      <c r="G258" s="110">
        <f>I258+K258+M258</f>
        <v>148411.5</v>
      </c>
      <c r="H258" s="109"/>
      <c r="I258" s="110">
        <f>TRUNC(I257*$D258%,1)</f>
        <v>10755.1</v>
      </c>
      <c r="J258" s="109"/>
      <c r="K258" s="110">
        <f>TRUNC(K257*$D258%,1)</f>
        <v>121545.9</v>
      </c>
      <c r="L258" s="109"/>
      <c r="M258" s="110">
        <f>TRUNC(M257*$D258%,1)</f>
        <v>16110.5</v>
      </c>
      <c r="N258" s="115"/>
    </row>
    <row r="259" spans="1:14" ht="15" customHeight="1">
      <c r="A259" s="69"/>
      <c r="B259" s="70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33"/>
    </row>
    <row r="260" spans="1:14" ht="15" customHeight="1">
      <c r="A260" s="75">
        <f>A252+1</f>
        <v>35</v>
      </c>
      <c r="B260" s="76" t="s">
        <v>587</v>
      </c>
      <c r="C260" s="77" t="s">
        <v>258</v>
      </c>
      <c r="D260" s="77">
        <v>1</v>
      </c>
      <c r="E260" s="78" t="s">
        <v>4</v>
      </c>
      <c r="F260" s="81"/>
      <c r="G260" s="79">
        <f>I260+K260+M260</f>
        <v>585347</v>
      </c>
      <c r="H260" s="81"/>
      <c r="I260" s="79">
        <f>TRUNC(I265,0)</f>
        <v>43754</v>
      </c>
      <c r="J260" s="81"/>
      <c r="K260" s="79">
        <f>TRUNC(K265,0)</f>
        <v>463008</v>
      </c>
      <c r="L260" s="81"/>
      <c r="M260" s="79">
        <f>TRUNC(M265,0)</f>
        <v>78585</v>
      </c>
      <c r="N260" s="80" t="str">
        <f>N245</f>
        <v>토목6-2-2</v>
      </c>
    </row>
    <row r="261" spans="1:14" ht="15" customHeight="1">
      <c r="A261" s="69"/>
      <c r="B261" s="66" t="s">
        <v>420</v>
      </c>
      <c r="C261" s="11" t="s">
        <v>33</v>
      </c>
      <c r="D261" s="30">
        <v>4</v>
      </c>
      <c r="E261" s="67" t="s">
        <v>24</v>
      </c>
      <c r="F261" s="31">
        <f>H261+J261+L261</f>
        <v>262580</v>
      </c>
      <c r="G261" s="32">
        <f>I261+K261+M261</f>
        <v>1050320</v>
      </c>
      <c r="H261" s="31">
        <v>0</v>
      </c>
      <c r="I261" s="32"/>
      <c r="J261" s="31">
        <f>노임!$D$10</f>
        <v>262580</v>
      </c>
      <c r="K261" s="32">
        <f>TRUNC(J261*D261,1)</f>
        <v>1050320</v>
      </c>
      <c r="L261" s="31">
        <v>0</v>
      </c>
      <c r="M261" s="32"/>
      <c r="N261" s="29"/>
    </row>
    <row r="262" spans="1:14" ht="15" customHeight="1">
      <c r="A262" s="69"/>
      <c r="B262" s="66" t="s">
        <v>421</v>
      </c>
      <c r="C262" s="11" t="s">
        <v>0</v>
      </c>
      <c r="D262" s="30">
        <v>1</v>
      </c>
      <c r="E262" s="67" t="s">
        <v>24</v>
      </c>
      <c r="F262" s="31">
        <f>H262+J262+L262</f>
        <v>172068</v>
      </c>
      <c r="G262" s="32">
        <f>I262+K262+M262</f>
        <v>172068</v>
      </c>
      <c r="H262" s="31">
        <v>0</v>
      </c>
      <c r="I262" s="32"/>
      <c r="J262" s="31">
        <f>노임!$D$3</f>
        <v>172068</v>
      </c>
      <c r="K262" s="32">
        <f>TRUNC(J262*D262,1)</f>
        <v>172068</v>
      </c>
      <c r="L262" s="31">
        <v>0</v>
      </c>
      <c r="M262" s="32"/>
      <c r="N262" s="29"/>
    </row>
    <row r="263" spans="1:14" ht="15" customHeight="1">
      <c r="A263" s="69"/>
      <c r="B263" s="66" t="s">
        <v>422</v>
      </c>
      <c r="C263" s="11" t="s">
        <v>268</v>
      </c>
      <c r="D263" s="30">
        <v>8</v>
      </c>
      <c r="E263" s="67" t="s">
        <v>7</v>
      </c>
      <c r="F263" s="31">
        <f>H263+J263+L263</f>
        <v>100248.48</v>
      </c>
      <c r="G263" s="32">
        <f>I263+K263+M263</f>
        <v>801987.8</v>
      </c>
      <c r="H263" s="31">
        <f>중기사용료목록!$E$10</f>
        <v>19143.48</v>
      </c>
      <c r="I263" s="32">
        <f>TRUNC(H263*D263,1)</f>
        <v>153147.79999999999</v>
      </c>
      <c r="J263" s="31">
        <f>중기사용료목록!$F$10</f>
        <v>49778</v>
      </c>
      <c r="K263" s="32">
        <f>TRUNC(J263*D263,1)</f>
        <v>398224</v>
      </c>
      <c r="L263" s="31">
        <f>중기사용료목록!$G$10</f>
        <v>31327</v>
      </c>
      <c r="M263" s="32">
        <f>TRUNC(L263*D263,1)</f>
        <v>250616</v>
      </c>
      <c r="N263" s="29"/>
    </row>
    <row r="264" spans="1:14" ht="15" customHeight="1">
      <c r="A264" s="69"/>
      <c r="B264" s="25" t="s">
        <v>588</v>
      </c>
      <c r="C264" s="116" t="s">
        <v>368</v>
      </c>
      <c r="D264" s="3">
        <v>2</v>
      </c>
      <c r="E264" s="2" t="s">
        <v>29</v>
      </c>
      <c r="F264" s="8"/>
      <c r="G264" s="12"/>
      <c r="H264" s="8"/>
      <c r="I264" s="12"/>
      <c r="J264" s="8"/>
      <c r="K264" s="12"/>
      <c r="L264" s="8"/>
      <c r="M264" s="12">
        <f>TRUNC((K261+K262)*D264%,1)</f>
        <v>24447.7</v>
      </c>
      <c r="N264" s="29"/>
    </row>
    <row r="265" spans="1:14" customFormat="1" ht="15" customHeight="1">
      <c r="A265" s="113"/>
      <c r="B265" s="105" t="s">
        <v>552</v>
      </c>
      <c r="C265" s="114">
        <v>3.5</v>
      </c>
      <c r="D265" s="107">
        <f>ROUND(1/C265,4)</f>
        <v>0.28570000000000001</v>
      </c>
      <c r="E265" s="108" t="s">
        <v>551</v>
      </c>
      <c r="F265" s="109"/>
      <c r="G265" s="110">
        <f>I265+K265+M265</f>
        <v>585348.69999999995</v>
      </c>
      <c r="H265" s="109"/>
      <c r="I265" s="110">
        <f>TRUNC(SUM(I261:I264)*$D265,1)</f>
        <v>43754.3</v>
      </c>
      <c r="J265" s="109"/>
      <c r="K265" s="110">
        <f>TRUNC(SUM(K261:K264)*$D265,1)</f>
        <v>463008.8</v>
      </c>
      <c r="L265" s="109"/>
      <c r="M265" s="110">
        <f>TRUNC(SUM(M261:M264)*$D265,1)</f>
        <v>78585.600000000006</v>
      </c>
      <c r="N265" s="115"/>
    </row>
    <row r="266" spans="1:14" ht="15" customHeight="1">
      <c r="A266" s="69"/>
      <c r="B266" s="70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33"/>
    </row>
    <row r="267" spans="1:14" ht="15" customHeight="1">
      <c r="A267" s="117">
        <f>A260+1</f>
        <v>36</v>
      </c>
      <c r="B267" s="118" t="s">
        <v>587</v>
      </c>
      <c r="C267" s="119" t="s">
        <v>735</v>
      </c>
      <c r="D267" s="119">
        <v>1</v>
      </c>
      <c r="E267" s="120" t="s">
        <v>4</v>
      </c>
      <c r="F267" s="121"/>
      <c r="G267" s="122">
        <f>I267+K267+M267</f>
        <v>734953.8</v>
      </c>
      <c r="H267" s="121"/>
      <c r="I267" s="122">
        <f>SUM(I272:I273)</f>
        <v>53260.800000000003</v>
      </c>
      <c r="J267" s="121"/>
      <c r="K267" s="122">
        <f>SUM(K272:K273)</f>
        <v>601911.4</v>
      </c>
      <c r="L267" s="121"/>
      <c r="M267" s="122">
        <f>SUM(M272:M273)</f>
        <v>79781.600000000006</v>
      </c>
      <c r="N267" s="123" t="str">
        <f>N260</f>
        <v>토목6-2-2</v>
      </c>
    </row>
    <row r="268" spans="1:14" ht="15" customHeight="1">
      <c r="A268" s="69"/>
      <c r="B268" s="66" t="s">
        <v>420</v>
      </c>
      <c r="C268" s="11" t="s">
        <v>33</v>
      </c>
      <c r="D268" s="30">
        <v>4</v>
      </c>
      <c r="E268" s="67" t="s">
        <v>24</v>
      </c>
      <c r="F268" s="31">
        <f>H268+J268+L268</f>
        <v>262580</v>
      </c>
      <c r="G268" s="32">
        <f>I268+K268+M268</f>
        <v>1050320</v>
      </c>
      <c r="H268" s="31">
        <v>0</v>
      </c>
      <c r="I268" s="32"/>
      <c r="J268" s="31">
        <f>노임!$D$10</f>
        <v>262580</v>
      </c>
      <c r="K268" s="32">
        <f>TRUNC(J268*D268,1)</f>
        <v>1050320</v>
      </c>
      <c r="L268" s="31">
        <v>0</v>
      </c>
      <c r="M268" s="32"/>
      <c r="N268" s="29"/>
    </row>
    <row r="269" spans="1:14" ht="15" customHeight="1">
      <c r="A269" s="69"/>
      <c r="B269" s="66" t="s">
        <v>421</v>
      </c>
      <c r="C269" s="11" t="s">
        <v>0</v>
      </c>
      <c r="D269" s="30">
        <v>1</v>
      </c>
      <c r="E269" s="67" t="s">
        <v>24</v>
      </c>
      <c r="F269" s="31">
        <f>H269+J269+L269</f>
        <v>172068</v>
      </c>
      <c r="G269" s="32">
        <f>I269+K269+M269</f>
        <v>172068</v>
      </c>
      <c r="H269" s="31">
        <v>0</v>
      </c>
      <c r="I269" s="32"/>
      <c r="J269" s="31">
        <f>노임!$D$3</f>
        <v>172068</v>
      </c>
      <c r="K269" s="32">
        <f>TRUNC(J269*D269,1)</f>
        <v>172068</v>
      </c>
      <c r="L269" s="31">
        <v>0</v>
      </c>
      <c r="M269" s="32"/>
      <c r="N269" s="29"/>
    </row>
    <row r="270" spans="1:14" ht="15" customHeight="1">
      <c r="A270" s="69"/>
      <c r="B270" s="66" t="s">
        <v>422</v>
      </c>
      <c r="C270" s="11" t="s">
        <v>236</v>
      </c>
      <c r="D270" s="30">
        <v>8</v>
      </c>
      <c r="E270" s="67" t="s">
        <v>7</v>
      </c>
      <c r="F270" s="31">
        <f>H270+J270+L270</f>
        <v>91498.25</v>
      </c>
      <c r="G270" s="32">
        <f>I270+K270+M270</f>
        <v>731986</v>
      </c>
      <c r="H270" s="31">
        <f>중기사용료목록!$E$9</f>
        <v>17925.25</v>
      </c>
      <c r="I270" s="32">
        <f>TRUNC(H270*D270,1)</f>
        <v>143402</v>
      </c>
      <c r="J270" s="31">
        <f>중기사용료목록!$F$9</f>
        <v>49778</v>
      </c>
      <c r="K270" s="32">
        <f>TRUNC(J270*D270,1)</f>
        <v>398224</v>
      </c>
      <c r="L270" s="31">
        <f>중기사용료목록!$G$9</f>
        <v>23795</v>
      </c>
      <c r="M270" s="32">
        <f>TRUNC(L270*D270,1)</f>
        <v>190360</v>
      </c>
      <c r="N270" s="29"/>
    </row>
    <row r="271" spans="1:14" ht="15" customHeight="1">
      <c r="A271" s="69"/>
      <c r="B271" s="25" t="s">
        <v>588</v>
      </c>
      <c r="C271" s="116" t="s">
        <v>368</v>
      </c>
      <c r="D271" s="3">
        <v>2</v>
      </c>
      <c r="E271" s="2" t="s">
        <v>29</v>
      </c>
      <c r="F271" s="8"/>
      <c r="G271" s="12"/>
      <c r="H271" s="8"/>
      <c r="I271" s="12"/>
      <c r="J271" s="8"/>
      <c r="K271" s="12"/>
      <c r="L271" s="8"/>
      <c r="M271" s="12">
        <f>TRUNC((K268+K269)*D271%,1)</f>
        <v>24447.7</v>
      </c>
      <c r="N271" s="29"/>
    </row>
    <row r="272" spans="1:14" customFormat="1" ht="15" customHeight="1">
      <c r="A272" s="113"/>
      <c r="B272" s="105" t="s">
        <v>552</v>
      </c>
      <c r="C272" s="114">
        <v>3.5</v>
      </c>
      <c r="D272" s="107">
        <f>ROUND(1/C272,4)</f>
        <v>0.28570000000000001</v>
      </c>
      <c r="E272" s="108" t="s">
        <v>551</v>
      </c>
      <c r="F272" s="109"/>
      <c r="G272" s="110">
        <f>I272+K272+M272</f>
        <v>565349.19999999995</v>
      </c>
      <c r="H272" s="109"/>
      <c r="I272" s="110">
        <f>TRUNC(SUM(I268:I271)*$D272,1)</f>
        <v>40969.9</v>
      </c>
      <c r="J272" s="109"/>
      <c r="K272" s="110">
        <f>TRUNC(SUM(K268:K271)*$D272,1)</f>
        <v>463008.8</v>
      </c>
      <c r="L272" s="109"/>
      <c r="M272" s="110">
        <f>TRUNC(SUM(M268:M271)*$D272,1)</f>
        <v>61370.5</v>
      </c>
      <c r="N272" s="115"/>
    </row>
    <row r="273" spans="1:14" customFormat="1" ht="15" customHeight="1">
      <c r="A273" s="113"/>
      <c r="B273" s="105" t="s">
        <v>457</v>
      </c>
      <c r="C273" s="106" t="s">
        <v>369</v>
      </c>
      <c r="D273" s="107">
        <v>30</v>
      </c>
      <c r="E273" s="108" t="s">
        <v>370</v>
      </c>
      <c r="F273" s="109"/>
      <c r="G273" s="110">
        <f>I273+K273+M273</f>
        <v>169604.6</v>
      </c>
      <c r="H273" s="109"/>
      <c r="I273" s="110">
        <f>TRUNC(I272*$D273%,1)</f>
        <v>12290.9</v>
      </c>
      <c r="J273" s="109"/>
      <c r="K273" s="110">
        <f>TRUNC(K272*$D273%,1)</f>
        <v>138902.6</v>
      </c>
      <c r="L273" s="109"/>
      <c r="M273" s="110">
        <f>TRUNC(M272*$D273%,1)</f>
        <v>18411.099999999999</v>
      </c>
      <c r="N273" s="115"/>
    </row>
    <row r="274" spans="1:14" ht="15" customHeight="1">
      <c r="A274" s="69"/>
      <c r="B274" s="70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33"/>
    </row>
    <row r="275" spans="1:14" ht="15" customHeight="1">
      <c r="A275" s="75">
        <f>A267+1</f>
        <v>37</v>
      </c>
      <c r="B275" s="76" t="s">
        <v>587</v>
      </c>
      <c r="C275" s="77" t="s">
        <v>259</v>
      </c>
      <c r="D275" s="77">
        <v>1</v>
      </c>
      <c r="E275" s="78" t="s">
        <v>4</v>
      </c>
      <c r="F275" s="81"/>
      <c r="G275" s="79">
        <f>I275+K275+M275</f>
        <v>682871</v>
      </c>
      <c r="H275" s="81"/>
      <c r="I275" s="79">
        <f>TRUNC(I280,0)</f>
        <v>51044</v>
      </c>
      <c r="J275" s="81"/>
      <c r="K275" s="79">
        <f>TRUNC(K280,0)</f>
        <v>540149</v>
      </c>
      <c r="L275" s="81"/>
      <c r="M275" s="79">
        <f>TRUNC(M280,0)</f>
        <v>91678</v>
      </c>
      <c r="N275" s="80" t="str">
        <f>N260</f>
        <v>토목6-2-2</v>
      </c>
    </row>
    <row r="276" spans="1:14" ht="15" customHeight="1">
      <c r="A276" s="69"/>
      <c r="B276" s="66" t="s">
        <v>420</v>
      </c>
      <c r="C276" s="11" t="s">
        <v>33</v>
      </c>
      <c r="D276" s="30">
        <v>4</v>
      </c>
      <c r="E276" s="67" t="s">
        <v>24</v>
      </c>
      <c r="F276" s="31">
        <f>H276+J276+L276</f>
        <v>262580</v>
      </c>
      <c r="G276" s="32">
        <f>I276+K276+M276</f>
        <v>1050320</v>
      </c>
      <c r="H276" s="31">
        <v>0</v>
      </c>
      <c r="I276" s="32"/>
      <c r="J276" s="31">
        <f>노임!$D$10</f>
        <v>262580</v>
      </c>
      <c r="K276" s="32">
        <f>TRUNC(J276*D276,1)</f>
        <v>1050320</v>
      </c>
      <c r="L276" s="31">
        <v>0</v>
      </c>
      <c r="M276" s="32"/>
      <c r="N276" s="29"/>
    </row>
    <row r="277" spans="1:14" ht="15" customHeight="1">
      <c r="A277" s="69"/>
      <c r="B277" s="66" t="s">
        <v>421</v>
      </c>
      <c r="C277" s="11" t="s">
        <v>0</v>
      </c>
      <c r="D277" s="30">
        <v>1</v>
      </c>
      <c r="E277" s="67" t="s">
        <v>24</v>
      </c>
      <c r="F277" s="31">
        <f>H277+J277+L277</f>
        <v>172068</v>
      </c>
      <c r="G277" s="32">
        <f>I277+K277+M277</f>
        <v>172068</v>
      </c>
      <c r="H277" s="31">
        <v>0</v>
      </c>
      <c r="I277" s="32"/>
      <c r="J277" s="31">
        <f>노임!$D$3</f>
        <v>172068</v>
      </c>
      <c r="K277" s="32">
        <f>TRUNC(J277*D277,1)</f>
        <v>172068</v>
      </c>
      <c r="L277" s="31">
        <v>0</v>
      </c>
      <c r="M277" s="32"/>
      <c r="N277" s="29"/>
    </row>
    <row r="278" spans="1:14" ht="15" customHeight="1">
      <c r="A278" s="69"/>
      <c r="B278" s="66" t="s">
        <v>422</v>
      </c>
      <c r="C278" s="11" t="s">
        <v>268</v>
      </c>
      <c r="D278" s="30">
        <v>8</v>
      </c>
      <c r="E278" s="67" t="s">
        <v>7</v>
      </c>
      <c r="F278" s="31">
        <f>H278+J278+L278</f>
        <v>100248.48</v>
      </c>
      <c r="G278" s="32">
        <f>I278+K278+M278</f>
        <v>801987.8</v>
      </c>
      <c r="H278" s="31">
        <f>중기사용료목록!$E$10</f>
        <v>19143.48</v>
      </c>
      <c r="I278" s="32">
        <f>TRUNC(H278*D278,1)</f>
        <v>153147.79999999999</v>
      </c>
      <c r="J278" s="31">
        <f>중기사용료목록!$F$10</f>
        <v>49778</v>
      </c>
      <c r="K278" s="32">
        <f>TRUNC(J278*D278,1)</f>
        <v>398224</v>
      </c>
      <c r="L278" s="31">
        <f>중기사용료목록!$G$10</f>
        <v>31327</v>
      </c>
      <c r="M278" s="32">
        <f>TRUNC(L278*D278,1)</f>
        <v>250616</v>
      </c>
      <c r="N278" s="29"/>
    </row>
    <row r="279" spans="1:14" ht="15" customHeight="1">
      <c r="A279" s="69"/>
      <c r="B279" s="25" t="s">
        <v>588</v>
      </c>
      <c r="C279" s="116" t="s">
        <v>368</v>
      </c>
      <c r="D279" s="3">
        <v>2</v>
      </c>
      <c r="E279" s="2" t="s">
        <v>29</v>
      </c>
      <c r="F279" s="8"/>
      <c r="G279" s="12"/>
      <c r="H279" s="8"/>
      <c r="I279" s="12"/>
      <c r="J279" s="8"/>
      <c r="K279" s="12"/>
      <c r="L279" s="8"/>
      <c r="M279" s="12">
        <f>TRUNC((K276+K277)*D279%,1)</f>
        <v>24447.7</v>
      </c>
      <c r="N279" s="29"/>
    </row>
    <row r="280" spans="1:14" customFormat="1" ht="15" customHeight="1">
      <c r="A280" s="113"/>
      <c r="B280" s="105" t="s">
        <v>552</v>
      </c>
      <c r="C280" s="114">
        <v>3</v>
      </c>
      <c r="D280" s="107">
        <f>ROUND(1/C280,4)</f>
        <v>0.33329999999999999</v>
      </c>
      <c r="E280" s="108" t="s">
        <v>551</v>
      </c>
      <c r="F280" s="109"/>
      <c r="G280" s="110">
        <f>I280+K280+M280</f>
        <v>682872.7</v>
      </c>
      <c r="H280" s="109"/>
      <c r="I280" s="110">
        <f>TRUNC(SUM(I276:I279)*$D280,1)</f>
        <v>51044.1</v>
      </c>
      <c r="J280" s="109"/>
      <c r="K280" s="110">
        <f>TRUNC(SUM(K276:K279)*$D280,1)</f>
        <v>540149.9</v>
      </c>
      <c r="L280" s="109"/>
      <c r="M280" s="110">
        <f>TRUNC(SUM(M276:M279)*$D280,1)</f>
        <v>91678.7</v>
      </c>
      <c r="N280" s="115"/>
    </row>
    <row r="281" spans="1:14" ht="15" customHeight="1">
      <c r="A281" s="69"/>
      <c r="B281" s="70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33"/>
    </row>
    <row r="282" spans="1:14" ht="15" customHeight="1">
      <c r="A282" s="117">
        <f>A275+1</f>
        <v>38</v>
      </c>
      <c r="B282" s="118" t="s">
        <v>587</v>
      </c>
      <c r="C282" s="119" t="s">
        <v>736</v>
      </c>
      <c r="D282" s="119">
        <v>1</v>
      </c>
      <c r="E282" s="120" t="s">
        <v>4</v>
      </c>
      <c r="F282" s="121"/>
      <c r="G282" s="122">
        <f>I282+K282+M282</f>
        <v>857403.3</v>
      </c>
      <c r="H282" s="121"/>
      <c r="I282" s="122">
        <f>SUM(I287:I288)</f>
        <v>62134.5</v>
      </c>
      <c r="J282" s="121"/>
      <c r="K282" s="122">
        <f>SUM(K287:K288)</f>
        <v>702194.8</v>
      </c>
      <c r="L282" s="121"/>
      <c r="M282" s="122">
        <f>SUM(M287:M288)</f>
        <v>93074</v>
      </c>
      <c r="N282" s="123" t="str">
        <f>N275</f>
        <v>토목6-2-2</v>
      </c>
    </row>
    <row r="283" spans="1:14" ht="15" customHeight="1">
      <c r="A283" s="69"/>
      <c r="B283" s="66" t="s">
        <v>420</v>
      </c>
      <c r="C283" s="11" t="s">
        <v>33</v>
      </c>
      <c r="D283" s="30">
        <v>4</v>
      </c>
      <c r="E283" s="67" t="s">
        <v>24</v>
      </c>
      <c r="F283" s="31">
        <f>H283+J283+L283</f>
        <v>262580</v>
      </c>
      <c r="G283" s="32">
        <f>I283+K283+M283</f>
        <v>1050320</v>
      </c>
      <c r="H283" s="31">
        <v>0</v>
      </c>
      <c r="I283" s="32"/>
      <c r="J283" s="31">
        <f>노임!$D$10</f>
        <v>262580</v>
      </c>
      <c r="K283" s="32">
        <f>TRUNC(J283*D283,1)</f>
        <v>1050320</v>
      </c>
      <c r="L283" s="31">
        <v>0</v>
      </c>
      <c r="M283" s="32"/>
      <c r="N283" s="29"/>
    </row>
    <row r="284" spans="1:14" ht="15" customHeight="1">
      <c r="A284" s="69"/>
      <c r="B284" s="66" t="s">
        <v>421</v>
      </c>
      <c r="C284" s="11" t="s">
        <v>0</v>
      </c>
      <c r="D284" s="30">
        <v>1</v>
      </c>
      <c r="E284" s="67" t="s">
        <v>24</v>
      </c>
      <c r="F284" s="31">
        <f>H284+J284+L284</f>
        <v>172068</v>
      </c>
      <c r="G284" s="32">
        <f>I284+K284+M284</f>
        <v>172068</v>
      </c>
      <c r="H284" s="31">
        <v>0</v>
      </c>
      <c r="I284" s="32"/>
      <c r="J284" s="31">
        <f>노임!$D$3</f>
        <v>172068</v>
      </c>
      <c r="K284" s="32">
        <f>TRUNC(J284*D284,1)</f>
        <v>172068</v>
      </c>
      <c r="L284" s="31">
        <v>0</v>
      </c>
      <c r="M284" s="32"/>
      <c r="N284" s="29"/>
    </row>
    <row r="285" spans="1:14" ht="15" customHeight="1">
      <c r="A285" s="69"/>
      <c r="B285" s="66" t="s">
        <v>422</v>
      </c>
      <c r="C285" s="11" t="s">
        <v>236</v>
      </c>
      <c r="D285" s="30">
        <v>8</v>
      </c>
      <c r="E285" s="67" t="s">
        <v>7</v>
      </c>
      <c r="F285" s="31">
        <f>H285+J285+L285</f>
        <v>91498.25</v>
      </c>
      <c r="G285" s="32">
        <f>I285+K285+M285</f>
        <v>731986</v>
      </c>
      <c r="H285" s="31">
        <f>중기사용료목록!$E$9</f>
        <v>17925.25</v>
      </c>
      <c r="I285" s="32">
        <f>TRUNC(H285*D285,1)</f>
        <v>143402</v>
      </c>
      <c r="J285" s="31">
        <f>중기사용료목록!$F$9</f>
        <v>49778</v>
      </c>
      <c r="K285" s="32">
        <f>TRUNC(J285*D285,1)</f>
        <v>398224</v>
      </c>
      <c r="L285" s="31">
        <f>중기사용료목록!$G$9</f>
        <v>23795</v>
      </c>
      <c r="M285" s="32">
        <f>TRUNC(L285*D285,1)</f>
        <v>190360</v>
      </c>
      <c r="N285" s="29"/>
    </row>
    <row r="286" spans="1:14" ht="15" customHeight="1">
      <c r="A286" s="69"/>
      <c r="B286" s="25" t="s">
        <v>588</v>
      </c>
      <c r="C286" s="116" t="s">
        <v>368</v>
      </c>
      <c r="D286" s="3">
        <v>2</v>
      </c>
      <c r="E286" s="2" t="s">
        <v>29</v>
      </c>
      <c r="F286" s="8"/>
      <c r="G286" s="12"/>
      <c r="H286" s="8"/>
      <c r="I286" s="12"/>
      <c r="J286" s="8"/>
      <c r="K286" s="12"/>
      <c r="L286" s="8"/>
      <c r="M286" s="12">
        <f>TRUNC((K283+K284)*D286%,1)</f>
        <v>24447.7</v>
      </c>
      <c r="N286" s="29"/>
    </row>
    <row r="287" spans="1:14" customFormat="1" ht="15" customHeight="1">
      <c r="A287" s="113"/>
      <c r="B287" s="105" t="s">
        <v>552</v>
      </c>
      <c r="C287" s="114">
        <v>3</v>
      </c>
      <c r="D287" s="107">
        <f>ROUND(1/C287,4)</f>
        <v>0.33329999999999999</v>
      </c>
      <c r="E287" s="108" t="s">
        <v>551</v>
      </c>
      <c r="F287" s="109"/>
      <c r="G287" s="110">
        <f>I287+K287+M287</f>
        <v>659541.10000000009</v>
      </c>
      <c r="H287" s="109"/>
      <c r="I287" s="110">
        <f>TRUNC(SUM(I283:I286)*$D287,1)</f>
        <v>47795.8</v>
      </c>
      <c r="J287" s="109"/>
      <c r="K287" s="110">
        <f>TRUNC(SUM(K283:K286)*$D287,1)</f>
        <v>540149.9</v>
      </c>
      <c r="L287" s="109"/>
      <c r="M287" s="110">
        <f>TRUNC(SUM(M283:M286)*$D287,1)</f>
        <v>71595.399999999994</v>
      </c>
      <c r="N287" s="115"/>
    </row>
    <row r="288" spans="1:14" customFormat="1" ht="15" customHeight="1">
      <c r="A288" s="113"/>
      <c r="B288" s="105" t="s">
        <v>457</v>
      </c>
      <c r="C288" s="106" t="s">
        <v>369</v>
      </c>
      <c r="D288" s="107">
        <v>30</v>
      </c>
      <c r="E288" s="108" t="s">
        <v>370</v>
      </c>
      <c r="F288" s="109"/>
      <c r="G288" s="110">
        <f>I288+K288+M288</f>
        <v>197862.2</v>
      </c>
      <c r="H288" s="109"/>
      <c r="I288" s="110">
        <f>TRUNC(I287*$D288%,1)</f>
        <v>14338.7</v>
      </c>
      <c r="J288" s="109"/>
      <c r="K288" s="110">
        <f>TRUNC(K287*$D288%,1)</f>
        <v>162044.9</v>
      </c>
      <c r="L288" s="109"/>
      <c r="M288" s="110">
        <f>TRUNC(M287*$D288%,1)</f>
        <v>21478.6</v>
      </c>
      <c r="N288" s="115"/>
    </row>
    <row r="289" spans="1:14" ht="15" customHeight="1">
      <c r="A289" s="69"/>
      <c r="B289" s="70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33"/>
    </row>
    <row r="290" spans="1:14" ht="15" customHeight="1">
      <c r="A290" s="75">
        <f>A282+1</f>
        <v>39</v>
      </c>
      <c r="B290" s="76" t="s">
        <v>587</v>
      </c>
      <c r="C290" s="77" t="s">
        <v>260</v>
      </c>
      <c r="D290" s="77">
        <v>1</v>
      </c>
      <c r="E290" s="78" t="s">
        <v>4</v>
      </c>
      <c r="F290" s="81"/>
      <c r="G290" s="79">
        <f>I290+K290+M290</f>
        <v>682871</v>
      </c>
      <c r="H290" s="81"/>
      <c r="I290" s="79">
        <f>TRUNC(I295,0)</f>
        <v>51044</v>
      </c>
      <c r="J290" s="81"/>
      <c r="K290" s="79">
        <f>TRUNC(K295,0)</f>
        <v>540149</v>
      </c>
      <c r="L290" s="81"/>
      <c r="M290" s="79">
        <f>TRUNC(M295,0)</f>
        <v>91678</v>
      </c>
      <c r="N290" s="80" t="str">
        <f>N275</f>
        <v>토목6-2-2</v>
      </c>
    </row>
    <row r="291" spans="1:14" ht="15" customHeight="1">
      <c r="A291" s="69"/>
      <c r="B291" s="66" t="s">
        <v>420</v>
      </c>
      <c r="C291" s="11" t="s">
        <v>33</v>
      </c>
      <c r="D291" s="30">
        <v>4</v>
      </c>
      <c r="E291" s="67" t="s">
        <v>24</v>
      </c>
      <c r="F291" s="31">
        <f>H291+J291+L291</f>
        <v>262580</v>
      </c>
      <c r="G291" s="32">
        <f>I291+K291+M291</f>
        <v>1050320</v>
      </c>
      <c r="H291" s="31">
        <v>0</v>
      </c>
      <c r="I291" s="32"/>
      <c r="J291" s="31">
        <f>노임!$D$10</f>
        <v>262580</v>
      </c>
      <c r="K291" s="32">
        <f>TRUNC(J291*D291,1)</f>
        <v>1050320</v>
      </c>
      <c r="L291" s="31">
        <v>0</v>
      </c>
      <c r="M291" s="32"/>
      <c r="N291" s="29"/>
    </row>
    <row r="292" spans="1:14" ht="15" customHeight="1">
      <c r="A292" s="69"/>
      <c r="B292" s="66" t="s">
        <v>421</v>
      </c>
      <c r="C292" s="11" t="s">
        <v>0</v>
      </c>
      <c r="D292" s="30">
        <v>1</v>
      </c>
      <c r="E292" s="67" t="s">
        <v>24</v>
      </c>
      <c r="F292" s="31">
        <f>H292+J292+L292</f>
        <v>172068</v>
      </c>
      <c r="G292" s="32">
        <f>I292+K292+M292</f>
        <v>172068</v>
      </c>
      <c r="H292" s="31">
        <v>0</v>
      </c>
      <c r="I292" s="32"/>
      <c r="J292" s="31">
        <f>노임!$D$3</f>
        <v>172068</v>
      </c>
      <c r="K292" s="32">
        <f>TRUNC(J292*D292,1)</f>
        <v>172068</v>
      </c>
      <c r="L292" s="31">
        <v>0</v>
      </c>
      <c r="M292" s="32"/>
      <c r="N292" s="29"/>
    </row>
    <row r="293" spans="1:14" ht="15" customHeight="1">
      <c r="A293" s="69"/>
      <c r="B293" s="66" t="s">
        <v>422</v>
      </c>
      <c r="C293" s="11" t="s">
        <v>268</v>
      </c>
      <c r="D293" s="30">
        <v>8</v>
      </c>
      <c r="E293" s="67" t="s">
        <v>7</v>
      </c>
      <c r="F293" s="31">
        <f>H293+J293+L293</f>
        <v>100248.48</v>
      </c>
      <c r="G293" s="32">
        <f>I293+K293+M293</f>
        <v>801987.8</v>
      </c>
      <c r="H293" s="31">
        <f>중기사용료목록!$E$10</f>
        <v>19143.48</v>
      </c>
      <c r="I293" s="32">
        <f>TRUNC(H293*D293,1)</f>
        <v>153147.79999999999</v>
      </c>
      <c r="J293" s="31">
        <f>중기사용료목록!$F$10</f>
        <v>49778</v>
      </c>
      <c r="K293" s="32">
        <f>TRUNC(J293*D293,1)</f>
        <v>398224</v>
      </c>
      <c r="L293" s="31">
        <f>중기사용료목록!$G$10</f>
        <v>31327</v>
      </c>
      <c r="M293" s="32">
        <f>TRUNC(L293*D293,1)</f>
        <v>250616</v>
      </c>
      <c r="N293" s="29"/>
    </row>
    <row r="294" spans="1:14" ht="15" customHeight="1">
      <c r="A294" s="69"/>
      <c r="B294" s="25" t="s">
        <v>588</v>
      </c>
      <c r="C294" s="116" t="s">
        <v>368</v>
      </c>
      <c r="D294" s="3">
        <v>2</v>
      </c>
      <c r="E294" s="2" t="s">
        <v>29</v>
      </c>
      <c r="F294" s="8"/>
      <c r="G294" s="12"/>
      <c r="H294" s="8"/>
      <c r="I294" s="12"/>
      <c r="J294" s="8"/>
      <c r="K294" s="12"/>
      <c r="L294" s="8"/>
      <c r="M294" s="12">
        <f>TRUNC((K291+K292)*D294%,1)</f>
        <v>24447.7</v>
      </c>
      <c r="N294" s="29"/>
    </row>
    <row r="295" spans="1:14" customFormat="1" ht="15" customHeight="1">
      <c r="A295" s="113"/>
      <c r="B295" s="105" t="s">
        <v>552</v>
      </c>
      <c r="C295" s="114">
        <v>3</v>
      </c>
      <c r="D295" s="107">
        <f>ROUND(1/C295,4)</f>
        <v>0.33329999999999999</v>
      </c>
      <c r="E295" s="108" t="s">
        <v>551</v>
      </c>
      <c r="F295" s="109"/>
      <c r="G295" s="110">
        <f>I295+K295+M295</f>
        <v>682872.7</v>
      </c>
      <c r="H295" s="109"/>
      <c r="I295" s="110">
        <f>TRUNC(SUM(I291:I294)*$D295,1)</f>
        <v>51044.1</v>
      </c>
      <c r="J295" s="109"/>
      <c r="K295" s="110">
        <f>TRUNC(SUM(K291:K294)*$D295,1)</f>
        <v>540149.9</v>
      </c>
      <c r="L295" s="109"/>
      <c r="M295" s="110">
        <f>TRUNC(SUM(M291:M294)*$D295,1)</f>
        <v>91678.7</v>
      </c>
      <c r="N295" s="115"/>
    </row>
    <row r="296" spans="1:14" ht="15" customHeight="1">
      <c r="A296" s="69"/>
      <c r="B296" s="70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33"/>
    </row>
    <row r="297" spans="1:14" ht="15" customHeight="1">
      <c r="A297" s="117">
        <f>A290+1</f>
        <v>40</v>
      </c>
      <c r="B297" s="118" t="s">
        <v>587</v>
      </c>
      <c r="C297" s="119" t="s">
        <v>737</v>
      </c>
      <c r="D297" s="119">
        <v>1</v>
      </c>
      <c r="E297" s="120" t="s">
        <v>4</v>
      </c>
      <c r="F297" s="121"/>
      <c r="G297" s="122">
        <f>I297+K297+M297</f>
        <v>857403.3</v>
      </c>
      <c r="H297" s="121"/>
      <c r="I297" s="122">
        <f>SUM(I302:I303)</f>
        <v>62134.5</v>
      </c>
      <c r="J297" s="121"/>
      <c r="K297" s="122">
        <f>SUM(K302:K303)</f>
        <v>702194.8</v>
      </c>
      <c r="L297" s="121"/>
      <c r="M297" s="122">
        <f>SUM(M302:M303)</f>
        <v>93074</v>
      </c>
      <c r="N297" s="123" t="str">
        <f>N290</f>
        <v>토목6-2-2</v>
      </c>
    </row>
    <row r="298" spans="1:14" ht="15" customHeight="1">
      <c r="A298" s="69"/>
      <c r="B298" s="66" t="s">
        <v>420</v>
      </c>
      <c r="C298" s="11" t="s">
        <v>33</v>
      </c>
      <c r="D298" s="30">
        <v>4</v>
      </c>
      <c r="E298" s="67" t="s">
        <v>24</v>
      </c>
      <c r="F298" s="31">
        <f>H298+J298+L298</f>
        <v>262580</v>
      </c>
      <c r="G298" s="32">
        <f>I298+K298+M298</f>
        <v>1050320</v>
      </c>
      <c r="H298" s="31">
        <v>0</v>
      </c>
      <c r="I298" s="32"/>
      <c r="J298" s="31">
        <f>노임!$D$10</f>
        <v>262580</v>
      </c>
      <c r="K298" s="32">
        <f>TRUNC(J298*D298,1)</f>
        <v>1050320</v>
      </c>
      <c r="L298" s="31">
        <v>0</v>
      </c>
      <c r="M298" s="32"/>
      <c r="N298" s="29"/>
    </row>
    <row r="299" spans="1:14" ht="15" customHeight="1">
      <c r="A299" s="69"/>
      <c r="B299" s="66" t="s">
        <v>421</v>
      </c>
      <c r="C299" s="11" t="s">
        <v>0</v>
      </c>
      <c r="D299" s="30">
        <v>1</v>
      </c>
      <c r="E299" s="67" t="s">
        <v>24</v>
      </c>
      <c r="F299" s="31">
        <f>H299+J299+L299</f>
        <v>172068</v>
      </c>
      <c r="G299" s="32">
        <f>I299+K299+M299</f>
        <v>172068</v>
      </c>
      <c r="H299" s="31">
        <v>0</v>
      </c>
      <c r="I299" s="32"/>
      <c r="J299" s="31">
        <f>노임!$D$3</f>
        <v>172068</v>
      </c>
      <c r="K299" s="32">
        <f>TRUNC(J299*D299,1)</f>
        <v>172068</v>
      </c>
      <c r="L299" s="31">
        <v>0</v>
      </c>
      <c r="M299" s="32"/>
      <c r="N299" s="29"/>
    </row>
    <row r="300" spans="1:14" ht="15" customHeight="1">
      <c r="A300" s="69"/>
      <c r="B300" s="66" t="s">
        <v>422</v>
      </c>
      <c r="C300" s="11" t="s">
        <v>236</v>
      </c>
      <c r="D300" s="30">
        <v>8</v>
      </c>
      <c r="E300" s="67" t="s">
        <v>7</v>
      </c>
      <c r="F300" s="31">
        <f>H300+J300+L300</f>
        <v>91498.25</v>
      </c>
      <c r="G300" s="32">
        <f>I300+K300+M300</f>
        <v>731986</v>
      </c>
      <c r="H300" s="31">
        <f>중기사용료목록!$E$9</f>
        <v>17925.25</v>
      </c>
      <c r="I300" s="32">
        <f>TRUNC(H300*D300,1)</f>
        <v>143402</v>
      </c>
      <c r="J300" s="31">
        <f>중기사용료목록!$F$9</f>
        <v>49778</v>
      </c>
      <c r="K300" s="32">
        <f>TRUNC(J300*D300,1)</f>
        <v>398224</v>
      </c>
      <c r="L300" s="31">
        <f>중기사용료목록!$G$9</f>
        <v>23795</v>
      </c>
      <c r="M300" s="32">
        <f>TRUNC(L300*D300,1)</f>
        <v>190360</v>
      </c>
      <c r="N300" s="29"/>
    </row>
    <row r="301" spans="1:14" ht="15" customHeight="1">
      <c r="A301" s="69"/>
      <c r="B301" s="25" t="s">
        <v>588</v>
      </c>
      <c r="C301" s="116" t="s">
        <v>368</v>
      </c>
      <c r="D301" s="3">
        <v>2</v>
      </c>
      <c r="E301" s="2" t="s">
        <v>29</v>
      </c>
      <c r="F301" s="8"/>
      <c r="G301" s="12"/>
      <c r="H301" s="8"/>
      <c r="I301" s="12"/>
      <c r="J301" s="8"/>
      <c r="K301" s="12"/>
      <c r="L301" s="8"/>
      <c r="M301" s="12">
        <f>TRUNC((K298+K299)*D301%,1)</f>
        <v>24447.7</v>
      </c>
      <c r="N301" s="29"/>
    </row>
    <row r="302" spans="1:14" customFormat="1" ht="15" customHeight="1">
      <c r="A302" s="113"/>
      <c r="B302" s="105" t="s">
        <v>552</v>
      </c>
      <c r="C302" s="114">
        <v>3</v>
      </c>
      <c r="D302" s="107">
        <f>ROUND(1/C302,4)</f>
        <v>0.33329999999999999</v>
      </c>
      <c r="E302" s="108" t="s">
        <v>551</v>
      </c>
      <c r="F302" s="109"/>
      <c r="G302" s="110">
        <f>I302+K302+M302</f>
        <v>659541.10000000009</v>
      </c>
      <c r="H302" s="109"/>
      <c r="I302" s="110">
        <f>TRUNC(SUM(I298:I301)*$D302,1)</f>
        <v>47795.8</v>
      </c>
      <c r="J302" s="109"/>
      <c r="K302" s="110">
        <f>TRUNC(SUM(K298:K301)*$D302,1)</f>
        <v>540149.9</v>
      </c>
      <c r="L302" s="109"/>
      <c r="M302" s="110">
        <f>TRUNC(SUM(M298:M301)*$D302,1)</f>
        <v>71595.399999999994</v>
      </c>
      <c r="N302" s="115"/>
    </row>
    <row r="303" spans="1:14" customFormat="1" ht="15" customHeight="1">
      <c r="A303" s="113"/>
      <c r="B303" s="105" t="s">
        <v>457</v>
      </c>
      <c r="C303" s="106" t="s">
        <v>369</v>
      </c>
      <c r="D303" s="107">
        <v>30</v>
      </c>
      <c r="E303" s="108" t="s">
        <v>370</v>
      </c>
      <c r="F303" s="109"/>
      <c r="G303" s="110">
        <f>I303+K303+M303</f>
        <v>197862.2</v>
      </c>
      <c r="H303" s="109"/>
      <c r="I303" s="110">
        <f>TRUNC(I302*$D303%,1)</f>
        <v>14338.7</v>
      </c>
      <c r="J303" s="109"/>
      <c r="K303" s="110">
        <f>TRUNC(K302*$D303%,1)</f>
        <v>162044.9</v>
      </c>
      <c r="L303" s="109"/>
      <c r="M303" s="110">
        <f>TRUNC(M302*$D303%,1)</f>
        <v>21478.6</v>
      </c>
      <c r="N303" s="115"/>
    </row>
    <row r="304" spans="1:14" ht="15" customHeight="1">
      <c r="A304" s="71"/>
      <c r="B304" s="70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33"/>
    </row>
  </sheetData>
  <autoFilter ref="A1:N305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91"/>
  <sheetViews>
    <sheetView workbookViewId="0">
      <pane ySplit="3" topLeftCell="A150" activePane="bottomLeft" state="frozen"/>
      <selection pane="bottomLeft" activeCell="B171" sqref="B171:M17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</cols>
  <sheetData>
    <row r="1" spans="1:14" ht="15" customHeight="1">
      <c r="A1" s="83" t="s">
        <v>496</v>
      </c>
    </row>
    <row r="2" spans="1:14" ht="15" customHeight="1">
      <c r="A2" s="384" t="s">
        <v>23</v>
      </c>
      <c r="B2" s="385"/>
      <c r="C2" s="386" t="s">
        <v>50</v>
      </c>
      <c r="D2" s="386" t="s">
        <v>49</v>
      </c>
      <c r="E2" s="386" t="s">
        <v>48</v>
      </c>
      <c r="F2" s="386" t="s">
        <v>19</v>
      </c>
      <c r="G2" s="386" t="s">
        <v>0</v>
      </c>
      <c r="H2" s="386" t="s">
        <v>18</v>
      </c>
      <c r="I2" s="386" t="s">
        <v>0</v>
      </c>
      <c r="J2" s="386" t="s">
        <v>17</v>
      </c>
      <c r="K2" s="386" t="s">
        <v>0</v>
      </c>
      <c r="L2" s="386" t="s">
        <v>16</v>
      </c>
      <c r="M2" s="386" t="s">
        <v>0</v>
      </c>
      <c r="N2" s="387" t="s">
        <v>15</v>
      </c>
    </row>
    <row r="3" spans="1:14" ht="15" customHeight="1">
      <c r="A3" s="384"/>
      <c r="B3" s="385"/>
      <c r="C3" s="386" t="s">
        <v>0</v>
      </c>
      <c r="D3" s="386" t="s">
        <v>0</v>
      </c>
      <c r="E3" s="386" t="s">
        <v>0</v>
      </c>
      <c r="F3" s="2" t="s">
        <v>47</v>
      </c>
      <c r="G3" s="2" t="s">
        <v>46</v>
      </c>
      <c r="H3" s="2" t="s">
        <v>47</v>
      </c>
      <c r="I3" s="2" t="s">
        <v>46</v>
      </c>
      <c r="J3" s="2" t="s">
        <v>47</v>
      </c>
      <c r="K3" s="2" t="s">
        <v>46</v>
      </c>
      <c r="L3" s="2" t="s">
        <v>47</v>
      </c>
      <c r="M3" s="2" t="s">
        <v>46</v>
      </c>
      <c r="N3" s="387" t="s">
        <v>0</v>
      </c>
    </row>
    <row r="4" spans="1:14" ht="15" customHeight="1">
      <c r="A4" s="24"/>
      <c r="B4" s="25"/>
      <c r="C4" s="1"/>
      <c r="D4" s="1"/>
      <c r="E4" s="2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f>KP메카니컬접합부설!A290+1</f>
        <v>40</v>
      </c>
      <c r="B5" s="57" t="s">
        <v>455</v>
      </c>
      <c r="C5" s="58" t="s">
        <v>269</v>
      </c>
      <c r="D5" s="58">
        <v>1</v>
      </c>
      <c r="E5" s="59" t="s">
        <v>3</v>
      </c>
      <c r="F5" s="62"/>
      <c r="G5" s="61">
        <f>I5+K5+M5</f>
        <v>0</v>
      </c>
      <c r="H5" s="62"/>
      <c r="I5" s="61">
        <f>TRUNC(I6+I7+I8,0)</f>
        <v>0</v>
      </c>
      <c r="J5" s="62"/>
      <c r="K5" s="61">
        <f>TRUNC(K6+K7+K8,0)</f>
        <v>0</v>
      </c>
      <c r="L5" s="62"/>
      <c r="M5" s="61">
        <f>TRUNC(M6+M7+M8,0)</f>
        <v>0</v>
      </c>
      <c r="N5" s="74" t="s">
        <v>418</v>
      </c>
    </row>
    <row r="6" spans="1:14" ht="15" customHeight="1">
      <c r="A6" s="24"/>
      <c r="B6" s="25" t="s">
        <v>420</v>
      </c>
      <c r="C6" s="1" t="s">
        <v>33</v>
      </c>
      <c r="D6" s="3"/>
      <c r="E6" s="2" t="s">
        <v>24</v>
      </c>
      <c r="F6" s="8">
        <f>H6+J6+L6</f>
        <v>262580</v>
      </c>
      <c r="G6" s="12">
        <f>I6+K6+M6</f>
        <v>0</v>
      </c>
      <c r="H6" s="8">
        <v>0</v>
      </c>
      <c r="I6" s="12"/>
      <c r="J6" s="8">
        <f>노임!$D$10</f>
        <v>262580</v>
      </c>
      <c r="K6" s="12">
        <f>TRUNC(J6*D6,1)</f>
        <v>0</v>
      </c>
      <c r="L6" s="8">
        <v>0</v>
      </c>
      <c r="M6" s="12"/>
      <c r="N6" s="23" t="s">
        <v>0</v>
      </c>
    </row>
    <row r="7" spans="1:14" ht="15" customHeight="1">
      <c r="A7" s="24"/>
      <c r="B7" s="25" t="s">
        <v>421</v>
      </c>
      <c r="C7" s="1" t="s">
        <v>0</v>
      </c>
      <c r="D7" s="3"/>
      <c r="E7" s="2" t="s">
        <v>24</v>
      </c>
      <c r="F7" s="8">
        <f>H7+J7+L7</f>
        <v>172068</v>
      </c>
      <c r="G7" s="12">
        <f>I7+K7+M7</f>
        <v>0</v>
      </c>
      <c r="H7" s="8">
        <v>0</v>
      </c>
      <c r="I7" s="12"/>
      <c r="J7" s="8">
        <f>노임!$D$3</f>
        <v>172068</v>
      </c>
      <c r="K7" s="12">
        <f>TRUNC(J7*D7,1)</f>
        <v>0</v>
      </c>
      <c r="L7" s="8">
        <v>0</v>
      </c>
      <c r="M7" s="12"/>
      <c r="N7" s="23" t="s">
        <v>0</v>
      </c>
    </row>
    <row r="8" spans="1:14" ht="15" customHeight="1">
      <c r="A8" s="24"/>
      <c r="B8" s="25" t="s">
        <v>456</v>
      </c>
      <c r="C8" s="1" t="s">
        <v>369</v>
      </c>
      <c r="D8" s="3">
        <v>2</v>
      </c>
      <c r="E8" s="2" t="s">
        <v>370</v>
      </c>
      <c r="F8" s="8">
        <f>H8+J8+L8</f>
        <v>0</v>
      </c>
      <c r="G8" s="12">
        <f>I8+K8+M8</f>
        <v>0</v>
      </c>
      <c r="H8" s="8"/>
      <c r="I8" s="12"/>
      <c r="J8" s="8"/>
      <c r="K8" s="12"/>
      <c r="L8" s="8"/>
      <c r="M8" s="12">
        <f>TRUNC((K6+K7)*D8%,1)</f>
        <v>0</v>
      </c>
      <c r="N8" s="23"/>
    </row>
    <row r="9" spans="1:14" ht="15" customHeight="1">
      <c r="A9" s="27"/>
      <c r="B9" s="2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3"/>
    </row>
    <row r="10" spans="1:14" ht="15" customHeight="1">
      <c r="A10" s="75">
        <f>A5+1</f>
        <v>41</v>
      </c>
      <c r="B10" s="57" t="s">
        <v>455</v>
      </c>
      <c r="C10" s="58" t="s">
        <v>454</v>
      </c>
      <c r="D10" s="58">
        <v>1</v>
      </c>
      <c r="E10" s="59" t="s">
        <v>3</v>
      </c>
      <c r="F10" s="62"/>
      <c r="G10" s="61">
        <f>I10+K10+M10</f>
        <v>28446</v>
      </c>
      <c r="H10" s="62"/>
      <c r="I10" s="61">
        <f>TRUNC(I11+I12+I13,0)</f>
        <v>0</v>
      </c>
      <c r="J10" s="62"/>
      <c r="K10" s="61">
        <f>TRUNC(K11+K12+K13,0)</f>
        <v>27889</v>
      </c>
      <c r="L10" s="62"/>
      <c r="M10" s="61">
        <f>TRUNC(M11+M12+M13,0)</f>
        <v>557</v>
      </c>
      <c r="N10" s="74" t="s">
        <v>461</v>
      </c>
    </row>
    <row r="11" spans="1:14" ht="15" customHeight="1">
      <c r="A11" s="24"/>
      <c r="B11" s="25" t="s">
        <v>420</v>
      </c>
      <c r="C11" s="1" t="s">
        <v>33</v>
      </c>
      <c r="D11" s="3">
        <v>0.08</v>
      </c>
      <c r="E11" s="2" t="s">
        <v>24</v>
      </c>
      <c r="F11" s="8">
        <f>H11+J11+L11</f>
        <v>262580</v>
      </c>
      <c r="G11" s="12">
        <f>I11+K11+M11</f>
        <v>21006.400000000001</v>
      </c>
      <c r="H11" s="8">
        <v>0</v>
      </c>
      <c r="I11" s="12"/>
      <c r="J11" s="8">
        <f>노임!$D$10</f>
        <v>262580</v>
      </c>
      <c r="K11" s="12">
        <f>TRUNC(J11*D11,1)</f>
        <v>21006.400000000001</v>
      </c>
      <c r="L11" s="8">
        <v>0</v>
      </c>
      <c r="M11" s="12"/>
      <c r="N11" s="23" t="s">
        <v>0</v>
      </c>
    </row>
    <row r="12" spans="1:14" ht="15" customHeight="1">
      <c r="A12" s="24"/>
      <c r="B12" s="25" t="s">
        <v>421</v>
      </c>
      <c r="C12" s="1" t="s">
        <v>0</v>
      </c>
      <c r="D12" s="3">
        <v>0.04</v>
      </c>
      <c r="E12" s="2" t="s">
        <v>24</v>
      </c>
      <c r="F12" s="8">
        <f>H12+J12+L12</f>
        <v>172068</v>
      </c>
      <c r="G12" s="12">
        <f>I12+K12+M12</f>
        <v>6882.7</v>
      </c>
      <c r="H12" s="8">
        <v>0</v>
      </c>
      <c r="I12" s="12"/>
      <c r="J12" s="8">
        <f>노임!$D$3</f>
        <v>172068</v>
      </c>
      <c r="K12" s="12">
        <f>TRUNC(J12*D12,1)</f>
        <v>6882.7</v>
      </c>
      <c r="L12" s="8">
        <v>0</v>
      </c>
      <c r="M12" s="12"/>
      <c r="N12" s="23" t="s">
        <v>0</v>
      </c>
    </row>
    <row r="13" spans="1:14" ht="15" customHeight="1">
      <c r="A13" s="24"/>
      <c r="B13" s="25" t="s">
        <v>456</v>
      </c>
      <c r="C13" s="1" t="s">
        <v>369</v>
      </c>
      <c r="D13" s="3">
        <v>2</v>
      </c>
      <c r="E13" s="2" t="s">
        <v>370</v>
      </c>
      <c r="F13" s="8">
        <f>H13+J13+L13</f>
        <v>0</v>
      </c>
      <c r="G13" s="12">
        <f>I13+K13+M13</f>
        <v>557.70000000000005</v>
      </c>
      <c r="H13" s="8"/>
      <c r="I13" s="12"/>
      <c r="J13" s="8"/>
      <c r="K13" s="12"/>
      <c r="L13" s="8"/>
      <c r="M13" s="12">
        <f>TRUNC((K11+K12)*D13%,1)</f>
        <v>557.70000000000005</v>
      </c>
      <c r="N13" s="23"/>
    </row>
    <row r="14" spans="1:14" ht="15" customHeight="1">
      <c r="A14" s="27"/>
      <c r="B14" s="2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3"/>
    </row>
    <row r="15" spans="1:14" ht="15" customHeight="1">
      <c r="A15" s="75">
        <f>A10+1</f>
        <v>42</v>
      </c>
      <c r="B15" s="57" t="s">
        <v>455</v>
      </c>
      <c r="C15" s="58" t="s">
        <v>247</v>
      </c>
      <c r="D15" s="58">
        <v>1</v>
      </c>
      <c r="E15" s="59" t="s">
        <v>3</v>
      </c>
      <c r="F15" s="62"/>
      <c r="G15" s="61">
        <f>I15+K15+M15</f>
        <v>35558</v>
      </c>
      <c r="H15" s="62"/>
      <c r="I15" s="61">
        <f>TRUNC(I16+I17+I18,0)</f>
        <v>0</v>
      </c>
      <c r="J15" s="62"/>
      <c r="K15" s="61">
        <f>TRUNC(K16+K17+K18,0)</f>
        <v>34861</v>
      </c>
      <c r="L15" s="62"/>
      <c r="M15" s="61">
        <f>TRUNC(M16+M17+M18,0)</f>
        <v>697</v>
      </c>
      <c r="N15" s="74" t="str">
        <f>N10</f>
        <v>토목6-2-3</v>
      </c>
    </row>
    <row r="16" spans="1:14" ht="15" customHeight="1">
      <c r="A16" s="24"/>
      <c r="B16" s="25" t="s">
        <v>420</v>
      </c>
      <c r="C16" s="1" t="s">
        <v>33</v>
      </c>
      <c r="D16" s="3">
        <v>0.1</v>
      </c>
      <c r="E16" s="2" t="s">
        <v>24</v>
      </c>
      <c r="F16" s="8">
        <f>H16+J16+L16</f>
        <v>262580</v>
      </c>
      <c r="G16" s="12">
        <f>I16+K16+M16</f>
        <v>26258</v>
      </c>
      <c r="H16" s="8">
        <v>0</v>
      </c>
      <c r="I16" s="12"/>
      <c r="J16" s="8">
        <f>노임!$D$10</f>
        <v>262580</v>
      </c>
      <c r="K16" s="12">
        <f>TRUNC(J16*D16,1)</f>
        <v>26258</v>
      </c>
      <c r="L16" s="8">
        <v>0</v>
      </c>
      <c r="M16" s="12"/>
      <c r="N16" s="23" t="s">
        <v>0</v>
      </c>
    </row>
    <row r="17" spans="1:14" ht="15" customHeight="1">
      <c r="A17" s="24"/>
      <c r="B17" s="25" t="s">
        <v>421</v>
      </c>
      <c r="C17" s="1" t="s">
        <v>0</v>
      </c>
      <c r="D17" s="3">
        <v>0.05</v>
      </c>
      <c r="E17" s="2" t="s">
        <v>24</v>
      </c>
      <c r="F17" s="8">
        <f>H17+J17+L17</f>
        <v>172068</v>
      </c>
      <c r="G17" s="12">
        <f>I17+K17+M17</f>
        <v>8603.4</v>
      </c>
      <c r="H17" s="8">
        <v>0</v>
      </c>
      <c r="I17" s="12"/>
      <c r="J17" s="8">
        <f>노임!$D$3</f>
        <v>172068</v>
      </c>
      <c r="K17" s="12">
        <f>TRUNC(J17*D17,1)</f>
        <v>8603.4</v>
      </c>
      <c r="L17" s="8">
        <v>0</v>
      </c>
      <c r="M17" s="12"/>
      <c r="N17" s="23" t="s">
        <v>0</v>
      </c>
    </row>
    <row r="18" spans="1:14" ht="15" customHeight="1">
      <c r="A18" s="24"/>
      <c r="B18" s="25" t="s">
        <v>456</v>
      </c>
      <c r="C18" s="1" t="s">
        <v>369</v>
      </c>
      <c r="D18" s="3">
        <v>2</v>
      </c>
      <c r="E18" s="2" t="s">
        <v>370</v>
      </c>
      <c r="F18" s="8">
        <f>H18+J18+L18</f>
        <v>0</v>
      </c>
      <c r="G18" s="12">
        <f>I18+K18+M18</f>
        <v>697.2</v>
      </c>
      <c r="H18" s="8"/>
      <c r="I18" s="12"/>
      <c r="J18" s="8"/>
      <c r="K18" s="12"/>
      <c r="L18" s="8"/>
      <c r="M18" s="12">
        <f>TRUNC((K16+K17)*D18%,1)</f>
        <v>697.2</v>
      </c>
      <c r="N18" s="23"/>
    </row>
    <row r="19" spans="1:14" ht="15" customHeight="1">
      <c r="A19" s="27"/>
      <c r="B19" s="2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3"/>
    </row>
    <row r="20" spans="1:14" ht="15" customHeight="1">
      <c r="A20" s="75">
        <f>A15+1</f>
        <v>43</v>
      </c>
      <c r="B20" s="57" t="s">
        <v>455</v>
      </c>
      <c r="C20" s="58" t="s">
        <v>248</v>
      </c>
      <c r="D20" s="58">
        <v>1</v>
      </c>
      <c r="E20" s="59" t="s">
        <v>3</v>
      </c>
      <c r="F20" s="62"/>
      <c r="G20" s="61">
        <f>I20+K20+M20</f>
        <v>47103</v>
      </c>
      <c r="H20" s="62"/>
      <c r="I20" s="61">
        <f>TRUNC(I21+I22+I23,0)</f>
        <v>0</v>
      </c>
      <c r="J20" s="62"/>
      <c r="K20" s="61">
        <f>TRUNC(K21+K22+K23,0)</f>
        <v>46180</v>
      </c>
      <c r="L20" s="62"/>
      <c r="M20" s="61">
        <f>TRUNC(M21+M22+M23,0)</f>
        <v>923</v>
      </c>
      <c r="N20" s="74" t="str">
        <f>N15</f>
        <v>토목6-2-3</v>
      </c>
    </row>
    <row r="21" spans="1:14" ht="15" customHeight="1">
      <c r="A21" s="24"/>
      <c r="B21" s="25" t="s">
        <v>420</v>
      </c>
      <c r="C21" s="1" t="s">
        <v>33</v>
      </c>
      <c r="D21" s="3">
        <v>0.13</v>
      </c>
      <c r="E21" s="2" t="s">
        <v>24</v>
      </c>
      <c r="F21" s="8">
        <f>H21+J21+L21</f>
        <v>262580</v>
      </c>
      <c r="G21" s="12">
        <f>I21+K21+M21</f>
        <v>34135.4</v>
      </c>
      <c r="H21" s="8">
        <v>0</v>
      </c>
      <c r="I21" s="12"/>
      <c r="J21" s="8">
        <f>노임!$D$10</f>
        <v>262580</v>
      </c>
      <c r="K21" s="12">
        <f>TRUNC(J21*D21,1)</f>
        <v>34135.4</v>
      </c>
      <c r="L21" s="8">
        <v>0</v>
      </c>
      <c r="M21" s="12"/>
      <c r="N21" s="23" t="s">
        <v>0</v>
      </c>
    </row>
    <row r="22" spans="1:14" ht="15" customHeight="1">
      <c r="A22" s="24"/>
      <c r="B22" s="25" t="s">
        <v>421</v>
      </c>
      <c r="C22" s="1" t="s">
        <v>0</v>
      </c>
      <c r="D22" s="3">
        <v>7.0000000000000007E-2</v>
      </c>
      <c r="E22" s="2" t="s">
        <v>24</v>
      </c>
      <c r="F22" s="8">
        <f>H22+J22+L22</f>
        <v>172068</v>
      </c>
      <c r="G22" s="12">
        <f>I22+K22+M22</f>
        <v>12044.7</v>
      </c>
      <c r="H22" s="8">
        <v>0</v>
      </c>
      <c r="I22" s="12"/>
      <c r="J22" s="8">
        <f>노임!$D$3</f>
        <v>172068</v>
      </c>
      <c r="K22" s="12">
        <f>TRUNC(J22*D22,1)</f>
        <v>12044.7</v>
      </c>
      <c r="L22" s="8">
        <v>0</v>
      </c>
      <c r="M22" s="12"/>
      <c r="N22" s="23" t="s">
        <v>0</v>
      </c>
    </row>
    <row r="23" spans="1:14" ht="15" customHeight="1">
      <c r="A23" s="24"/>
      <c r="B23" s="25" t="s">
        <v>456</v>
      </c>
      <c r="C23" s="1" t="s">
        <v>369</v>
      </c>
      <c r="D23" s="3">
        <v>2</v>
      </c>
      <c r="E23" s="2" t="s">
        <v>370</v>
      </c>
      <c r="F23" s="8">
        <f>H23+J23+L23</f>
        <v>0</v>
      </c>
      <c r="G23" s="12">
        <f>I23+K23+M23</f>
        <v>923.6</v>
      </c>
      <c r="H23" s="8"/>
      <c r="I23" s="12"/>
      <c r="J23" s="8"/>
      <c r="K23" s="12"/>
      <c r="L23" s="8"/>
      <c r="M23" s="12">
        <f>TRUNC((K21+K22)*D23%,1)</f>
        <v>923.6</v>
      </c>
      <c r="N23" s="23"/>
    </row>
    <row r="24" spans="1:14" ht="15" customHeight="1">
      <c r="A24" s="27"/>
      <c r="B24" s="2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3"/>
    </row>
    <row r="25" spans="1:14" ht="15" customHeight="1">
      <c r="A25" s="75">
        <f>A20+1</f>
        <v>44</v>
      </c>
      <c r="B25" s="57" t="s">
        <v>455</v>
      </c>
      <c r="C25" s="58" t="s">
        <v>249</v>
      </c>
      <c r="D25" s="58">
        <v>1</v>
      </c>
      <c r="E25" s="59" t="s">
        <v>3</v>
      </c>
      <c r="F25" s="62"/>
      <c r="G25" s="61">
        <f>I25+K25+M25</f>
        <v>54215</v>
      </c>
      <c r="H25" s="62"/>
      <c r="I25" s="61">
        <f>TRUNC(I26+I27+I28,0)</f>
        <v>0</v>
      </c>
      <c r="J25" s="62"/>
      <c r="K25" s="61">
        <f>TRUNC(K26+K27+K28,0)</f>
        <v>53152</v>
      </c>
      <c r="L25" s="62"/>
      <c r="M25" s="61">
        <f>TRUNC(M26+M27+M28,0)</f>
        <v>1063</v>
      </c>
      <c r="N25" s="74" t="str">
        <f>N20</f>
        <v>토목6-2-3</v>
      </c>
    </row>
    <row r="26" spans="1:14" ht="15" customHeight="1">
      <c r="A26" s="24"/>
      <c r="B26" s="25" t="s">
        <v>420</v>
      </c>
      <c r="C26" s="1" t="s">
        <v>33</v>
      </c>
      <c r="D26" s="3">
        <v>0.15</v>
      </c>
      <c r="E26" s="2" t="s">
        <v>24</v>
      </c>
      <c r="F26" s="8">
        <f>H26+J26+L26</f>
        <v>262580</v>
      </c>
      <c r="G26" s="12">
        <f>I26+K26+M26</f>
        <v>39387</v>
      </c>
      <c r="H26" s="8">
        <v>0</v>
      </c>
      <c r="I26" s="12"/>
      <c r="J26" s="8">
        <f>노임!$D$10</f>
        <v>262580</v>
      </c>
      <c r="K26" s="12">
        <f>TRUNC(J26*D26,1)</f>
        <v>39387</v>
      </c>
      <c r="L26" s="8">
        <v>0</v>
      </c>
      <c r="M26" s="12"/>
      <c r="N26" s="23" t="s">
        <v>0</v>
      </c>
    </row>
    <row r="27" spans="1:14" ht="15" customHeight="1">
      <c r="A27" s="24"/>
      <c r="B27" s="25" t="s">
        <v>421</v>
      </c>
      <c r="C27" s="1" t="s">
        <v>0</v>
      </c>
      <c r="D27" s="3">
        <v>0.08</v>
      </c>
      <c r="E27" s="2" t="s">
        <v>24</v>
      </c>
      <c r="F27" s="8">
        <f>H27+J27+L27</f>
        <v>172068</v>
      </c>
      <c r="G27" s="12">
        <f>I27+K27+M27</f>
        <v>13765.4</v>
      </c>
      <c r="H27" s="8">
        <v>0</v>
      </c>
      <c r="I27" s="12"/>
      <c r="J27" s="8">
        <f>노임!$D$3</f>
        <v>172068</v>
      </c>
      <c r="K27" s="12">
        <f>TRUNC(J27*D27,1)</f>
        <v>13765.4</v>
      </c>
      <c r="L27" s="8">
        <v>0</v>
      </c>
      <c r="M27" s="12"/>
      <c r="N27" s="23" t="s">
        <v>0</v>
      </c>
    </row>
    <row r="28" spans="1:14" ht="15" customHeight="1">
      <c r="A28" s="24"/>
      <c r="B28" s="25" t="s">
        <v>456</v>
      </c>
      <c r="C28" s="1" t="s">
        <v>369</v>
      </c>
      <c r="D28" s="3">
        <v>2</v>
      </c>
      <c r="E28" s="2" t="s">
        <v>370</v>
      </c>
      <c r="F28" s="8">
        <f>H28+J28+L28</f>
        <v>0</v>
      </c>
      <c r="G28" s="12">
        <f>I28+K28+M28</f>
        <v>1063</v>
      </c>
      <c r="H28" s="8"/>
      <c r="I28" s="12"/>
      <c r="J28" s="8"/>
      <c r="K28" s="12"/>
      <c r="L28" s="8"/>
      <c r="M28" s="12">
        <f>TRUNC((K26+K27)*D28%,1)</f>
        <v>1063</v>
      </c>
      <c r="N28" s="23"/>
    </row>
    <row r="29" spans="1:14" ht="15" customHeight="1">
      <c r="A29" s="27"/>
      <c r="B29" s="2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3"/>
    </row>
    <row r="30" spans="1:14" ht="15" customHeight="1">
      <c r="A30" s="75">
        <f>A25+1</f>
        <v>45</v>
      </c>
      <c r="B30" s="57" t="s">
        <v>455</v>
      </c>
      <c r="C30" s="58" t="s">
        <v>250</v>
      </c>
      <c r="D30" s="58">
        <v>1</v>
      </c>
      <c r="E30" s="59" t="s">
        <v>3</v>
      </c>
      <c r="F30" s="62"/>
      <c r="G30" s="61">
        <f>I30+K30+M30</f>
        <v>65760</v>
      </c>
      <c r="H30" s="62"/>
      <c r="I30" s="61">
        <f>TRUNC(I31+I32+I33,0)</f>
        <v>0</v>
      </c>
      <c r="J30" s="62"/>
      <c r="K30" s="61">
        <f>TRUNC(K31+K32+K33,0)</f>
        <v>64471</v>
      </c>
      <c r="L30" s="62"/>
      <c r="M30" s="61">
        <f>TRUNC(M31+M32+M33,0)</f>
        <v>1289</v>
      </c>
      <c r="N30" s="74" t="str">
        <f>N25</f>
        <v>토목6-2-3</v>
      </c>
    </row>
    <row r="31" spans="1:14" ht="15" customHeight="1">
      <c r="A31" s="24"/>
      <c r="B31" s="25" t="s">
        <v>420</v>
      </c>
      <c r="C31" s="1" t="s">
        <v>33</v>
      </c>
      <c r="D31" s="3">
        <v>0.18</v>
      </c>
      <c r="E31" s="2" t="s">
        <v>24</v>
      </c>
      <c r="F31" s="8">
        <f>H31+J31+L31</f>
        <v>262580</v>
      </c>
      <c r="G31" s="12">
        <f>I31+K31+M31</f>
        <v>47264.4</v>
      </c>
      <c r="H31" s="8">
        <v>0</v>
      </c>
      <c r="I31" s="12"/>
      <c r="J31" s="8">
        <f>노임!$D$10</f>
        <v>262580</v>
      </c>
      <c r="K31" s="12">
        <f>TRUNC(J31*D31,1)</f>
        <v>47264.4</v>
      </c>
      <c r="L31" s="8">
        <v>0</v>
      </c>
      <c r="M31" s="12"/>
      <c r="N31" s="23" t="s">
        <v>0</v>
      </c>
    </row>
    <row r="32" spans="1:14" ht="15" customHeight="1">
      <c r="A32" s="24"/>
      <c r="B32" s="25" t="s">
        <v>421</v>
      </c>
      <c r="C32" s="1" t="s">
        <v>0</v>
      </c>
      <c r="D32" s="3">
        <v>0.1</v>
      </c>
      <c r="E32" s="2" t="s">
        <v>24</v>
      </c>
      <c r="F32" s="8">
        <f>H32+J32+L32</f>
        <v>172068</v>
      </c>
      <c r="G32" s="12">
        <f>I32+K32+M32</f>
        <v>17206.8</v>
      </c>
      <c r="H32" s="8">
        <v>0</v>
      </c>
      <c r="I32" s="12"/>
      <c r="J32" s="8">
        <f>노임!$D$3</f>
        <v>172068</v>
      </c>
      <c r="K32" s="12">
        <f>TRUNC(J32*D32,1)</f>
        <v>17206.8</v>
      </c>
      <c r="L32" s="8">
        <v>0</v>
      </c>
      <c r="M32" s="12"/>
      <c r="N32" s="23" t="s">
        <v>0</v>
      </c>
    </row>
    <row r="33" spans="1:14" ht="15" customHeight="1">
      <c r="A33" s="24"/>
      <c r="B33" s="25" t="s">
        <v>456</v>
      </c>
      <c r="C33" s="1" t="s">
        <v>369</v>
      </c>
      <c r="D33" s="3">
        <v>2</v>
      </c>
      <c r="E33" s="2" t="s">
        <v>370</v>
      </c>
      <c r="F33" s="8">
        <f>H33+J33+L33</f>
        <v>0</v>
      </c>
      <c r="G33" s="12">
        <f>I33+K33+M33</f>
        <v>1289.4000000000001</v>
      </c>
      <c r="H33" s="8"/>
      <c r="I33" s="12"/>
      <c r="J33" s="8"/>
      <c r="K33" s="12"/>
      <c r="L33" s="8"/>
      <c r="M33" s="12">
        <f>TRUNC((K31+K32)*D33%,1)</f>
        <v>1289.4000000000001</v>
      </c>
      <c r="N33" s="23"/>
    </row>
    <row r="34" spans="1:14" ht="15" customHeight="1">
      <c r="A34" s="27"/>
      <c r="B34" s="2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3"/>
    </row>
    <row r="35" spans="1:14" ht="15" customHeight="1">
      <c r="A35" s="75">
        <f>A30+1</f>
        <v>46</v>
      </c>
      <c r="B35" s="57" t="s">
        <v>455</v>
      </c>
      <c r="C35" s="58" t="s">
        <v>251</v>
      </c>
      <c r="D35" s="58">
        <v>1</v>
      </c>
      <c r="E35" s="59" t="s">
        <v>3</v>
      </c>
      <c r="F35" s="62"/>
      <c r="G35" s="61">
        <f>I35+K35+M35</f>
        <v>75550</v>
      </c>
      <c r="H35" s="62"/>
      <c r="I35" s="61">
        <f>TRUNC(I36+I37+I38,0)</f>
        <v>0</v>
      </c>
      <c r="J35" s="62"/>
      <c r="K35" s="61">
        <f>TRUNC(K36+K37+K38,0)</f>
        <v>74069</v>
      </c>
      <c r="L35" s="62"/>
      <c r="M35" s="61">
        <f>TRUNC(M36+M37+M38,0)</f>
        <v>1481</v>
      </c>
      <c r="N35" s="74" t="str">
        <f>N30</f>
        <v>토목6-2-3</v>
      </c>
    </row>
    <row r="36" spans="1:14" ht="15" customHeight="1">
      <c r="A36" s="24"/>
      <c r="B36" s="25" t="s">
        <v>420</v>
      </c>
      <c r="C36" s="1" t="s">
        <v>33</v>
      </c>
      <c r="D36" s="3">
        <v>0.21</v>
      </c>
      <c r="E36" s="2" t="s">
        <v>24</v>
      </c>
      <c r="F36" s="8">
        <f>H36+J36+L36</f>
        <v>262580</v>
      </c>
      <c r="G36" s="12">
        <f>I36+K36+M36</f>
        <v>55141.8</v>
      </c>
      <c r="H36" s="8">
        <v>0</v>
      </c>
      <c r="I36" s="12"/>
      <c r="J36" s="8">
        <f>노임!$D$10</f>
        <v>262580</v>
      </c>
      <c r="K36" s="12">
        <f>TRUNC(J36*D36,1)</f>
        <v>55141.8</v>
      </c>
      <c r="L36" s="8">
        <v>0</v>
      </c>
      <c r="M36" s="12"/>
      <c r="N36" s="23" t="s">
        <v>0</v>
      </c>
    </row>
    <row r="37" spans="1:14" ht="15" customHeight="1">
      <c r="A37" s="24"/>
      <c r="B37" s="25" t="s">
        <v>421</v>
      </c>
      <c r="C37" s="1" t="s">
        <v>0</v>
      </c>
      <c r="D37" s="3">
        <v>0.11</v>
      </c>
      <c r="E37" s="2" t="s">
        <v>24</v>
      </c>
      <c r="F37" s="8">
        <f>H37+J37+L37</f>
        <v>172068</v>
      </c>
      <c r="G37" s="12">
        <f>I37+K37+M37</f>
        <v>18927.400000000001</v>
      </c>
      <c r="H37" s="8">
        <v>0</v>
      </c>
      <c r="I37" s="12"/>
      <c r="J37" s="8">
        <f>노임!$D$3</f>
        <v>172068</v>
      </c>
      <c r="K37" s="12">
        <f>TRUNC(J37*D37,1)</f>
        <v>18927.400000000001</v>
      </c>
      <c r="L37" s="8">
        <v>0</v>
      </c>
      <c r="M37" s="12"/>
      <c r="N37" s="23" t="s">
        <v>0</v>
      </c>
    </row>
    <row r="38" spans="1:14" ht="15" customHeight="1">
      <c r="A38" s="24"/>
      <c r="B38" s="25" t="s">
        <v>456</v>
      </c>
      <c r="C38" s="1" t="s">
        <v>369</v>
      </c>
      <c r="D38" s="3">
        <v>2</v>
      </c>
      <c r="E38" s="2" t="s">
        <v>370</v>
      </c>
      <c r="F38" s="8">
        <f>H38+J38+L38</f>
        <v>0</v>
      </c>
      <c r="G38" s="12">
        <f>I38+K38+M38</f>
        <v>1481.3</v>
      </c>
      <c r="H38" s="8"/>
      <c r="I38" s="12"/>
      <c r="J38" s="8"/>
      <c r="K38" s="12"/>
      <c r="L38" s="8"/>
      <c r="M38" s="12">
        <f>TRUNC((K36+K37)*D38%,1)</f>
        <v>1481.3</v>
      </c>
      <c r="N38" s="23"/>
    </row>
    <row r="39" spans="1:14" ht="15" customHeight="1">
      <c r="A39" s="27"/>
      <c r="B39" s="2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3"/>
    </row>
    <row r="40" spans="1:14" ht="15" customHeight="1">
      <c r="A40" s="75">
        <f>A35+1</f>
        <v>47</v>
      </c>
      <c r="B40" s="57" t="s">
        <v>455</v>
      </c>
      <c r="C40" s="58" t="s">
        <v>252</v>
      </c>
      <c r="D40" s="58">
        <v>1</v>
      </c>
      <c r="E40" s="59" t="s">
        <v>3</v>
      </c>
      <c r="F40" s="62"/>
      <c r="G40" s="61">
        <f>I40+K40+M40</f>
        <v>82661</v>
      </c>
      <c r="H40" s="62"/>
      <c r="I40" s="61">
        <f>TRUNC(I41+I42+I43,0)</f>
        <v>0</v>
      </c>
      <c r="J40" s="62"/>
      <c r="K40" s="61">
        <f>TRUNC(K41+K42+K43,0)</f>
        <v>81041</v>
      </c>
      <c r="L40" s="62"/>
      <c r="M40" s="61">
        <f>TRUNC(M41+M42+M43,0)</f>
        <v>1620</v>
      </c>
      <c r="N40" s="74" t="str">
        <f>N35</f>
        <v>토목6-2-3</v>
      </c>
    </row>
    <row r="41" spans="1:14" ht="15" customHeight="1">
      <c r="A41" s="24"/>
      <c r="B41" s="25" t="s">
        <v>420</v>
      </c>
      <c r="C41" s="1" t="s">
        <v>33</v>
      </c>
      <c r="D41" s="3">
        <v>0.23</v>
      </c>
      <c r="E41" s="2" t="s">
        <v>24</v>
      </c>
      <c r="F41" s="8">
        <f>H41+J41+L41</f>
        <v>262580</v>
      </c>
      <c r="G41" s="12">
        <f>I41+K41+M41</f>
        <v>60393.4</v>
      </c>
      <c r="H41" s="8">
        <v>0</v>
      </c>
      <c r="I41" s="12"/>
      <c r="J41" s="8">
        <f>노임!$D$10</f>
        <v>262580</v>
      </c>
      <c r="K41" s="12">
        <f>TRUNC(J41*D41,1)</f>
        <v>60393.4</v>
      </c>
      <c r="L41" s="8">
        <v>0</v>
      </c>
      <c r="M41" s="12"/>
      <c r="N41" s="23" t="s">
        <v>0</v>
      </c>
    </row>
    <row r="42" spans="1:14" ht="15" customHeight="1">
      <c r="A42" s="24"/>
      <c r="B42" s="25" t="s">
        <v>421</v>
      </c>
      <c r="C42" s="1" t="s">
        <v>0</v>
      </c>
      <c r="D42" s="3">
        <v>0.12</v>
      </c>
      <c r="E42" s="2" t="s">
        <v>24</v>
      </c>
      <c r="F42" s="8">
        <f>H42+J42+L42</f>
        <v>172068</v>
      </c>
      <c r="G42" s="12">
        <f>I42+K42+M42</f>
        <v>20648.099999999999</v>
      </c>
      <c r="H42" s="8">
        <v>0</v>
      </c>
      <c r="I42" s="12"/>
      <c r="J42" s="8">
        <f>노임!$D$3</f>
        <v>172068</v>
      </c>
      <c r="K42" s="12">
        <f>TRUNC(J42*D42,1)</f>
        <v>20648.099999999999</v>
      </c>
      <c r="L42" s="8">
        <v>0</v>
      </c>
      <c r="M42" s="12"/>
      <c r="N42" s="23" t="s">
        <v>0</v>
      </c>
    </row>
    <row r="43" spans="1:14" ht="15" customHeight="1">
      <c r="A43" s="24"/>
      <c r="B43" s="25" t="s">
        <v>456</v>
      </c>
      <c r="C43" s="1" t="s">
        <v>369</v>
      </c>
      <c r="D43" s="3">
        <v>2</v>
      </c>
      <c r="E43" s="2" t="s">
        <v>370</v>
      </c>
      <c r="F43" s="8">
        <f>H43+J43+L43</f>
        <v>0</v>
      </c>
      <c r="G43" s="12">
        <f>I43+K43+M43</f>
        <v>1620.8</v>
      </c>
      <c r="H43" s="8"/>
      <c r="I43" s="12"/>
      <c r="J43" s="8"/>
      <c r="K43" s="12"/>
      <c r="L43" s="8"/>
      <c r="M43" s="12">
        <f>TRUNC((K41+K42)*D43%,1)</f>
        <v>1620.8</v>
      </c>
      <c r="N43" s="23"/>
    </row>
    <row r="44" spans="1:14" ht="15" customHeight="1">
      <c r="A44" s="27"/>
      <c r="B44" s="2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3"/>
    </row>
    <row r="45" spans="1:14" ht="15" customHeight="1">
      <c r="A45" s="75">
        <f>A40+1</f>
        <v>48</v>
      </c>
      <c r="B45" s="57" t="s">
        <v>455</v>
      </c>
      <c r="C45" s="58" t="s">
        <v>254</v>
      </c>
      <c r="D45" s="58">
        <v>1</v>
      </c>
      <c r="E45" s="59" t="s">
        <v>3</v>
      </c>
      <c r="F45" s="62"/>
      <c r="G45" s="61">
        <f>I45+K45+M45</f>
        <v>94207</v>
      </c>
      <c r="H45" s="62"/>
      <c r="I45" s="61">
        <f>TRUNC(I46+I47+I48,0)</f>
        <v>0</v>
      </c>
      <c r="J45" s="62"/>
      <c r="K45" s="61">
        <f>TRUNC(K46+K47+K48,0)</f>
        <v>92360</v>
      </c>
      <c r="L45" s="62"/>
      <c r="M45" s="61">
        <f>TRUNC(M46+M47+M48,0)</f>
        <v>1847</v>
      </c>
      <c r="N45" s="74" t="str">
        <f>N40</f>
        <v>토목6-2-3</v>
      </c>
    </row>
    <row r="46" spans="1:14" ht="15" customHeight="1">
      <c r="A46" s="24"/>
      <c r="B46" s="25" t="s">
        <v>420</v>
      </c>
      <c r="C46" s="1" t="s">
        <v>33</v>
      </c>
      <c r="D46" s="3">
        <v>0.26</v>
      </c>
      <c r="E46" s="2" t="s">
        <v>24</v>
      </c>
      <c r="F46" s="8">
        <f>H46+J46+L46</f>
        <v>262580</v>
      </c>
      <c r="G46" s="12">
        <f>I46+K46+M46</f>
        <v>68270.8</v>
      </c>
      <c r="H46" s="8">
        <v>0</v>
      </c>
      <c r="I46" s="12"/>
      <c r="J46" s="8">
        <f>노임!$D$10</f>
        <v>262580</v>
      </c>
      <c r="K46" s="12">
        <f>TRUNC(J46*D46,1)</f>
        <v>68270.8</v>
      </c>
      <c r="L46" s="8">
        <v>0</v>
      </c>
      <c r="M46" s="12"/>
      <c r="N46" s="23" t="s">
        <v>0</v>
      </c>
    </row>
    <row r="47" spans="1:14" ht="15" customHeight="1">
      <c r="A47" s="24"/>
      <c r="B47" s="25" t="s">
        <v>421</v>
      </c>
      <c r="C47" s="1" t="s">
        <v>0</v>
      </c>
      <c r="D47" s="3">
        <v>0.14000000000000001</v>
      </c>
      <c r="E47" s="2" t="s">
        <v>24</v>
      </c>
      <c r="F47" s="8">
        <f>H47+J47+L47</f>
        <v>172068</v>
      </c>
      <c r="G47" s="12">
        <f>I47+K47+M47</f>
        <v>24089.5</v>
      </c>
      <c r="H47" s="8">
        <v>0</v>
      </c>
      <c r="I47" s="12"/>
      <c r="J47" s="8">
        <f>노임!$D$3</f>
        <v>172068</v>
      </c>
      <c r="K47" s="12">
        <f>TRUNC(J47*D47,1)</f>
        <v>24089.5</v>
      </c>
      <c r="L47" s="8">
        <v>0</v>
      </c>
      <c r="M47" s="12"/>
      <c r="N47" s="23" t="s">
        <v>0</v>
      </c>
    </row>
    <row r="48" spans="1:14" ht="15" customHeight="1">
      <c r="A48" s="24"/>
      <c r="B48" s="25" t="s">
        <v>456</v>
      </c>
      <c r="C48" s="1" t="s">
        <v>369</v>
      </c>
      <c r="D48" s="3">
        <v>2</v>
      </c>
      <c r="E48" s="2" t="s">
        <v>370</v>
      </c>
      <c r="F48" s="8">
        <f>H48+J48+L48</f>
        <v>0</v>
      </c>
      <c r="G48" s="12">
        <f>I48+K48+M48</f>
        <v>1847.2</v>
      </c>
      <c r="H48" s="8"/>
      <c r="I48" s="12"/>
      <c r="J48" s="8"/>
      <c r="K48" s="12"/>
      <c r="L48" s="8"/>
      <c r="M48" s="12">
        <f>TRUNC((K46+K47)*D48%,1)</f>
        <v>1847.2</v>
      </c>
      <c r="N48" s="23"/>
    </row>
    <row r="49" spans="1:14" ht="15" customHeight="1">
      <c r="A49" s="27"/>
      <c r="B49" s="2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3"/>
    </row>
    <row r="50" spans="1:14" ht="15" customHeight="1">
      <c r="A50" s="75">
        <f>A45+1</f>
        <v>49</v>
      </c>
      <c r="B50" s="57" t="s">
        <v>455</v>
      </c>
      <c r="C50" s="58" t="s">
        <v>253</v>
      </c>
      <c r="D50" s="58">
        <v>1</v>
      </c>
      <c r="E50" s="59" t="s">
        <v>3</v>
      </c>
      <c r="F50" s="62"/>
      <c r="G50" s="61">
        <f>I50+K50+M50</f>
        <v>101318</v>
      </c>
      <c r="H50" s="62"/>
      <c r="I50" s="61">
        <f>TRUNC(I51+I52+I53,0)</f>
        <v>0</v>
      </c>
      <c r="J50" s="62"/>
      <c r="K50" s="61">
        <f>TRUNC(K51+K52+K53,0)</f>
        <v>99332</v>
      </c>
      <c r="L50" s="62"/>
      <c r="M50" s="61">
        <f>TRUNC(M51+M52+M53,0)</f>
        <v>1986</v>
      </c>
      <c r="N50" s="74" t="str">
        <f>N45</f>
        <v>토목6-2-3</v>
      </c>
    </row>
    <row r="51" spans="1:14" ht="15" customHeight="1">
      <c r="A51" s="24"/>
      <c r="B51" s="25" t="s">
        <v>420</v>
      </c>
      <c r="C51" s="1" t="s">
        <v>33</v>
      </c>
      <c r="D51" s="3">
        <v>0.28000000000000003</v>
      </c>
      <c r="E51" s="2" t="s">
        <v>24</v>
      </c>
      <c r="F51" s="8">
        <f>H51+J51+L51</f>
        <v>262580</v>
      </c>
      <c r="G51" s="12">
        <f>I51+K51+M51</f>
        <v>73522.399999999994</v>
      </c>
      <c r="H51" s="8">
        <v>0</v>
      </c>
      <c r="I51" s="12"/>
      <c r="J51" s="8">
        <f>노임!$D$10</f>
        <v>262580</v>
      </c>
      <c r="K51" s="12">
        <f>TRUNC(J51*D51,1)</f>
        <v>73522.399999999994</v>
      </c>
      <c r="L51" s="8">
        <v>0</v>
      </c>
      <c r="M51" s="12"/>
      <c r="N51" s="23" t="s">
        <v>0</v>
      </c>
    </row>
    <row r="52" spans="1:14" ht="15" customHeight="1">
      <c r="A52" s="24"/>
      <c r="B52" s="25" t="s">
        <v>421</v>
      </c>
      <c r="C52" s="1" t="s">
        <v>0</v>
      </c>
      <c r="D52" s="3">
        <v>0.15</v>
      </c>
      <c r="E52" s="2" t="s">
        <v>24</v>
      </c>
      <c r="F52" s="8">
        <f>H52+J52+L52</f>
        <v>172068</v>
      </c>
      <c r="G52" s="12">
        <f>I52+K52+M52</f>
        <v>25810.2</v>
      </c>
      <c r="H52" s="8">
        <v>0</v>
      </c>
      <c r="I52" s="12"/>
      <c r="J52" s="8">
        <f>노임!$D$3</f>
        <v>172068</v>
      </c>
      <c r="K52" s="12">
        <f>TRUNC(J52*D52,1)</f>
        <v>25810.2</v>
      </c>
      <c r="L52" s="8">
        <v>0</v>
      </c>
      <c r="M52" s="12"/>
      <c r="N52" s="23" t="s">
        <v>0</v>
      </c>
    </row>
    <row r="53" spans="1:14" ht="15" customHeight="1">
      <c r="A53" s="24"/>
      <c r="B53" s="25" t="s">
        <v>456</v>
      </c>
      <c r="C53" s="1" t="s">
        <v>369</v>
      </c>
      <c r="D53" s="3">
        <v>2</v>
      </c>
      <c r="E53" s="2" t="s">
        <v>370</v>
      </c>
      <c r="F53" s="8">
        <f>H53+J53+L53</f>
        <v>0</v>
      </c>
      <c r="G53" s="12">
        <f>I53+K53+M53</f>
        <v>1986.6</v>
      </c>
      <c r="H53" s="8"/>
      <c r="I53" s="12"/>
      <c r="J53" s="8"/>
      <c r="K53" s="12"/>
      <c r="L53" s="8"/>
      <c r="M53" s="12">
        <f>TRUNC((K51+K52)*D53%,1)</f>
        <v>1986.6</v>
      </c>
      <c r="N53" s="23"/>
    </row>
    <row r="54" spans="1:14" ht="15" customHeight="1">
      <c r="A54" s="27"/>
      <c r="B54" s="2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3"/>
    </row>
    <row r="55" spans="1:14" ht="15" customHeight="1">
      <c r="A55" s="75">
        <f>A50+1</f>
        <v>50</v>
      </c>
      <c r="B55" s="57" t="s">
        <v>455</v>
      </c>
      <c r="C55" s="58" t="s">
        <v>255</v>
      </c>
      <c r="D55" s="58">
        <v>1</v>
      </c>
      <c r="E55" s="59" t="s">
        <v>3</v>
      </c>
      <c r="F55" s="62"/>
      <c r="G55" s="61">
        <f>I55+K55+M55</f>
        <v>122653</v>
      </c>
      <c r="H55" s="62"/>
      <c r="I55" s="61">
        <f>TRUNC(I56+I57+I58,0)</f>
        <v>0</v>
      </c>
      <c r="J55" s="62"/>
      <c r="K55" s="61">
        <f>TRUNC(K56+K57+K58,0)</f>
        <v>120249</v>
      </c>
      <c r="L55" s="62"/>
      <c r="M55" s="61">
        <f>TRUNC(M56+M57+M58,0)</f>
        <v>2404</v>
      </c>
      <c r="N55" s="74" t="str">
        <f>N50</f>
        <v>토목6-2-3</v>
      </c>
    </row>
    <row r="56" spans="1:14" ht="15" customHeight="1">
      <c r="A56" s="24"/>
      <c r="B56" s="25" t="s">
        <v>420</v>
      </c>
      <c r="C56" s="1" t="s">
        <v>33</v>
      </c>
      <c r="D56" s="3">
        <v>0.34</v>
      </c>
      <c r="E56" s="2" t="s">
        <v>24</v>
      </c>
      <c r="F56" s="8">
        <f>H56+J56+L56</f>
        <v>262580</v>
      </c>
      <c r="G56" s="12">
        <f>I56+K56+M56</f>
        <v>89277.2</v>
      </c>
      <c r="H56" s="8">
        <v>0</v>
      </c>
      <c r="I56" s="12"/>
      <c r="J56" s="8">
        <f>노임!$D$10</f>
        <v>262580</v>
      </c>
      <c r="K56" s="12">
        <f>TRUNC(J56*D56,1)</f>
        <v>89277.2</v>
      </c>
      <c r="L56" s="8">
        <v>0</v>
      </c>
      <c r="M56" s="12"/>
      <c r="N56" s="23" t="s">
        <v>0</v>
      </c>
    </row>
    <row r="57" spans="1:14" ht="15" customHeight="1">
      <c r="A57" s="24"/>
      <c r="B57" s="25" t="s">
        <v>421</v>
      </c>
      <c r="C57" s="1" t="s">
        <v>0</v>
      </c>
      <c r="D57" s="3">
        <v>0.18</v>
      </c>
      <c r="E57" s="2" t="s">
        <v>24</v>
      </c>
      <c r="F57" s="8">
        <f>H57+J57+L57</f>
        <v>172068</v>
      </c>
      <c r="G57" s="12">
        <f>I57+K57+M57</f>
        <v>30972.2</v>
      </c>
      <c r="H57" s="8">
        <v>0</v>
      </c>
      <c r="I57" s="12"/>
      <c r="J57" s="8">
        <f>노임!$D$3</f>
        <v>172068</v>
      </c>
      <c r="K57" s="12">
        <f>TRUNC(J57*D57,1)</f>
        <v>30972.2</v>
      </c>
      <c r="L57" s="8">
        <v>0</v>
      </c>
      <c r="M57" s="12"/>
      <c r="N57" s="23" t="s">
        <v>0</v>
      </c>
    </row>
    <row r="58" spans="1:14" ht="15" customHeight="1">
      <c r="A58" s="24"/>
      <c r="B58" s="25" t="s">
        <v>456</v>
      </c>
      <c r="C58" s="1" t="s">
        <v>369</v>
      </c>
      <c r="D58" s="3">
        <v>2</v>
      </c>
      <c r="E58" s="2" t="s">
        <v>370</v>
      </c>
      <c r="F58" s="8">
        <f>H58+J58+L58</f>
        <v>0</v>
      </c>
      <c r="G58" s="12">
        <f>I58+K58+M58</f>
        <v>2404.9</v>
      </c>
      <c r="H58" s="8"/>
      <c r="I58" s="12"/>
      <c r="J58" s="8"/>
      <c r="K58" s="12"/>
      <c r="L58" s="8"/>
      <c r="M58" s="12">
        <f>TRUNC((K56+K57)*D58%,1)</f>
        <v>2404.9</v>
      </c>
      <c r="N58" s="23"/>
    </row>
    <row r="59" spans="1:14" ht="15" customHeight="1">
      <c r="A59" s="27"/>
      <c r="B59" s="2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3"/>
    </row>
    <row r="60" spans="1:14" ht="15" customHeight="1">
      <c r="A60" s="75">
        <f>A55+1</f>
        <v>51</v>
      </c>
      <c r="B60" s="57" t="s">
        <v>455</v>
      </c>
      <c r="C60" s="58" t="s">
        <v>256</v>
      </c>
      <c r="D60" s="58">
        <v>1</v>
      </c>
      <c r="E60" s="59" t="s">
        <v>3</v>
      </c>
      <c r="F60" s="62"/>
      <c r="G60" s="61">
        <f>I60+K60+M60</f>
        <v>141310</v>
      </c>
      <c r="H60" s="62"/>
      <c r="I60" s="61">
        <f>TRUNC(I61+I62+I63,0)</f>
        <v>0</v>
      </c>
      <c r="J60" s="62"/>
      <c r="K60" s="61">
        <f>TRUNC(K61+K62+K63,0)</f>
        <v>138540</v>
      </c>
      <c r="L60" s="62"/>
      <c r="M60" s="61">
        <f>TRUNC(M61+M62+M63,0)</f>
        <v>2770</v>
      </c>
      <c r="N60" s="74" t="str">
        <f>N55</f>
        <v>토목6-2-3</v>
      </c>
    </row>
    <row r="61" spans="1:14" ht="15" customHeight="1">
      <c r="A61" s="24"/>
      <c r="B61" s="25" t="s">
        <v>420</v>
      </c>
      <c r="C61" s="1" t="s">
        <v>33</v>
      </c>
      <c r="D61" s="3">
        <v>0.39</v>
      </c>
      <c r="E61" s="2" t="s">
        <v>24</v>
      </c>
      <c r="F61" s="8">
        <f>H61+J61+L61</f>
        <v>262580</v>
      </c>
      <c r="G61" s="12">
        <f>I61+K61+M61</f>
        <v>102406.2</v>
      </c>
      <c r="H61" s="8">
        <v>0</v>
      </c>
      <c r="I61" s="12"/>
      <c r="J61" s="8">
        <f>노임!$D$10</f>
        <v>262580</v>
      </c>
      <c r="K61" s="12">
        <f>TRUNC(J61*D61,1)</f>
        <v>102406.2</v>
      </c>
      <c r="L61" s="8">
        <v>0</v>
      </c>
      <c r="M61" s="12"/>
      <c r="N61" s="23" t="s">
        <v>0</v>
      </c>
    </row>
    <row r="62" spans="1:14" ht="15" customHeight="1">
      <c r="A62" s="24"/>
      <c r="B62" s="25" t="s">
        <v>421</v>
      </c>
      <c r="C62" s="1" t="s">
        <v>0</v>
      </c>
      <c r="D62" s="3">
        <v>0.21</v>
      </c>
      <c r="E62" s="2" t="s">
        <v>24</v>
      </c>
      <c r="F62" s="8">
        <f>H62+J62+L62</f>
        <v>172068</v>
      </c>
      <c r="G62" s="12">
        <f>I62+K62+M62</f>
        <v>36134.199999999997</v>
      </c>
      <c r="H62" s="8">
        <v>0</v>
      </c>
      <c r="I62" s="12"/>
      <c r="J62" s="8">
        <f>노임!$D$3</f>
        <v>172068</v>
      </c>
      <c r="K62" s="12">
        <f>TRUNC(J62*D62,1)</f>
        <v>36134.199999999997</v>
      </c>
      <c r="L62" s="8">
        <v>0</v>
      </c>
      <c r="M62" s="12"/>
      <c r="N62" s="23" t="s">
        <v>0</v>
      </c>
    </row>
    <row r="63" spans="1:14" ht="15" customHeight="1">
      <c r="A63" s="24"/>
      <c r="B63" s="25" t="s">
        <v>456</v>
      </c>
      <c r="C63" s="1" t="s">
        <v>369</v>
      </c>
      <c r="D63" s="3">
        <v>2</v>
      </c>
      <c r="E63" s="2" t="s">
        <v>370</v>
      </c>
      <c r="F63" s="8">
        <f>H63+J63+L63</f>
        <v>0</v>
      </c>
      <c r="G63" s="12">
        <f>I63+K63+M63</f>
        <v>2770.8</v>
      </c>
      <c r="H63" s="8"/>
      <c r="I63" s="12"/>
      <c r="J63" s="8"/>
      <c r="K63" s="12"/>
      <c r="L63" s="8"/>
      <c r="M63" s="12">
        <f>TRUNC((K61+K62)*D63%,1)</f>
        <v>2770.8</v>
      </c>
      <c r="N63" s="23"/>
    </row>
    <row r="64" spans="1:14" ht="15" customHeight="1">
      <c r="A64" s="27"/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3"/>
    </row>
    <row r="65" spans="1:14" ht="15" customHeight="1">
      <c r="A65" s="75">
        <f>A60+1</f>
        <v>52</v>
      </c>
      <c r="B65" s="57" t="s">
        <v>455</v>
      </c>
      <c r="C65" s="58" t="s">
        <v>257</v>
      </c>
      <c r="D65" s="58">
        <v>1</v>
      </c>
      <c r="E65" s="59" t="s">
        <v>3</v>
      </c>
      <c r="F65" s="62"/>
      <c r="G65" s="61">
        <f>I65+K65+M65</f>
        <v>159967</v>
      </c>
      <c r="H65" s="62"/>
      <c r="I65" s="61">
        <f>TRUNC(I66+I67+I68,0)</f>
        <v>0</v>
      </c>
      <c r="J65" s="62"/>
      <c r="K65" s="61">
        <f>TRUNC(K66+K67+K68,0)</f>
        <v>156831</v>
      </c>
      <c r="L65" s="62"/>
      <c r="M65" s="61">
        <f>TRUNC(M66+M67+M68,0)</f>
        <v>3136</v>
      </c>
      <c r="N65" s="74" t="str">
        <f>N60</f>
        <v>토목6-2-3</v>
      </c>
    </row>
    <row r="66" spans="1:14" ht="15" customHeight="1">
      <c r="A66" s="24"/>
      <c r="B66" s="25" t="s">
        <v>420</v>
      </c>
      <c r="C66" s="1" t="s">
        <v>33</v>
      </c>
      <c r="D66" s="3">
        <v>0.44</v>
      </c>
      <c r="E66" s="2" t="s">
        <v>24</v>
      </c>
      <c r="F66" s="8">
        <f>H66+J66+L66</f>
        <v>262580</v>
      </c>
      <c r="G66" s="12">
        <f>I66+K66+M66</f>
        <v>115535.2</v>
      </c>
      <c r="H66" s="8">
        <v>0</v>
      </c>
      <c r="I66" s="12"/>
      <c r="J66" s="8">
        <f>노임!$D$10</f>
        <v>262580</v>
      </c>
      <c r="K66" s="12">
        <f>TRUNC(J66*D66,1)</f>
        <v>115535.2</v>
      </c>
      <c r="L66" s="8">
        <v>0</v>
      </c>
      <c r="M66" s="12"/>
      <c r="N66" s="23" t="s">
        <v>0</v>
      </c>
    </row>
    <row r="67" spans="1:14" ht="15" customHeight="1">
      <c r="A67" s="24"/>
      <c r="B67" s="25" t="s">
        <v>421</v>
      </c>
      <c r="C67" s="1" t="s">
        <v>0</v>
      </c>
      <c r="D67" s="3">
        <v>0.24</v>
      </c>
      <c r="E67" s="2" t="s">
        <v>24</v>
      </c>
      <c r="F67" s="8">
        <f>H67+J67+L67</f>
        <v>172068</v>
      </c>
      <c r="G67" s="12">
        <f>I67+K67+M67</f>
        <v>41296.300000000003</v>
      </c>
      <c r="H67" s="8">
        <v>0</v>
      </c>
      <c r="I67" s="12"/>
      <c r="J67" s="8">
        <f>노임!$D$3</f>
        <v>172068</v>
      </c>
      <c r="K67" s="12">
        <f>TRUNC(J67*D67,1)</f>
        <v>41296.300000000003</v>
      </c>
      <c r="L67" s="8">
        <v>0</v>
      </c>
      <c r="M67" s="12"/>
      <c r="N67" s="23" t="s">
        <v>0</v>
      </c>
    </row>
    <row r="68" spans="1:14" ht="15" customHeight="1">
      <c r="A68" s="24"/>
      <c r="B68" s="25" t="s">
        <v>456</v>
      </c>
      <c r="C68" s="1" t="s">
        <v>369</v>
      </c>
      <c r="D68" s="3">
        <v>2</v>
      </c>
      <c r="E68" s="2" t="s">
        <v>370</v>
      </c>
      <c r="F68" s="8">
        <f>H68+J68+L68</f>
        <v>0</v>
      </c>
      <c r="G68" s="12">
        <f>I68+K68+M68</f>
        <v>3136.6</v>
      </c>
      <c r="H68" s="8"/>
      <c r="I68" s="12"/>
      <c r="J68" s="8"/>
      <c r="K68" s="12"/>
      <c r="L68" s="8"/>
      <c r="M68" s="12">
        <f>TRUNC((K66+K67)*D68%,1)</f>
        <v>3136.6</v>
      </c>
      <c r="N68" s="23"/>
    </row>
    <row r="69" spans="1:14" ht="15" customHeight="1">
      <c r="A69" s="27"/>
      <c r="B69" s="2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3"/>
    </row>
    <row r="70" spans="1:14" ht="15" customHeight="1">
      <c r="A70" s="75">
        <f>A65+1</f>
        <v>53</v>
      </c>
      <c r="B70" s="57" t="s">
        <v>455</v>
      </c>
      <c r="C70" s="58" t="s">
        <v>235</v>
      </c>
      <c r="D70" s="58">
        <v>1</v>
      </c>
      <c r="E70" s="59" t="s">
        <v>3</v>
      </c>
      <c r="F70" s="62"/>
      <c r="G70" s="61">
        <f>I70+K70+M70</f>
        <v>176869</v>
      </c>
      <c r="H70" s="62"/>
      <c r="I70" s="61">
        <f>TRUNC(I71+I72+I73,0)</f>
        <v>0</v>
      </c>
      <c r="J70" s="62"/>
      <c r="K70" s="61">
        <f>TRUNC(K71+K72+K73,0)</f>
        <v>173401</v>
      </c>
      <c r="L70" s="62"/>
      <c r="M70" s="61">
        <f>TRUNC(M71+M72+M73,0)</f>
        <v>3468</v>
      </c>
      <c r="N70" s="74" t="str">
        <f>N65</f>
        <v>토목6-2-3</v>
      </c>
    </row>
    <row r="71" spans="1:14" ht="15" customHeight="1">
      <c r="A71" s="24"/>
      <c r="B71" s="25" t="s">
        <v>420</v>
      </c>
      <c r="C71" s="1" t="s">
        <v>33</v>
      </c>
      <c r="D71" s="3">
        <v>0.49</v>
      </c>
      <c r="E71" s="2" t="s">
        <v>24</v>
      </c>
      <c r="F71" s="8">
        <f>H71+J71+L71</f>
        <v>262580</v>
      </c>
      <c r="G71" s="12">
        <f>I71+K71+M71</f>
        <v>128664.2</v>
      </c>
      <c r="H71" s="8">
        <v>0</v>
      </c>
      <c r="I71" s="12"/>
      <c r="J71" s="8">
        <f>노임!$D$10</f>
        <v>262580</v>
      </c>
      <c r="K71" s="12">
        <f>TRUNC(J71*D71,1)</f>
        <v>128664.2</v>
      </c>
      <c r="L71" s="8">
        <v>0</v>
      </c>
      <c r="M71" s="12"/>
      <c r="N71" s="23" t="s">
        <v>0</v>
      </c>
    </row>
    <row r="72" spans="1:14" ht="15" customHeight="1">
      <c r="A72" s="24"/>
      <c r="B72" s="25" t="s">
        <v>421</v>
      </c>
      <c r="C72" s="1" t="s">
        <v>0</v>
      </c>
      <c r="D72" s="3">
        <v>0.26</v>
      </c>
      <c r="E72" s="2" t="s">
        <v>24</v>
      </c>
      <c r="F72" s="8">
        <f>H72+J72+L72</f>
        <v>172068</v>
      </c>
      <c r="G72" s="12">
        <f>I72+K72+M72</f>
        <v>44737.599999999999</v>
      </c>
      <c r="H72" s="8">
        <v>0</v>
      </c>
      <c r="I72" s="12"/>
      <c r="J72" s="8">
        <f>노임!$D$3</f>
        <v>172068</v>
      </c>
      <c r="K72" s="12">
        <f>TRUNC(J72*D72,1)</f>
        <v>44737.599999999999</v>
      </c>
      <c r="L72" s="8">
        <v>0</v>
      </c>
      <c r="M72" s="12"/>
      <c r="N72" s="23" t="s">
        <v>0</v>
      </c>
    </row>
    <row r="73" spans="1:14" ht="15" customHeight="1">
      <c r="A73" s="24"/>
      <c r="B73" s="25" t="s">
        <v>456</v>
      </c>
      <c r="C73" s="1" t="s">
        <v>369</v>
      </c>
      <c r="D73" s="3">
        <v>2</v>
      </c>
      <c r="E73" s="2" t="s">
        <v>370</v>
      </c>
      <c r="F73" s="8">
        <f>H73+J73+L73</f>
        <v>0</v>
      </c>
      <c r="G73" s="12">
        <f>I73+K73+M73</f>
        <v>3468</v>
      </c>
      <c r="H73" s="8"/>
      <c r="I73" s="12"/>
      <c r="J73" s="8"/>
      <c r="K73" s="12"/>
      <c r="L73" s="8"/>
      <c r="M73" s="12">
        <f>TRUNC((K71+K72)*D73%,1)</f>
        <v>3468</v>
      </c>
      <c r="N73" s="23"/>
    </row>
    <row r="74" spans="1:14" ht="15" customHeight="1">
      <c r="A74" s="27"/>
      <c r="B74" s="2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3"/>
    </row>
    <row r="75" spans="1:14" ht="15" customHeight="1">
      <c r="A75" s="75">
        <f>A70+1</f>
        <v>54</v>
      </c>
      <c r="B75" s="57" t="s">
        <v>455</v>
      </c>
      <c r="C75" s="58" t="s">
        <v>258</v>
      </c>
      <c r="D75" s="58">
        <v>1</v>
      </c>
      <c r="E75" s="59" t="s">
        <v>3</v>
      </c>
      <c r="F75" s="62"/>
      <c r="G75" s="61">
        <f>I75+K75+M75</f>
        <v>195525</v>
      </c>
      <c r="H75" s="62"/>
      <c r="I75" s="61">
        <f>TRUNC(I76+I77+I78,0)</f>
        <v>0</v>
      </c>
      <c r="J75" s="62"/>
      <c r="K75" s="61">
        <f>TRUNC(K76+K77+K78,0)</f>
        <v>191692</v>
      </c>
      <c r="L75" s="62"/>
      <c r="M75" s="61">
        <f>TRUNC(M76+M77+M78,0)</f>
        <v>3833</v>
      </c>
      <c r="N75" s="74" t="str">
        <f>N70</f>
        <v>토목6-2-3</v>
      </c>
    </row>
    <row r="76" spans="1:14" ht="15" customHeight="1">
      <c r="A76" s="24"/>
      <c r="B76" s="25" t="s">
        <v>420</v>
      </c>
      <c r="C76" s="1" t="s">
        <v>33</v>
      </c>
      <c r="D76" s="3">
        <v>0.54</v>
      </c>
      <c r="E76" s="2" t="s">
        <v>24</v>
      </c>
      <c r="F76" s="8">
        <f>H76+J76+L76</f>
        <v>262580</v>
      </c>
      <c r="G76" s="12">
        <f>I76+K76+M76</f>
        <v>141793.20000000001</v>
      </c>
      <c r="H76" s="8">
        <v>0</v>
      </c>
      <c r="I76" s="12"/>
      <c r="J76" s="8">
        <f>노임!$D$10</f>
        <v>262580</v>
      </c>
      <c r="K76" s="12">
        <f>TRUNC(J76*D76,1)</f>
        <v>141793.20000000001</v>
      </c>
      <c r="L76" s="8">
        <v>0</v>
      </c>
      <c r="M76" s="12"/>
      <c r="N76" s="23" t="s">
        <v>0</v>
      </c>
    </row>
    <row r="77" spans="1:14" ht="15" customHeight="1">
      <c r="A77" s="24"/>
      <c r="B77" s="25" t="s">
        <v>421</v>
      </c>
      <c r="C77" s="1" t="s">
        <v>0</v>
      </c>
      <c r="D77" s="3">
        <v>0.28999999999999998</v>
      </c>
      <c r="E77" s="2" t="s">
        <v>24</v>
      </c>
      <c r="F77" s="8">
        <f>H77+J77+L77</f>
        <v>172068</v>
      </c>
      <c r="G77" s="12">
        <f>I77+K77+M77</f>
        <v>49899.7</v>
      </c>
      <c r="H77" s="8">
        <v>0</v>
      </c>
      <c r="I77" s="12"/>
      <c r="J77" s="8">
        <f>노임!$D$3</f>
        <v>172068</v>
      </c>
      <c r="K77" s="12">
        <f>TRUNC(J77*D77,1)</f>
        <v>49899.7</v>
      </c>
      <c r="L77" s="8">
        <v>0</v>
      </c>
      <c r="M77" s="12"/>
      <c r="N77" s="23" t="s">
        <v>0</v>
      </c>
    </row>
    <row r="78" spans="1:14" ht="15" customHeight="1">
      <c r="A78" s="24"/>
      <c r="B78" s="25" t="s">
        <v>456</v>
      </c>
      <c r="C78" s="1" t="s">
        <v>369</v>
      </c>
      <c r="D78" s="3">
        <v>2</v>
      </c>
      <c r="E78" s="2" t="s">
        <v>370</v>
      </c>
      <c r="F78" s="8">
        <f>H78+J78+L78</f>
        <v>0</v>
      </c>
      <c r="G78" s="12">
        <f>I78+K78+M78</f>
        <v>3833.8</v>
      </c>
      <c r="H78" s="8"/>
      <c r="I78" s="12"/>
      <c r="J78" s="8"/>
      <c r="K78" s="12"/>
      <c r="L78" s="8"/>
      <c r="M78" s="12">
        <f>TRUNC((K76+K77)*D78%,1)</f>
        <v>3833.8</v>
      </c>
      <c r="N78" s="23"/>
    </row>
    <row r="79" spans="1:14" ht="15" customHeight="1">
      <c r="A79" s="27"/>
      <c r="B79" s="2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3"/>
    </row>
    <row r="80" spans="1:14" ht="15" customHeight="1">
      <c r="A80" s="75">
        <f>A75+1</f>
        <v>55</v>
      </c>
      <c r="B80" s="57" t="s">
        <v>455</v>
      </c>
      <c r="C80" s="58" t="s">
        <v>259</v>
      </c>
      <c r="D80" s="58">
        <v>1</v>
      </c>
      <c r="E80" s="59" t="s">
        <v>3</v>
      </c>
      <c r="F80" s="62"/>
      <c r="G80" s="61">
        <f>I80+K80+M80</f>
        <v>216861</v>
      </c>
      <c r="H80" s="62"/>
      <c r="I80" s="61">
        <f>TRUNC(I81+I82+I83,0)</f>
        <v>0</v>
      </c>
      <c r="J80" s="62"/>
      <c r="K80" s="61">
        <f>TRUNC(K81+K82+K83,0)</f>
        <v>212609</v>
      </c>
      <c r="L80" s="62"/>
      <c r="M80" s="61">
        <f>TRUNC(M81+M82+M83,0)</f>
        <v>4252</v>
      </c>
      <c r="N80" s="74" t="str">
        <f>N75</f>
        <v>토목6-2-3</v>
      </c>
    </row>
    <row r="81" spans="1:14" ht="15" customHeight="1">
      <c r="A81" s="24"/>
      <c r="B81" s="25" t="s">
        <v>420</v>
      </c>
      <c r="C81" s="1" t="s">
        <v>33</v>
      </c>
      <c r="D81" s="3">
        <v>0.6</v>
      </c>
      <c r="E81" s="2" t="s">
        <v>24</v>
      </c>
      <c r="F81" s="8">
        <f>H81+J81+L81</f>
        <v>262580</v>
      </c>
      <c r="G81" s="12">
        <f>I81+K81+M81</f>
        <v>157548</v>
      </c>
      <c r="H81" s="8">
        <v>0</v>
      </c>
      <c r="I81" s="12"/>
      <c r="J81" s="8">
        <f>노임!$D$10</f>
        <v>262580</v>
      </c>
      <c r="K81" s="12">
        <f>TRUNC(J81*D81,1)</f>
        <v>157548</v>
      </c>
      <c r="L81" s="8">
        <v>0</v>
      </c>
      <c r="M81" s="12"/>
      <c r="N81" s="23" t="s">
        <v>0</v>
      </c>
    </row>
    <row r="82" spans="1:14" ht="15" customHeight="1">
      <c r="A82" s="24"/>
      <c r="B82" s="25" t="s">
        <v>421</v>
      </c>
      <c r="C82" s="1" t="s">
        <v>0</v>
      </c>
      <c r="D82" s="3">
        <v>0.32</v>
      </c>
      <c r="E82" s="2" t="s">
        <v>24</v>
      </c>
      <c r="F82" s="8">
        <f>H82+J82+L82</f>
        <v>172068</v>
      </c>
      <c r="G82" s="12">
        <f>I82+K82+M82</f>
        <v>55061.7</v>
      </c>
      <c r="H82" s="8">
        <v>0</v>
      </c>
      <c r="I82" s="12"/>
      <c r="J82" s="8">
        <f>노임!$D$3</f>
        <v>172068</v>
      </c>
      <c r="K82" s="12">
        <f>TRUNC(J82*D82,1)</f>
        <v>55061.7</v>
      </c>
      <c r="L82" s="8">
        <v>0</v>
      </c>
      <c r="M82" s="12"/>
      <c r="N82" s="23" t="s">
        <v>0</v>
      </c>
    </row>
    <row r="83" spans="1:14" ht="15" customHeight="1">
      <c r="A83" s="24"/>
      <c r="B83" s="25" t="s">
        <v>456</v>
      </c>
      <c r="C83" s="1" t="s">
        <v>369</v>
      </c>
      <c r="D83" s="3">
        <v>2</v>
      </c>
      <c r="E83" s="2" t="s">
        <v>370</v>
      </c>
      <c r="F83" s="8">
        <f>H83+J83+L83</f>
        <v>0</v>
      </c>
      <c r="G83" s="12">
        <f>I83+K83+M83</f>
        <v>4252.1000000000004</v>
      </c>
      <c r="H83" s="8"/>
      <c r="I83" s="12"/>
      <c r="J83" s="8"/>
      <c r="K83" s="12"/>
      <c r="L83" s="8"/>
      <c r="M83" s="12">
        <f>TRUNC((K81+K82)*D83%,1)</f>
        <v>4252.1000000000004</v>
      </c>
      <c r="N83" s="23"/>
    </row>
    <row r="84" spans="1:14" ht="15" customHeight="1">
      <c r="A84" s="27"/>
      <c r="B84" s="2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3"/>
    </row>
    <row r="85" spans="1:14" ht="15" customHeight="1">
      <c r="A85" s="75">
        <f>A80+1</f>
        <v>56</v>
      </c>
      <c r="B85" s="57" t="s">
        <v>455</v>
      </c>
      <c r="C85" s="58" t="s">
        <v>260</v>
      </c>
      <c r="D85" s="58">
        <v>1</v>
      </c>
      <c r="E85" s="59" t="s">
        <v>3</v>
      </c>
      <c r="F85" s="62"/>
      <c r="G85" s="61">
        <f>I85+K85+M85</f>
        <v>235518</v>
      </c>
      <c r="H85" s="62"/>
      <c r="I85" s="61">
        <f>TRUNC(I86+I87+I88,0)</f>
        <v>0</v>
      </c>
      <c r="J85" s="62"/>
      <c r="K85" s="61">
        <f>TRUNC(K86+K87+K88,0)</f>
        <v>230900</v>
      </c>
      <c r="L85" s="62"/>
      <c r="M85" s="61">
        <f>TRUNC(M86+M87+M88,0)</f>
        <v>4618</v>
      </c>
      <c r="N85" s="74" t="str">
        <f>N80</f>
        <v>토목6-2-3</v>
      </c>
    </row>
    <row r="86" spans="1:14" ht="15" customHeight="1">
      <c r="A86" s="24"/>
      <c r="B86" s="25" t="s">
        <v>420</v>
      </c>
      <c r="C86" s="1" t="s">
        <v>33</v>
      </c>
      <c r="D86" s="3">
        <v>0.65</v>
      </c>
      <c r="E86" s="2" t="s">
        <v>24</v>
      </c>
      <c r="F86" s="8">
        <f>H86+J86+L86</f>
        <v>262580</v>
      </c>
      <c r="G86" s="12">
        <f>I86+K86+M86</f>
        <v>170677</v>
      </c>
      <c r="H86" s="8">
        <v>0</v>
      </c>
      <c r="I86" s="12"/>
      <c r="J86" s="8">
        <f>노임!$D$10</f>
        <v>262580</v>
      </c>
      <c r="K86" s="12">
        <f>TRUNC(J86*D86,1)</f>
        <v>170677</v>
      </c>
      <c r="L86" s="8">
        <v>0</v>
      </c>
      <c r="M86" s="12"/>
      <c r="N86" s="23" t="s">
        <v>0</v>
      </c>
    </row>
    <row r="87" spans="1:14" ht="15" customHeight="1">
      <c r="A87" s="24"/>
      <c r="B87" s="25" t="s">
        <v>421</v>
      </c>
      <c r="C87" s="1" t="s">
        <v>0</v>
      </c>
      <c r="D87" s="3">
        <v>0.35</v>
      </c>
      <c r="E87" s="2" t="s">
        <v>24</v>
      </c>
      <c r="F87" s="8">
        <f>H87+J87+L87</f>
        <v>172068</v>
      </c>
      <c r="G87" s="12">
        <f>I87+K87+M87</f>
        <v>60223.8</v>
      </c>
      <c r="H87" s="8">
        <v>0</v>
      </c>
      <c r="I87" s="12"/>
      <c r="J87" s="8">
        <f>노임!$D$3</f>
        <v>172068</v>
      </c>
      <c r="K87" s="12">
        <f>TRUNC(J87*D87,1)</f>
        <v>60223.8</v>
      </c>
      <c r="L87" s="8">
        <v>0</v>
      </c>
      <c r="M87" s="12"/>
      <c r="N87" s="23" t="s">
        <v>0</v>
      </c>
    </row>
    <row r="88" spans="1:14" ht="15" customHeight="1">
      <c r="A88" s="24"/>
      <c r="B88" s="25" t="s">
        <v>456</v>
      </c>
      <c r="C88" s="1" t="s">
        <v>369</v>
      </c>
      <c r="D88" s="3">
        <v>2</v>
      </c>
      <c r="E88" s="2" t="s">
        <v>370</v>
      </c>
      <c r="F88" s="8">
        <f>H88+J88+L88</f>
        <v>0</v>
      </c>
      <c r="G88" s="12">
        <f>I88+K88+M88</f>
        <v>4618</v>
      </c>
      <c r="H88" s="8"/>
      <c r="I88" s="12"/>
      <c r="J88" s="8"/>
      <c r="K88" s="12"/>
      <c r="L88" s="8"/>
      <c r="M88" s="12">
        <f>TRUNC((K86+K87)*D88%,1)</f>
        <v>4618</v>
      </c>
      <c r="N88" s="23"/>
    </row>
    <row r="89" spans="1:14" ht="15" customHeight="1">
      <c r="A89" s="27"/>
      <c r="B89" s="2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3"/>
    </row>
    <row r="90" spans="1:14" ht="15" customHeight="1">
      <c r="A90" s="75">
        <f>A85+1</f>
        <v>57</v>
      </c>
      <c r="B90" s="57" t="s">
        <v>455</v>
      </c>
      <c r="C90" s="58" t="s">
        <v>372</v>
      </c>
      <c r="D90" s="58">
        <v>1</v>
      </c>
      <c r="E90" s="59" t="s">
        <v>3</v>
      </c>
      <c r="F90" s="62"/>
      <c r="G90" s="61">
        <f>I90+K90+M90</f>
        <v>0</v>
      </c>
      <c r="H90" s="62"/>
      <c r="I90" s="61">
        <f>TRUNC(I91+I92+I93+I94,0)</f>
        <v>0</v>
      </c>
      <c r="J90" s="62"/>
      <c r="K90" s="61">
        <f>TRUNC(K91+K92+K93+K94,0)</f>
        <v>0</v>
      </c>
      <c r="L90" s="62"/>
      <c r="M90" s="61">
        <f>TRUNC(M91+M92+M93+M94,0)</f>
        <v>0</v>
      </c>
      <c r="N90" s="74" t="s">
        <v>418</v>
      </c>
    </row>
    <row r="91" spans="1:14" ht="15" customHeight="1">
      <c r="A91" s="24"/>
      <c r="B91" s="25" t="s">
        <v>420</v>
      </c>
      <c r="C91" s="1" t="s">
        <v>33</v>
      </c>
      <c r="D91" s="3"/>
      <c r="E91" s="2" t="s">
        <v>24</v>
      </c>
      <c r="F91" s="8">
        <f>H91+J91+L91</f>
        <v>262580</v>
      </c>
      <c r="G91" s="12">
        <f>I91+K91+M91</f>
        <v>0</v>
      </c>
      <c r="H91" s="8">
        <v>0</v>
      </c>
      <c r="I91" s="12"/>
      <c r="J91" s="8">
        <f>노임!$D$10</f>
        <v>262580</v>
      </c>
      <c r="K91" s="12">
        <f>TRUNC(J91*D91,1)</f>
        <v>0</v>
      </c>
      <c r="L91" s="8">
        <v>0</v>
      </c>
      <c r="M91" s="12"/>
      <c r="N91" s="23" t="s">
        <v>0</v>
      </c>
    </row>
    <row r="92" spans="1:14" ht="15" customHeight="1">
      <c r="A92" s="24"/>
      <c r="B92" s="25" t="s">
        <v>421</v>
      </c>
      <c r="C92" s="1" t="s">
        <v>0</v>
      </c>
      <c r="D92" s="3"/>
      <c r="E92" s="2" t="s">
        <v>24</v>
      </c>
      <c r="F92" s="8">
        <f>H92+J92+L92</f>
        <v>172068</v>
      </c>
      <c r="G92" s="12">
        <f>I92+K92+M92</f>
        <v>0</v>
      </c>
      <c r="H92" s="8">
        <v>0</v>
      </c>
      <c r="I92" s="12"/>
      <c r="J92" s="8">
        <f>노임!$D$3</f>
        <v>172068</v>
      </c>
      <c r="K92" s="12">
        <f>TRUNC(J92*D92,1)</f>
        <v>0</v>
      </c>
      <c r="L92" s="8">
        <v>0</v>
      </c>
      <c r="M92" s="12"/>
      <c r="N92" s="23" t="s">
        <v>0</v>
      </c>
    </row>
    <row r="93" spans="1:14" ht="15" customHeight="1">
      <c r="A93" s="24"/>
      <c r="B93" s="25" t="s">
        <v>457</v>
      </c>
      <c r="C93" s="1" t="s">
        <v>369</v>
      </c>
      <c r="D93" s="3">
        <v>30</v>
      </c>
      <c r="E93" s="2" t="s">
        <v>370</v>
      </c>
      <c r="F93" s="8"/>
      <c r="G93" s="12"/>
      <c r="H93" s="8"/>
      <c r="I93" s="12"/>
      <c r="J93" s="8"/>
      <c r="K93" s="12">
        <f>TRUNC((K91+K92)*D93%,1)</f>
        <v>0</v>
      </c>
      <c r="L93" s="8"/>
      <c r="M93" s="12"/>
      <c r="N93" s="23"/>
    </row>
    <row r="94" spans="1:14" ht="15" customHeight="1">
      <c r="A94" s="24"/>
      <c r="B94" s="25" t="s">
        <v>456</v>
      </c>
      <c r="C94" s="1" t="s">
        <v>369</v>
      </c>
      <c r="D94" s="3">
        <v>2</v>
      </c>
      <c r="E94" s="2" t="s">
        <v>370</v>
      </c>
      <c r="F94" s="8">
        <f>H94+J94+L94</f>
        <v>0</v>
      </c>
      <c r="G94" s="12">
        <f>I94+K94+M94</f>
        <v>0</v>
      </c>
      <c r="H94" s="8"/>
      <c r="I94" s="12"/>
      <c r="J94" s="8"/>
      <c r="K94" s="12"/>
      <c r="L94" s="8"/>
      <c r="M94" s="12">
        <f>TRUNC(K90*D94%,1)</f>
        <v>0</v>
      </c>
      <c r="N94" s="23"/>
    </row>
    <row r="95" spans="1:14" ht="15" customHeight="1">
      <c r="A95" s="27"/>
      <c r="B95" s="2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3"/>
    </row>
    <row r="96" spans="1:14" ht="15" customHeight="1">
      <c r="A96" s="75">
        <f>A90+1</f>
        <v>58</v>
      </c>
      <c r="B96" s="57" t="s">
        <v>455</v>
      </c>
      <c r="C96" s="58" t="s">
        <v>458</v>
      </c>
      <c r="D96" s="58">
        <v>1</v>
      </c>
      <c r="E96" s="59" t="s">
        <v>3</v>
      </c>
      <c r="F96" s="62"/>
      <c r="G96" s="61">
        <f>I96+K96+M96</f>
        <v>36980</v>
      </c>
      <c r="H96" s="62"/>
      <c r="I96" s="61">
        <f>TRUNC(I97+I98+I99+I100,0)</f>
        <v>0</v>
      </c>
      <c r="J96" s="62"/>
      <c r="K96" s="61">
        <f>TRUNC(K97+K98+K99+K100,0)</f>
        <v>36255</v>
      </c>
      <c r="L96" s="62"/>
      <c r="M96" s="61">
        <f>TRUNC(M97+M98+M99+M100,0)</f>
        <v>725</v>
      </c>
      <c r="N96" s="74" t="str">
        <f>N85</f>
        <v>토목6-2-3</v>
      </c>
    </row>
    <row r="97" spans="1:14" ht="15" customHeight="1">
      <c r="A97" s="24"/>
      <c r="B97" s="25" t="s">
        <v>420</v>
      </c>
      <c r="C97" s="1" t="s">
        <v>33</v>
      </c>
      <c r="D97" s="3">
        <f>D11</f>
        <v>0.08</v>
      </c>
      <c r="E97" s="2" t="s">
        <v>24</v>
      </c>
      <c r="F97" s="8">
        <f>H97+J97+L97</f>
        <v>262580</v>
      </c>
      <c r="G97" s="12">
        <f>I97+K97+M97</f>
        <v>21006.400000000001</v>
      </c>
      <c r="H97" s="8">
        <v>0</v>
      </c>
      <c r="I97" s="12"/>
      <c r="J97" s="8">
        <f>노임!$D$10</f>
        <v>262580</v>
      </c>
      <c r="K97" s="12">
        <f>TRUNC(J97*D97,1)</f>
        <v>21006.400000000001</v>
      </c>
      <c r="L97" s="8">
        <v>0</v>
      </c>
      <c r="M97" s="12"/>
      <c r="N97" s="23" t="s">
        <v>0</v>
      </c>
    </row>
    <row r="98" spans="1:14" ht="15" customHeight="1">
      <c r="A98" s="24"/>
      <c r="B98" s="25" t="s">
        <v>421</v>
      </c>
      <c r="C98" s="1" t="s">
        <v>0</v>
      </c>
      <c r="D98" s="3">
        <f>D12</f>
        <v>0.04</v>
      </c>
      <c r="E98" s="2" t="s">
        <v>24</v>
      </c>
      <c r="F98" s="8">
        <f>H98+J98+L98</f>
        <v>172068</v>
      </c>
      <c r="G98" s="12">
        <f>I98+K98+M98</f>
        <v>6882.7</v>
      </c>
      <c r="H98" s="8">
        <v>0</v>
      </c>
      <c r="I98" s="12"/>
      <c r="J98" s="8">
        <f>노임!$D$3</f>
        <v>172068</v>
      </c>
      <c r="K98" s="12">
        <f>TRUNC(J98*D98,1)</f>
        <v>6882.7</v>
      </c>
      <c r="L98" s="8">
        <v>0</v>
      </c>
      <c r="M98" s="12"/>
      <c r="N98" s="23" t="s">
        <v>0</v>
      </c>
    </row>
    <row r="99" spans="1:14" ht="15" customHeight="1">
      <c r="A99" s="24"/>
      <c r="B99" s="25" t="s">
        <v>457</v>
      </c>
      <c r="C99" s="1" t="s">
        <v>368</v>
      </c>
      <c r="D99" s="3">
        <v>30</v>
      </c>
      <c r="E99" s="2" t="s">
        <v>29</v>
      </c>
      <c r="F99" s="8"/>
      <c r="G99" s="12"/>
      <c r="H99" s="8"/>
      <c r="I99" s="12"/>
      <c r="J99" s="8"/>
      <c r="K99" s="12">
        <f>TRUNC((K97+K98)*D99%,1)</f>
        <v>8366.7000000000007</v>
      </c>
      <c r="L99" s="8"/>
      <c r="M99" s="12"/>
      <c r="N99" s="23"/>
    </row>
    <row r="100" spans="1:14" ht="15" customHeight="1">
      <c r="A100" s="24"/>
      <c r="B100" s="25" t="s">
        <v>456</v>
      </c>
      <c r="C100" s="1" t="s">
        <v>369</v>
      </c>
      <c r="D100" s="3">
        <v>2</v>
      </c>
      <c r="E100" s="2" t="s">
        <v>370</v>
      </c>
      <c r="F100" s="8">
        <f>H100+J100+L100</f>
        <v>0</v>
      </c>
      <c r="G100" s="12">
        <f>I100+K100+M100</f>
        <v>725.1</v>
      </c>
      <c r="H100" s="8"/>
      <c r="I100" s="12"/>
      <c r="J100" s="8"/>
      <c r="K100" s="12"/>
      <c r="L100" s="8"/>
      <c r="M100" s="12">
        <f>TRUNC(K96*D100%,1)</f>
        <v>725.1</v>
      </c>
      <c r="N100" s="23"/>
    </row>
    <row r="101" spans="1:14" ht="15" customHeight="1">
      <c r="A101" s="27"/>
      <c r="B101" s="2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3"/>
    </row>
    <row r="102" spans="1:14" ht="15" customHeight="1">
      <c r="A102" s="75">
        <f>A96+1</f>
        <v>59</v>
      </c>
      <c r="B102" s="57" t="s">
        <v>455</v>
      </c>
      <c r="C102" s="58" t="s">
        <v>373</v>
      </c>
      <c r="D102" s="58">
        <v>1</v>
      </c>
      <c r="E102" s="59" t="s">
        <v>3</v>
      </c>
      <c r="F102" s="62"/>
      <c r="G102" s="61">
        <f>I102+K102+M102</f>
        <v>46225</v>
      </c>
      <c r="H102" s="62"/>
      <c r="I102" s="61">
        <f>TRUNC(I103+I104+I105+I106,0)</f>
        <v>0</v>
      </c>
      <c r="J102" s="62"/>
      <c r="K102" s="61">
        <f>TRUNC(K103+K104+K105+K106,0)</f>
        <v>45319</v>
      </c>
      <c r="L102" s="62"/>
      <c r="M102" s="61">
        <f>TRUNC(M103+M104+M105+M106,0)</f>
        <v>906</v>
      </c>
      <c r="N102" s="74" t="str">
        <f>N96</f>
        <v>토목6-2-3</v>
      </c>
    </row>
    <row r="103" spans="1:14" ht="15" customHeight="1">
      <c r="A103" s="24"/>
      <c r="B103" s="25" t="s">
        <v>420</v>
      </c>
      <c r="C103" s="1" t="s">
        <v>33</v>
      </c>
      <c r="D103" s="3">
        <f>D16</f>
        <v>0.1</v>
      </c>
      <c r="E103" s="2" t="s">
        <v>24</v>
      </c>
      <c r="F103" s="8">
        <f>H103+J103+L103</f>
        <v>262580</v>
      </c>
      <c r="G103" s="12">
        <f>I103+K103+M103</f>
        <v>26258</v>
      </c>
      <c r="H103" s="8">
        <v>0</v>
      </c>
      <c r="I103" s="12"/>
      <c r="J103" s="8">
        <f>노임!$D$10</f>
        <v>262580</v>
      </c>
      <c r="K103" s="12">
        <f>TRUNC(J103*D103,1)</f>
        <v>26258</v>
      </c>
      <c r="L103" s="8">
        <v>0</v>
      </c>
      <c r="M103" s="12"/>
      <c r="N103" s="23" t="s">
        <v>0</v>
      </c>
    </row>
    <row r="104" spans="1:14" ht="15" customHeight="1">
      <c r="A104" s="24"/>
      <c r="B104" s="25" t="s">
        <v>421</v>
      </c>
      <c r="C104" s="1" t="s">
        <v>0</v>
      </c>
      <c r="D104" s="3">
        <f>D17</f>
        <v>0.05</v>
      </c>
      <c r="E104" s="2" t="s">
        <v>24</v>
      </c>
      <c r="F104" s="8">
        <f>H104+J104+L104</f>
        <v>172068</v>
      </c>
      <c r="G104" s="12">
        <f>I104+K104+M104</f>
        <v>8603.4</v>
      </c>
      <c r="H104" s="8">
        <v>0</v>
      </c>
      <c r="I104" s="12"/>
      <c r="J104" s="8">
        <f>노임!$D$3</f>
        <v>172068</v>
      </c>
      <c r="K104" s="12">
        <f>TRUNC(J104*D104,1)</f>
        <v>8603.4</v>
      </c>
      <c r="L104" s="8">
        <v>0</v>
      </c>
      <c r="M104" s="12"/>
      <c r="N104" s="23" t="s">
        <v>0</v>
      </c>
    </row>
    <row r="105" spans="1:14" ht="15" customHeight="1">
      <c r="A105" s="24"/>
      <c r="B105" s="25" t="s">
        <v>457</v>
      </c>
      <c r="C105" s="1" t="s">
        <v>368</v>
      </c>
      <c r="D105" s="3">
        <v>30</v>
      </c>
      <c r="E105" s="2" t="s">
        <v>29</v>
      </c>
      <c r="F105" s="8"/>
      <c r="G105" s="12"/>
      <c r="H105" s="8"/>
      <c r="I105" s="12"/>
      <c r="J105" s="8"/>
      <c r="K105" s="12">
        <f>TRUNC((K103+K104)*D105%,1)</f>
        <v>10458.4</v>
      </c>
      <c r="L105" s="8"/>
      <c r="M105" s="12"/>
      <c r="N105" s="23"/>
    </row>
    <row r="106" spans="1:14" ht="15" customHeight="1">
      <c r="A106" s="24"/>
      <c r="B106" s="25" t="s">
        <v>456</v>
      </c>
      <c r="C106" s="1" t="s">
        <v>369</v>
      </c>
      <c r="D106" s="3">
        <v>2</v>
      </c>
      <c r="E106" s="2" t="s">
        <v>370</v>
      </c>
      <c r="F106" s="8">
        <f>H106+J106+L106</f>
        <v>0</v>
      </c>
      <c r="G106" s="12">
        <f>I106+K106+M106</f>
        <v>906.3</v>
      </c>
      <c r="H106" s="8"/>
      <c r="I106" s="12"/>
      <c r="J106" s="8"/>
      <c r="K106" s="12"/>
      <c r="L106" s="8"/>
      <c r="M106" s="12">
        <f>TRUNC(K102*D106%,1)</f>
        <v>906.3</v>
      </c>
      <c r="N106" s="23"/>
    </row>
    <row r="107" spans="1:14" ht="15" customHeight="1">
      <c r="A107" s="27"/>
      <c r="B107" s="2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3"/>
    </row>
    <row r="108" spans="1:14" ht="15" customHeight="1">
      <c r="A108" s="75">
        <f>A102+1</f>
        <v>60</v>
      </c>
      <c r="B108" s="57" t="s">
        <v>455</v>
      </c>
      <c r="C108" s="58" t="s">
        <v>374</v>
      </c>
      <c r="D108" s="58">
        <v>1</v>
      </c>
      <c r="E108" s="59" t="s">
        <v>3</v>
      </c>
      <c r="F108" s="62"/>
      <c r="G108" s="61">
        <f>I108+K108+M108</f>
        <v>61234</v>
      </c>
      <c r="H108" s="62"/>
      <c r="I108" s="61">
        <f>TRUNC(I109+I110+I111+I112,0)</f>
        <v>0</v>
      </c>
      <c r="J108" s="62"/>
      <c r="K108" s="61">
        <f>TRUNC(K109+K110+K111+K112,0)</f>
        <v>60034</v>
      </c>
      <c r="L108" s="62"/>
      <c r="M108" s="61">
        <f>TRUNC(M109+M110+M111+M112,0)</f>
        <v>1200</v>
      </c>
      <c r="N108" s="74" t="str">
        <f>N102</f>
        <v>토목6-2-3</v>
      </c>
    </row>
    <row r="109" spans="1:14" ht="15" customHeight="1">
      <c r="A109" s="24"/>
      <c r="B109" s="25" t="s">
        <v>420</v>
      </c>
      <c r="C109" s="1" t="s">
        <v>33</v>
      </c>
      <c r="D109" s="3">
        <f>D21</f>
        <v>0.13</v>
      </c>
      <c r="E109" s="2" t="s">
        <v>24</v>
      </c>
      <c r="F109" s="8">
        <f>H109+J109+L109</f>
        <v>262580</v>
      </c>
      <c r="G109" s="12">
        <f>I109+K109+M109</f>
        <v>34135.4</v>
      </c>
      <c r="H109" s="8">
        <v>0</v>
      </c>
      <c r="I109" s="12"/>
      <c r="J109" s="8">
        <f>노임!$D$10</f>
        <v>262580</v>
      </c>
      <c r="K109" s="12">
        <f>TRUNC(J109*D109,1)</f>
        <v>34135.4</v>
      </c>
      <c r="L109" s="8">
        <v>0</v>
      </c>
      <c r="M109" s="12"/>
      <c r="N109" s="23" t="s">
        <v>0</v>
      </c>
    </row>
    <row r="110" spans="1:14" ht="15" customHeight="1">
      <c r="A110" s="24"/>
      <c r="B110" s="25" t="s">
        <v>421</v>
      </c>
      <c r="C110" s="1" t="s">
        <v>0</v>
      </c>
      <c r="D110" s="3">
        <f>D22</f>
        <v>7.0000000000000007E-2</v>
      </c>
      <c r="E110" s="2" t="s">
        <v>24</v>
      </c>
      <c r="F110" s="8">
        <f>H110+J110+L110</f>
        <v>172068</v>
      </c>
      <c r="G110" s="12">
        <f>I110+K110+M110</f>
        <v>12044.7</v>
      </c>
      <c r="H110" s="8">
        <v>0</v>
      </c>
      <c r="I110" s="12"/>
      <c r="J110" s="8">
        <f>노임!$D$3</f>
        <v>172068</v>
      </c>
      <c r="K110" s="12">
        <f>TRUNC(J110*D110,1)</f>
        <v>12044.7</v>
      </c>
      <c r="L110" s="8">
        <v>0</v>
      </c>
      <c r="M110" s="12"/>
      <c r="N110" s="23" t="s">
        <v>0</v>
      </c>
    </row>
    <row r="111" spans="1:14" ht="15" customHeight="1">
      <c r="A111" s="24"/>
      <c r="B111" s="25" t="s">
        <v>457</v>
      </c>
      <c r="C111" s="1" t="s">
        <v>369</v>
      </c>
      <c r="D111" s="3">
        <v>30</v>
      </c>
      <c r="E111" s="2" t="s">
        <v>370</v>
      </c>
      <c r="F111" s="8"/>
      <c r="G111" s="12"/>
      <c r="H111" s="8"/>
      <c r="I111" s="12"/>
      <c r="J111" s="8"/>
      <c r="K111" s="12">
        <f>TRUNC((K109+K110)*D111%,1)</f>
        <v>13854</v>
      </c>
      <c r="L111" s="8"/>
      <c r="M111" s="12"/>
      <c r="N111" s="23"/>
    </row>
    <row r="112" spans="1:14" ht="15" customHeight="1">
      <c r="A112" s="24"/>
      <c r="B112" s="25" t="s">
        <v>456</v>
      </c>
      <c r="C112" s="1" t="s">
        <v>369</v>
      </c>
      <c r="D112" s="3">
        <v>2</v>
      </c>
      <c r="E112" s="2" t="s">
        <v>370</v>
      </c>
      <c r="F112" s="8">
        <f>H112+J112+L112</f>
        <v>0</v>
      </c>
      <c r="G112" s="12">
        <f>I112+K112+M112</f>
        <v>1200.5999999999999</v>
      </c>
      <c r="H112" s="8"/>
      <c r="I112" s="12"/>
      <c r="J112" s="8"/>
      <c r="K112" s="12"/>
      <c r="L112" s="8"/>
      <c r="M112" s="12">
        <f>TRUNC(K108*D112%,1)</f>
        <v>1200.5999999999999</v>
      </c>
      <c r="N112" s="23"/>
    </row>
    <row r="113" spans="1:14" ht="15" customHeight="1">
      <c r="A113" s="27"/>
      <c r="B113" s="2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3"/>
    </row>
    <row r="114" spans="1:14" ht="15" customHeight="1">
      <c r="A114" s="75">
        <f>A108+1</f>
        <v>61</v>
      </c>
      <c r="B114" s="57" t="s">
        <v>455</v>
      </c>
      <c r="C114" s="58" t="s">
        <v>375</v>
      </c>
      <c r="D114" s="58">
        <v>1</v>
      </c>
      <c r="E114" s="59" t="s">
        <v>3</v>
      </c>
      <c r="F114" s="62"/>
      <c r="G114" s="61">
        <f>I114+K114+M114</f>
        <v>70479</v>
      </c>
      <c r="H114" s="62"/>
      <c r="I114" s="61">
        <f>TRUNC(I115+I116+I117+I118,0)</f>
        <v>0</v>
      </c>
      <c r="J114" s="62"/>
      <c r="K114" s="61">
        <f>TRUNC(K115+K116+K117+K118,0)</f>
        <v>69098</v>
      </c>
      <c r="L114" s="62"/>
      <c r="M114" s="61">
        <f>TRUNC(M115+M116+M117+M118,0)</f>
        <v>1381</v>
      </c>
      <c r="N114" s="74" t="str">
        <f>N108</f>
        <v>토목6-2-3</v>
      </c>
    </row>
    <row r="115" spans="1:14" ht="15" customHeight="1">
      <c r="A115" s="24"/>
      <c r="B115" s="25" t="s">
        <v>420</v>
      </c>
      <c r="C115" s="1" t="s">
        <v>33</v>
      </c>
      <c r="D115" s="3">
        <f>D26</f>
        <v>0.15</v>
      </c>
      <c r="E115" s="2" t="s">
        <v>24</v>
      </c>
      <c r="F115" s="8">
        <f>H115+J115+L115</f>
        <v>262580</v>
      </c>
      <c r="G115" s="12">
        <f>I115+K115+M115</f>
        <v>39387</v>
      </c>
      <c r="H115" s="8">
        <v>0</v>
      </c>
      <c r="I115" s="12"/>
      <c r="J115" s="8">
        <f>노임!$D$10</f>
        <v>262580</v>
      </c>
      <c r="K115" s="12">
        <f>TRUNC(J115*D115,1)</f>
        <v>39387</v>
      </c>
      <c r="L115" s="8">
        <v>0</v>
      </c>
      <c r="M115" s="12"/>
      <c r="N115" s="23" t="s">
        <v>0</v>
      </c>
    </row>
    <row r="116" spans="1:14" ht="15" customHeight="1">
      <c r="A116" s="24"/>
      <c r="B116" s="25" t="s">
        <v>421</v>
      </c>
      <c r="C116" s="1" t="s">
        <v>0</v>
      </c>
      <c r="D116" s="3">
        <f>D27</f>
        <v>0.08</v>
      </c>
      <c r="E116" s="2" t="s">
        <v>24</v>
      </c>
      <c r="F116" s="8">
        <f>H116+J116+L116</f>
        <v>172068</v>
      </c>
      <c r="G116" s="12">
        <f>I116+K116+M116</f>
        <v>13765.4</v>
      </c>
      <c r="H116" s="8">
        <v>0</v>
      </c>
      <c r="I116" s="12"/>
      <c r="J116" s="8">
        <f>노임!$D$3</f>
        <v>172068</v>
      </c>
      <c r="K116" s="12">
        <f>TRUNC(J116*D116,1)</f>
        <v>13765.4</v>
      </c>
      <c r="L116" s="8">
        <v>0</v>
      </c>
      <c r="M116" s="12"/>
      <c r="N116" s="23" t="s">
        <v>0</v>
      </c>
    </row>
    <row r="117" spans="1:14" ht="15" customHeight="1">
      <c r="A117" s="24"/>
      <c r="B117" s="25" t="s">
        <v>457</v>
      </c>
      <c r="C117" s="1" t="s">
        <v>369</v>
      </c>
      <c r="D117" s="3">
        <v>30</v>
      </c>
      <c r="E117" s="2" t="s">
        <v>370</v>
      </c>
      <c r="F117" s="8"/>
      <c r="G117" s="12"/>
      <c r="H117" s="8"/>
      <c r="I117" s="12"/>
      <c r="J117" s="8"/>
      <c r="K117" s="12">
        <f>TRUNC((K115+K116)*D117%,1)</f>
        <v>15945.7</v>
      </c>
      <c r="L117" s="8"/>
      <c r="M117" s="12"/>
      <c r="N117" s="23"/>
    </row>
    <row r="118" spans="1:14" ht="15" customHeight="1">
      <c r="A118" s="24"/>
      <c r="B118" s="25" t="s">
        <v>456</v>
      </c>
      <c r="C118" s="1" t="s">
        <v>369</v>
      </c>
      <c r="D118" s="3">
        <v>2</v>
      </c>
      <c r="E118" s="2" t="s">
        <v>370</v>
      </c>
      <c r="F118" s="8">
        <f>H118+J118+L118</f>
        <v>0</v>
      </c>
      <c r="G118" s="12">
        <f>I118+K118+M118</f>
        <v>1381.9</v>
      </c>
      <c r="H118" s="8"/>
      <c r="I118" s="12"/>
      <c r="J118" s="8"/>
      <c r="K118" s="12"/>
      <c r="L118" s="8"/>
      <c r="M118" s="12">
        <f>TRUNC(K114*D118%,1)</f>
        <v>1381.9</v>
      </c>
      <c r="N118" s="23"/>
    </row>
    <row r="119" spans="1:14" ht="15" customHeight="1">
      <c r="A119" s="27"/>
      <c r="B119" s="2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3"/>
    </row>
    <row r="120" spans="1:14" ht="15" customHeight="1">
      <c r="A120" s="75">
        <f>A114+1</f>
        <v>62</v>
      </c>
      <c r="B120" s="57" t="s">
        <v>455</v>
      </c>
      <c r="C120" s="58" t="s">
        <v>376</v>
      </c>
      <c r="D120" s="58">
        <v>1</v>
      </c>
      <c r="E120" s="59" t="s">
        <v>3</v>
      </c>
      <c r="F120" s="62"/>
      <c r="G120" s="61">
        <f>I120+K120+M120</f>
        <v>85488</v>
      </c>
      <c r="H120" s="62"/>
      <c r="I120" s="61">
        <f>TRUNC(I121+I122+I123+I124,0)</f>
        <v>0</v>
      </c>
      <c r="J120" s="62"/>
      <c r="K120" s="61">
        <f>TRUNC(K121+K122+K123+K124,0)</f>
        <v>83812</v>
      </c>
      <c r="L120" s="62"/>
      <c r="M120" s="61">
        <f>TRUNC(M121+M122+M123+M124,0)</f>
        <v>1676</v>
      </c>
      <c r="N120" s="74" t="str">
        <f>N114</f>
        <v>토목6-2-3</v>
      </c>
    </row>
    <row r="121" spans="1:14" ht="15" customHeight="1">
      <c r="A121" s="24"/>
      <c r="B121" s="25" t="s">
        <v>420</v>
      </c>
      <c r="C121" s="1" t="s">
        <v>33</v>
      </c>
      <c r="D121" s="3">
        <f>D31</f>
        <v>0.18</v>
      </c>
      <c r="E121" s="2" t="s">
        <v>24</v>
      </c>
      <c r="F121" s="8">
        <f>H121+J121+L121</f>
        <v>262580</v>
      </c>
      <c r="G121" s="12">
        <f>I121+K121+M121</f>
        <v>47264.4</v>
      </c>
      <c r="H121" s="8">
        <v>0</v>
      </c>
      <c r="I121" s="12"/>
      <c r="J121" s="8">
        <f>노임!$D$10</f>
        <v>262580</v>
      </c>
      <c r="K121" s="12">
        <f>TRUNC(J121*D121,1)</f>
        <v>47264.4</v>
      </c>
      <c r="L121" s="8">
        <v>0</v>
      </c>
      <c r="M121" s="12"/>
      <c r="N121" s="23" t="s">
        <v>0</v>
      </c>
    </row>
    <row r="122" spans="1:14" ht="15" customHeight="1">
      <c r="A122" s="24"/>
      <c r="B122" s="25" t="s">
        <v>421</v>
      </c>
      <c r="C122" s="1" t="s">
        <v>0</v>
      </c>
      <c r="D122" s="3">
        <f>D32</f>
        <v>0.1</v>
      </c>
      <c r="E122" s="2" t="s">
        <v>24</v>
      </c>
      <c r="F122" s="8">
        <f>H122+J122+L122</f>
        <v>172068</v>
      </c>
      <c r="G122" s="12">
        <f>I122+K122+M122</f>
        <v>17206.8</v>
      </c>
      <c r="H122" s="8">
        <v>0</v>
      </c>
      <c r="I122" s="12"/>
      <c r="J122" s="8">
        <f>노임!$D$3</f>
        <v>172068</v>
      </c>
      <c r="K122" s="12">
        <f>TRUNC(J122*D122,1)</f>
        <v>17206.8</v>
      </c>
      <c r="L122" s="8">
        <v>0</v>
      </c>
      <c r="M122" s="12"/>
      <c r="N122" s="23" t="s">
        <v>0</v>
      </c>
    </row>
    <row r="123" spans="1:14" ht="15" customHeight="1">
      <c r="A123" s="24"/>
      <c r="B123" s="25" t="s">
        <v>457</v>
      </c>
      <c r="C123" s="1" t="s">
        <v>369</v>
      </c>
      <c r="D123" s="3">
        <v>30</v>
      </c>
      <c r="E123" s="2" t="s">
        <v>370</v>
      </c>
      <c r="F123" s="8"/>
      <c r="G123" s="12"/>
      <c r="H123" s="8"/>
      <c r="I123" s="12"/>
      <c r="J123" s="8"/>
      <c r="K123" s="12">
        <f>TRUNC((K121+K122)*D123%,1)</f>
        <v>19341.3</v>
      </c>
      <c r="L123" s="8"/>
      <c r="M123" s="12"/>
      <c r="N123" s="23"/>
    </row>
    <row r="124" spans="1:14" ht="15" customHeight="1">
      <c r="A124" s="24"/>
      <c r="B124" s="25" t="s">
        <v>456</v>
      </c>
      <c r="C124" s="1" t="s">
        <v>369</v>
      </c>
      <c r="D124" s="3">
        <v>2</v>
      </c>
      <c r="E124" s="2" t="s">
        <v>370</v>
      </c>
      <c r="F124" s="8">
        <f>H124+J124+L124</f>
        <v>0</v>
      </c>
      <c r="G124" s="12">
        <f>I124+K124+M124</f>
        <v>1676.2</v>
      </c>
      <c r="H124" s="8"/>
      <c r="I124" s="12"/>
      <c r="J124" s="8"/>
      <c r="K124" s="12"/>
      <c r="L124" s="8"/>
      <c r="M124" s="12">
        <f>TRUNC(K120*D124%,1)</f>
        <v>1676.2</v>
      </c>
      <c r="N124" s="23"/>
    </row>
    <row r="125" spans="1:14" ht="15" customHeight="1">
      <c r="A125" s="27"/>
      <c r="B125" s="2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3"/>
    </row>
    <row r="126" spans="1:14" ht="15" customHeight="1">
      <c r="A126" s="75">
        <f>A120+1</f>
        <v>63</v>
      </c>
      <c r="B126" s="57" t="s">
        <v>455</v>
      </c>
      <c r="C126" s="58" t="s">
        <v>377</v>
      </c>
      <c r="D126" s="58">
        <v>1</v>
      </c>
      <c r="E126" s="59" t="s">
        <v>3</v>
      </c>
      <c r="F126" s="62"/>
      <c r="G126" s="61">
        <f>I126+K126+M126</f>
        <v>98214</v>
      </c>
      <c r="H126" s="62"/>
      <c r="I126" s="61">
        <f>TRUNC(I127+I128+I129+I130,0)</f>
        <v>0</v>
      </c>
      <c r="J126" s="62"/>
      <c r="K126" s="61">
        <f>TRUNC(K127+K128+K129+K130,0)</f>
        <v>96289</v>
      </c>
      <c r="L126" s="62"/>
      <c r="M126" s="61">
        <f>TRUNC(M127+M128+M129+M130,0)</f>
        <v>1925</v>
      </c>
      <c r="N126" s="74" t="str">
        <f>N120</f>
        <v>토목6-2-3</v>
      </c>
    </row>
    <row r="127" spans="1:14" ht="15" customHeight="1">
      <c r="A127" s="24"/>
      <c r="B127" s="25" t="s">
        <v>420</v>
      </c>
      <c r="C127" s="1" t="s">
        <v>33</v>
      </c>
      <c r="D127" s="3">
        <f>D36</f>
        <v>0.21</v>
      </c>
      <c r="E127" s="2" t="s">
        <v>24</v>
      </c>
      <c r="F127" s="8">
        <f>H127+J127+L127</f>
        <v>262580</v>
      </c>
      <c r="G127" s="12">
        <f>I127+K127+M127</f>
        <v>55141.8</v>
      </c>
      <c r="H127" s="8">
        <v>0</v>
      </c>
      <c r="I127" s="12"/>
      <c r="J127" s="8">
        <f>노임!$D$10</f>
        <v>262580</v>
      </c>
      <c r="K127" s="12">
        <f>TRUNC(J127*D127,1)</f>
        <v>55141.8</v>
      </c>
      <c r="L127" s="8">
        <v>0</v>
      </c>
      <c r="M127" s="12"/>
      <c r="N127" s="23" t="s">
        <v>0</v>
      </c>
    </row>
    <row r="128" spans="1:14" ht="15" customHeight="1">
      <c r="A128" s="24"/>
      <c r="B128" s="25" t="s">
        <v>421</v>
      </c>
      <c r="C128" s="1" t="s">
        <v>0</v>
      </c>
      <c r="D128" s="3">
        <f>D37</f>
        <v>0.11</v>
      </c>
      <c r="E128" s="2" t="s">
        <v>24</v>
      </c>
      <c r="F128" s="8">
        <f>H128+J128+L128</f>
        <v>172068</v>
      </c>
      <c r="G128" s="12">
        <f>I128+K128+M128</f>
        <v>18927.400000000001</v>
      </c>
      <c r="H128" s="8">
        <v>0</v>
      </c>
      <c r="I128" s="12"/>
      <c r="J128" s="8">
        <f>노임!$D$3</f>
        <v>172068</v>
      </c>
      <c r="K128" s="12">
        <f>TRUNC(J128*D128,1)</f>
        <v>18927.400000000001</v>
      </c>
      <c r="L128" s="8">
        <v>0</v>
      </c>
      <c r="M128" s="12"/>
      <c r="N128" s="23" t="s">
        <v>0</v>
      </c>
    </row>
    <row r="129" spans="1:14" ht="15" customHeight="1">
      <c r="A129" s="24"/>
      <c r="B129" s="25" t="s">
        <v>457</v>
      </c>
      <c r="C129" s="1" t="s">
        <v>369</v>
      </c>
      <c r="D129" s="3">
        <v>30</v>
      </c>
      <c r="E129" s="2" t="s">
        <v>370</v>
      </c>
      <c r="F129" s="8"/>
      <c r="G129" s="12"/>
      <c r="H129" s="8"/>
      <c r="I129" s="12"/>
      <c r="J129" s="8"/>
      <c r="K129" s="12">
        <f>TRUNC((K127+K128)*D129%,1)</f>
        <v>22220.7</v>
      </c>
      <c r="L129" s="8"/>
      <c r="M129" s="12"/>
      <c r="N129" s="23"/>
    </row>
    <row r="130" spans="1:14" ht="15" customHeight="1">
      <c r="A130" s="24"/>
      <c r="B130" s="25" t="s">
        <v>456</v>
      </c>
      <c r="C130" s="1" t="s">
        <v>369</v>
      </c>
      <c r="D130" s="3">
        <v>2</v>
      </c>
      <c r="E130" s="2" t="s">
        <v>370</v>
      </c>
      <c r="F130" s="8">
        <f>H130+J130+L130</f>
        <v>0</v>
      </c>
      <c r="G130" s="12">
        <f>I130+K130+M130</f>
        <v>1925.7</v>
      </c>
      <c r="H130" s="8"/>
      <c r="I130" s="12"/>
      <c r="J130" s="8"/>
      <c r="K130" s="12"/>
      <c r="L130" s="8"/>
      <c r="M130" s="12">
        <f>TRUNC(K126*D130%,1)</f>
        <v>1925.7</v>
      </c>
      <c r="N130" s="23"/>
    </row>
    <row r="131" spans="1:14" ht="15" customHeight="1">
      <c r="A131" s="27"/>
      <c r="B131" s="2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3"/>
    </row>
    <row r="132" spans="1:14" ht="15" customHeight="1">
      <c r="A132" s="75">
        <f>A126+1</f>
        <v>64</v>
      </c>
      <c r="B132" s="57" t="s">
        <v>455</v>
      </c>
      <c r="C132" s="58" t="s">
        <v>378</v>
      </c>
      <c r="D132" s="58">
        <v>1</v>
      </c>
      <c r="E132" s="59" t="s">
        <v>3</v>
      </c>
      <c r="F132" s="62"/>
      <c r="G132" s="61">
        <f>I132+K132+M132</f>
        <v>107460</v>
      </c>
      <c r="H132" s="62"/>
      <c r="I132" s="61">
        <f>TRUNC(I133+I134+I135+I136,0)</f>
        <v>0</v>
      </c>
      <c r="J132" s="62"/>
      <c r="K132" s="61">
        <f>TRUNC(K133+K134+K135+K136,0)</f>
        <v>105353</v>
      </c>
      <c r="L132" s="62"/>
      <c r="M132" s="61">
        <f>TRUNC(M133+M134+M135+M136,0)</f>
        <v>2107</v>
      </c>
      <c r="N132" s="74" t="str">
        <f>N126</f>
        <v>토목6-2-3</v>
      </c>
    </row>
    <row r="133" spans="1:14" ht="15" customHeight="1">
      <c r="A133" s="24"/>
      <c r="B133" s="25" t="s">
        <v>420</v>
      </c>
      <c r="C133" s="1" t="s">
        <v>33</v>
      </c>
      <c r="D133" s="3">
        <f>D41</f>
        <v>0.23</v>
      </c>
      <c r="E133" s="2" t="s">
        <v>24</v>
      </c>
      <c r="F133" s="8">
        <f>H133+J133+L133</f>
        <v>262580</v>
      </c>
      <c r="G133" s="12">
        <f>I133+K133+M133</f>
        <v>60393.4</v>
      </c>
      <c r="H133" s="8">
        <v>0</v>
      </c>
      <c r="I133" s="12"/>
      <c r="J133" s="8">
        <f>노임!$D$10</f>
        <v>262580</v>
      </c>
      <c r="K133" s="12">
        <f>TRUNC(J133*D133,1)</f>
        <v>60393.4</v>
      </c>
      <c r="L133" s="8">
        <v>0</v>
      </c>
      <c r="M133" s="12"/>
      <c r="N133" s="23" t="s">
        <v>0</v>
      </c>
    </row>
    <row r="134" spans="1:14" ht="15" customHeight="1">
      <c r="A134" s="24"/>
      <c r="B134" s="25" t="s">
        <v>421</v>
      </c>
      <c r="C134" s="1" t="s">
        <v>0</v>
      </c>
      <c r="D134" s="3">
        <f>D42</f>
        <v>0.12</v>
      </c>
      <c r="E134" s="2" t="s">
        <v>24</v>
      </c>
      <c r="F134" s="8">
        <f>H134+J134+L134</f>
        <v>172068</v>
      </c>
      <c r="G134" s="12">
        <f>I134+K134+M134</f>
        <v>20648.099999999999</v>
      </c>
      <c r="H134" s="8">
        <v>0</v>
      </c>
      <c r="I134" s="12"/>
      <c r="J134" s="8">
        <f>노임!$D$3</f>
        <v>172068</v>
      </c>
      <c r="K134" s="12">
        <f>TRUNC(J134*D134,1)</f>
        <v>20648.099999999999</v>
      </c>
      <c r="L134" s="8">
        <v>0</v>
      </c>
      <c r="M134" s="12"/>
      <c r="N134" s="23" t="s">
        <v>0</v>
      </c>
    </row>
    <row r="135" spans="1:14" ht="15" customHeight="1">
      <c r="A135" s="24"/>
      <c r="B135" s="25" t="s">
        <v>457</v>
      </c>
      <c r="C135" s="1" t="s">
        <v>369</v>
      </c>
      <c r="D135" s="3">
        <v>30</v>
      </c>
      <c r="E135" s="2" t="s">
        <v>370</v>
      </c>
      <c r="F135" s="8"/>
      <c r="G135" s="12"/>
      <c r="H135" s="8"/>
      <c r="I135" s="12"/>
      <c r="J135" s="8"/>
      <c r="K135" s="12">
        <f>TRUNC((K133+K134)*D135%,1)</f>
        <v>24312.400000000001</v>
      </c>
      <c r="L135" s="8"/>
      <c r="M135" s="12"/>
      <c r="N135" s="23"/>
    </row>
    <row r="136" spans="1:14" ht="15" customHeight="1">
      <c r="A136" s="24"/>
      <c r="B136" s="25" t="s">
        <v>456</v>
      </c>
      <c r="C136" s="1" t="s">
        <v>369</v>
      </c>
      <c r="D136" s="3">
        <v>2</v>
      </c>
      <c r="E136" s="2" t="s">
        <v>370</v>
      </c>
      <c r="F136" s="8">
        <f>H136+J136+L136</f>
        <v>0</v>
      </c>
      <c r="G136" s="12">
        <f>I136+K136+M136</f>
        <v>2107</v>
      </c>
      <c r="H136" s="8"/>
      <c r="I136" s="12"/>
      <c r="J136" s="8"/>
      <c r="K136" s="12"/>
      <c r="L136" s="8"/>
      <c r="M136" s="12">
        <f>TRUNC(K132*D136%,1)</f>
        <v>2107</v>
      </c>
      <c r="N136" s="23"/>
    </row>
    <row r="137" spans="1:14" ht="15" customHeight="1">
      <c r="A137" s="27"/>
      <c r="B137" s="2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3"/>
    </row>
    <row r="138" spans="1:14" ht="15" customHeight="1">
      <c r="A138" s="75">
        <f>A132+1</f>
        <v>65</v>
      </c>
      <c r="B138" s="57" t="s">
        <v>455</v>
      </c>
      <c r="C138" s="58" t="s">
        <v>379</v>
      </c>
      <c r="D138" s="58">
        <v>1</v>
      </c>
      <c r="E138" s="59" t="s">
        <v>3</v>
      </c>
      <c r="F138" s="62"/>
      <c r="G138" s="61">
        <f>I138+K138+M138</f>
        <v>122469</v>
      </c>
      <c r="H138" s="62"/>
      <c r="I138" s="61">
        <f>TRUNC(I139+I140+I141+I142,0)</f>
        <v>0</v>
      </c>
      <c r="J138" s="62"/>
      <c r="K138" s="61">
        <f>TRUNC(K139+K140+K141+K142,0)</f>
        <v>120068</v>
      </c>
      <c r="L138" s="62"/>
      <c r="M138" s="61">
        <f>TRUNC(M139+M140+M141+M142,0)</f>
        <v>2401</v>
      </c>
      <c r="N138" s="74" t="str">
        <f>N132</f>
        <v>토목6-2-3</v>
      </c>
    </row>
    <row r="139" spans="1:14" ht="15" customHeight="1">
      <c r="A139" s="24"/>
      <c r="B139" s="25" t="s">
        <v>420</v>
      </c>
      <c r="C139" s="1" t="s">
        <v>33</v>
      </c>
      <c r="D139" s="3">
        <f>D46</f>
        <v>0.26</v>
      </c>
      <c r="E139" s="2" t="s">
        <v>24</v>
      </c>
      <c r="F139" s="8">
        <f>H139+J139+L139</f>
        <v>262580</v>
      </c>
      <c r="G139" s="12">
        <f>I139+K139+M139</f>
        <v>68270.8</v>
      </c>
      <c r="H139" s="8">
        <v>0</v>
      </c>
      <c r="I139" s="12"/>
      <c r="J139" s="8">
        <f>노임!$D$10</f>
        <v>262580</v>
      </c>
      <c r="K139" s="12">
        <f>TRUNC(J139*D139,1)</f>
        <v>68270.8</v>
      </c>
      <c r="L139" s="8">
        <v>0</v>
      </c>
      <c r="M139" s="12"/>
      <c r="N139" s="23" t="s">
        <v>0</v>
      </c>
    </row>
    <row r="140" spans="1:14" ht="15" customHeight="1">
      <c r="A140" s="24"/>
      <c r="B140" s="25" t="s">
        <v>421</v>
      </c>
      <c r="C140" s="1" t="s">
        <v>0</v>
      </c>
      <c r="D140" s="3">
        <f>D47</f>
        <v>0.14000000000000001</v>
      </c>
      <c r="E140" s="2" t="s">
        <v>24</v>
      </c>
      <c r="F140" s="8">
        <f>H140+J140+L140</f>
        <v>172068</v>
      </c>
      <c r="G140" s="12">
        <f>I140+K140+M140</f>
        <v>24089.5</v>
      </c>
      <c r="H140" s="8">
        <v>0</v>
      </c>
      <c r="I140" s="12"/>
      <c r="J140" s="8">
        <f>노임!$D$3</f>
        <v>172068</v>
      </c>
      <c r="K140" s="12">
        <f>TRUNC(J140*D140,1)</f>
        <v>24089.5</v>
      </c>
      <c r="L140" s="8">
        <v>0</v>
      </c>
      <c r="M140" s="12"/>
      <c r="N140" s="23" t="s">
        <v>0</v>
      </c>
    </row>
    <row r="141" spans="1:14" ht="15" customHeight="1">
      <c r="A141" s="24"/>
      <c r="B141" s="25" t="s">
        <v>457</v>
      </c>
      <c r="C141" s="1" t="s">
        <v>369</v>
      </c>
      <c r="D141" s="3">
        <v>30</v>
      </c>
      <c r="E141" s="2" t="s">
        <v>370</v>
      </c>
      <c r="F141" s="8"/>
      <c r="G141" s="12"/>
      <c r="H141" s="8"/>
      <c r="I141" s="12"/>
      <c r="J141" s="8"/>
      <c r="K141" s="12">
        <f>TRUNC((K139+K140)*D141%,1)</f>
        <v>27708</v>
      </c>
      <c r="L141" s="8"/>
      <c r="M141" s="12"/>
      <c r="N141" s="23"/>
    </row>
    <row r="142" spans="1:14" ht="15" customHeight="1">
      <c r="A142" s="24"/>
      <c r="B142" s="25" t="s">
        <v>456</v>
      </c>
      <c r="C142" s="1" t="s">
        <v>369</v>
      </c>
      <c r="D142" s="3">
        <v>2</v>
      </c>
      <c r="E142" s="2" t="s">
        <v>370</v>
      </c>
      <c r="F142" s="8">
        <f>H142+J142+L142</f>
        <v>0</v>
      </c>
      <c r="G142" s="12">
        <f>I142+K142+M142</f>
        <v>2401.3000000000002</v>
      </c>
      <c r="H142" s="8"/>
      <c r="I142" s="12"/>
      <c r="J142" s="8"/>
      <c r="K142" s="12"/>
      <c r="L142" s="8"/>
      <c r="M142" s="12">
        <f>TRUNC(K138*D142%,1)</f>
        <v>2401.3000000000002</v>
      </c>
      <c r="N142" s="23"/>
    </row>
    <row r="143" spans="1:14" ht="15" customHeight="1">
      <c r="A143" s="27"/>
      <c r="B143" s="2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3"/>
    </row>
    <row r="144" spans="1:14" ht="15" customHeight="1">
      <c r="A144" s="75">
        <f>A138+1</f>
        <v>66</v>
      </c>
      <c r="B144" s="57" t="s">
        <v>455</v>
      </c>
      <c r="C144" s="58" t="s">
        <v>380</v>
      </c>
      <c r="D144" s="58">
        <v>1</v>
      </c>
      <c r="E144" s="59" t="s">
        <v>3</v>
      </c>
      <c r="F144" s="62"/>
      <c r="G144" s="61">
        <f>I144+K144+M144</f>
        <v>131714</v>
      </c>
      <c r="H144" s="62"/>
      <c r="I144" s="61">
        <f>TRUNC(I145+I146+I147+I148,0)</f>
        <v>0</v>
      </c>
      <c r="J144" s="62"/>
      <c r="K144" s="61">
        <f>TRUNC(K145+K146+K147+K148,0)</f>
        <v>129132</v>
      </c>
      <c r="L144" s="62"/>
      <c r="M144" s="61">
        <f>TRUNC(M145+M146+M147+M148,0)</f>
        <v>2582</v>
      </c>
      <c r="N144" s="74" t="str">
        <f>N138</f>
        <v>토목6-2-3</v>
      </c>
    </row>
    <row r="145" spans="1:14" ht="15" customHeight="1">
      <c r="A145" s="24"/>
      <c r="B145" s="25" t="s">
        <v>420</v>
      </c>
      <c r="C145" s="1" t="s">
        <v>33</v>
      </c>
      <c r="D145" s="3">
        <f>D51</f>
        <v>0.28000000000000003</v>
      </c>
      <c r="E145" s="2" t="s">
        <v>24</v>
      </c>
      <c r="F145" s="8">
        <f>H145+J145+L145</f>
        <v>262580</v>
      </c>
      <c r="G145" s="12">
        <f>I145+K145+M145</f>
        <v>73522.399999999994</v>
      </c>
      <c r="H145" s="8">
        <v>0</v>
      </c>
      <c r="I145" s="12"/>
      <c r="J145" s="8">
        <f>노임!$D$10</f>
        <v>262580</v>
      </c>
      <c r="K145" s="12">
        <f>TRUNC(J145*D145,1)</f>
        <v>73522.399999999994</v>
      </c>
      <c r="L145" s="8">
        <v>0</v>
      </c>
      <c r="M145" s="12"/>
      <c r="N145" s="23" t="s">
        <v>0</v>
      </c>
    </row>
    <row r="146" spans="1:14" ht="15" customHeight="1">
      <c r="A146" s="24"/>
      <c r="B146" s="25" t="s">
        <v>421</v>
      </c>
      <c r="C146" s="1" t="s">
        <v>0</v>
      </c>
      <c r="D146" s="3">
        <f>D52</f>
        <v>0.15</v>
      </c>
      <c r="E146" s="2" t="s">
        <v>24</v>
      </c>
      <c r="F146" s="8">
        <f>H146+J146+L146</f>
        <v>172068</v>
      </c>
      <c r="G146" s="12">
        <f>I146+K146+M146</f>
        <v>25810.2</v>
      </c>
      <c r="H146" s="8">
        <v>0</v>
      </c>
      <c r="I146" s="12"/>
      <c r="J146" s="8">
        <f>노임!$D$3</f>
        <v>172068</v>
      </c>
      <c r="K146" s="12">
        <f>TRUNC(J146*D146,1)</f>
        <v>25810.2</v>
      </c>
      <c r="L146" s="8">
        <v>0</v>
      </c>
      <c r="M146" s="12"/>
      <c r="N146" s="23" t="s">
        <v>0</v>
      </c>
    </row>
    <row r="147" spans="1:14" ht="15" customHeight="1">
      <c r="A147" s="24"/>
      <c r="B147" s="25" t="s">
        <v>457</v>
      </c>
      <c r="C147" s="1" t="s">
        <v>369</v>
      </c>
      <c r="D147" s="3">
        <v>30</v>
      </c>
      <c r="E147" s="2" t="s">
        <v>370</v>
      </c>
      <c r="F147" s="8"/>
      <c r="G147" s="12"/>
      <c r="H147" s="8"/>
      <c r="I147" s="12"/>
      <c r="J147" s="8"/>
      <c r="K147" s="12">
        <f>TRUNC((K145+K146)*D147%,1)</f>
        <v>29799.7</v>
      </c>
      <c r="L147" s="8"/>
      <c r="M147" s="12"/>
      <c r="N147" s="23"/>
    </row>
    <row r="148" spans="1:14" ht="15" customHeight="1">
      <c r="A148" s="24"/>
      <c r="B148" s="25" t="s">
        <v>456</v>
      </c>
      <c r="C148" s="1" t="s">
        <v>369</v>
      </c>
      <c r="D148" s="3">
        <v>2</v>
      </c>
      <c r="E148" s="2" t="s">
        <v>370</v>
      </c>
      <c r="F148" s="8">
        <f>H148+J148+L148</f>
        <v>0</v>
      </c>
      <c r="G148" s="12">
        <f>I148+K148+M148</f>
        <v>2582.6</v>
      </c>
      <c r="H148" s="8"/>
      <c r="I148" s="12"/>
      <c r="J148" s="8"/>
      <c r="K148" s="12"/>
      <c r="L148" s="8"/>
      <c r="M148" s="12">
        <f>TRUNC(K144*D148%,1)</f>
        <v>2582.6</v>
      </c>
      <c r="N148" s="23"/>
    </row>
    <row r="149" spans="1:14" ht="15" customHeight="1">
      <c r="A149" s="27"/>
      <c r="B149" s="2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3"/>
    </row>
    <row r="150" spans="1:14" ht="15" customHeight="1">
      <c r="A150" s="75">
        <f>A144+1</f>
        <v>67</v>
      </c>
      <c r="B150" s="57" t="s">
        <v>455</v>
      </c>
      <c r="C150" s="58" t="s">
        <v>381</v>
      </c>
      <c r="D150" s="58">
        <v>1</v>
      </c>
      <c r="E150" s="59" t="s">
        <v>3</v>
      </c>
      <c r="F150" s="62"/>
      <c r="G150" s="61">
        <f>I150+K150+M150</f>
        <v>159450</v>
      </c>
      <c r="H150" s="62"/>
      <c r="I150" s="61">
        <f>TRUNC(I151+I152+I153+I154,0)</f>
        <v>0</v>
      </c>
      <c r="J150" s="62"/>
      <c r="K150" s="61">
        <f>TRUNC(K151+K152+K153+K154,0)</f>
        <v>156324</v>
      </c>
      <c r="L150" s="62"/>
      <c r="M150" s="61">
        <f>TRUNC(M151+M152+M153+M154,0)</f>
        <v>3126</v>
      </c>
      <c r="N150" s="74" t="str">
        <f>N144</f>
        <v>토목6-2-3</v>
      </c>
    </row>
    <row r="151" spans="1:14" ht="15" customHeight="1">
      <c r="A151" s="24"/>
      <c r="B151" s="25" t="s">
        <v>420</v>
      </c>
      <c r="C151" s="1" t="s">
        <v>33</v>
      </c>
      <c r="D151" s="3">
        <f>D56</f>
        <v>0.34</v>
      </c>
      <c r="E151" s="2" t="s">
        <v>24</v>
      </c>
      <c r="F151" s="8">
        <f>H151+J151+L151</f>
        <v>262580</v>
      </c>
      <c r="G151" s="12">
        <f>I151+K151+M151</f>
        <v>89277.2</v>
      </c>
      <c r="H151" s="8">
        <v>0</v>
      </c>
      <c r="I151" s="12"/>
      <c r="J151" s="8">
        <f>노임!$D$10</f>
        <v>262580</v>
      </c>
      <c r="K151" s="12">
        <f>TRUNC(J151*D151,1)</f>
        <v>89277.2</v>
      </c>
      <c r="L151" s="8">
        <v>0</v>
      </c>
      <c r="M151" s="12"/>
      <c r="N151" s="23" t="s">
        <v>0</v>
      </c>
    </row>
    <row r="152" spans="1:14" ht="15" customHeight="1">
      <c r="A152" s="24"/>
      <c r="B152" s="25" t="s">
        <v>421</v>
      </c>
      <c r="C152" s="1" t="s">
        <v>0</v>
      </c>
      <c r="D152" s="3">
        <f>D57</f>
        <v>0.18</v>
      </c>
      <c r="E152" s="2" t="s">
        <v>24</v>
      </c>
      <c r="F152" s="8">
        <f>H152+J152+L152</f>
        <v>172068</v>
      </c>
      <c r="G152" s="12">
        <f>I152+K152+M152</f>
        <v>30972.2</v>
      </c>
      <c r="H152" s="8">
        <v>0</v>
      </c>
      <c r="I152" s="12"/>
      <c r="J152" s="8">
        <f>노임!$D$3</f>
        <v>172068</v>
      </c>
      <c r="K152" s="12">
        <f>TRUNC(J152*D152,1)</f>
        <v>30972.2</v>
      </c>
      <c r="L152" s="8">
        <v>0</v>
      </c>
      <c r="M152" s="12"/>
      <c r="N152" s="23" t="s">
        <v>0</v>
      </c>
    </row>
    <row r="153" spans="1:14" ht="15" customHeight="1">
      <c r="A153" s="24"/>
      <c r="B153" s="25" t="s">
        <v>457</v>
      </c>
      <c r="C153" s="1" t="s">
        <v>369</v>
      </c>
      <c r="D153" s="3">
        <v>30</v>
      </c>
      <c r="E153" s="2" t="s">
        <v>370</v>
      </c>
      <c r="F153" s="8"/>
      <c r="G153" s="12"/>
      <c r="H153" s="8"/>
      <c r="I153" s="12"/>
      <c r="J153" s="8"/>
      <c r="K153" s="12">
        <f>TRUNC((K151+K152)*D153%,1)</f>
        <v>36074.800000000003</v>
      </c>
      <c r="L153" s="8"/>
      <c r="M153" s="12"/>
      <c r="N153" s="23"/>
    </row>
    <row r="154" spans="1:14" ht="15" customHeight="1">
      <c r="A154" s="24"/>
      <c r="B154" s="25" t="s">
        <v>456</v>
      </c>
      <c r="C154" s="1" t="s">
        <v>369</v>
      </c>
      <c r="D154" s="3">
        <v>2</v>
      </c>
      <c r="E154" s="2" t="s">
        <v>370</v>
      </c>
      <c r="F154" s="8">
        <f>H154+J154+L154</f>
        <v>0</v>
      </c>
      <c r="G154" s="12">
        <f>I154+K154+M154</f>
        <v>3126.4</v>
      </c>
      <c r="H154" s="8"/>
      <c r="I154" s="12"/>
      <c r="J154" s="8"/>
      <c r="K154" s="12"/>
      <c r="L154" s="8"/>
      <c r="M154" s="12">
        <f>TRUNC(K150*D154%,1)</f>
        <v>3126.4</v>
      </c>
      <c r="N154" s="23"/>
    </row>
    <row r="155" spans="1:14" ht="15" customHeight="1">
      <c r="A155" s="27"/>
      <c r="B155" s="2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3"/>
    </row>
    <row r="156" spans="1:14" ht="15" customHeight="1">
      <c r="A156" s="75">
        <f>A150+1</f>
        <v>68</v>
      </c>
      <c r="B156" s="57" t="s">
        <v>455</v>
      </c>
      <c r="C156" s="58" t="s">
        <v>382</v>
      </c>
      <c r="D156" s="58">
        <v>1</v>
      </c>
      <c r="E156" s="59" t="s">
        <v>3</v>
      </c>
      <c r="F156" s="62"/>
      <c r="G156" s="61">
        <f>I156+K156+M156</f>
        <v>183704</v>
      </c>
      <c r="H156" s="62"/>
      <c r="I156" s="61">
        <f>TRUNC(I157+I158+I159+I160,0)</f>
        <v>0</v>
      </c>
      <c r="J156" s="62"/>
      <c r="K156" s="61">
        <f>TRUNC(K157+K158+K159+K160,0)</f>
        <v>180102</v>
      </c>
      <c r="L156" s="62"/>
      <c r="M156" s="61">
        <f>TRUNC(M157+M158+M159+M160,0)</f>
        <v>3602</v>
      </c>
      <c r="N156" s="74" t="str">
        <f>N150</f>
        <v>토목6-2-3</v>
      </c>
    </row>
    <row r="157" spans="1:14" ht="15" customHeight="1">
      <c r="A157" s="24"/>
      <c r="B157" s="25" t="s">
        <v>420</v>
      </c>
      <c r="C157" s="1" t="s">
        <v>33</v>
      </c>
      <c r="D157" s="3">
        <f>D61</f>
        <v>0.39</v>
      </c>
      <c r="E157" s="2" t="s">
        <v>24</v>
      </c>
      <c r="F157" s="8">
        <f>H157+J157+L157</f>
        <v>262580</v>
      </c>
      <c r="G157" s="12">
        <f>I157+K157+M157</f>
        <v>102406.2</v>
      </c>
      <c r="H157" s="8">
        <v>0</v>
      </c>
      <c r="I157" s="12"/>
      <c r="J157" s="8">
        <f>노임!$D$10</f>
        <v>262580</v>
      </c>
      <c r="K157" s="12">
        <f>TRUNC(J157*D157,1)</f>
        <v>102406.2</v>
      </c>
      <c r="L157" s="8">
        <v>0</v>
      </c>
      <c r="M157" s="12"/>
      <c r="N157" s="23" t="s">
        <v>0</v>
      </c>
    </row>
    <row r="158" spans="1:14" ht="15" customHeight="1">
      <c r="A158" s="24"/>
      <c r="B158" s="25" t="s">
        <v>421</v>
      </c>
      <c r="C158" s="1" t="s">
        <v>0</v>
      </c>
      <c r="D158" s="3">
        <f>D62</f>
        <v>0.21</v>
      </c>
      <c r="E158" s="2" t="s">
        <v>24</v>
      </c>
      <c r="F158" s="8">
        <f>H158+J158+L158</f>
        <v>172068</v>
      </c>
      <c r="G158" s="12">
        <f>I158+K158+M158</f>
        <v>36134.199999999997</v>
      </c>
      <c r="H158" s="8">
        <v>0</v>
      </c>
      <c r="I158" s="12"/>
      <c r="J158" s="8">
        <f>노임!$D$3</f>
        <v>172068</v>
      </c>
      <c r="K158" s="12">
        <f>TRUNC(J158*D158,1)</f>
        <v>36134.199999999997</v>
      </c>
      <c r="L158" s="8">
        <v>0</v>
      </c>
      <c r="M158" s="12"/>
      <c r="N158" s="23" t="s">
        <v>0</v>
      </c>
    </row>
    <row r="159" spans="1:14" ht="15" customHeight="1">
      <c r="A159" s="24"/>
      <c r="B159" s="25" t="s">
        <v>457</v>
      </c>
      <c r="C159" s="1" t="s">
        <v>369</v>
      </c>
      <c r="D159" s="3">
        <v>30</v>
      </c>
      <c r="E159" s="2" t="s">
        <v>370</v>
      </c>
      <c r="F159" s="8"/>
      <c r="G159" s="12"/>
      <c r="H159" s="8"/>
      <c r="I159" s="12"/>
      <c r="J159" s="8"/>
      <c r="K159" s="12">
        <f>TRUNC((K157+K158)*D159%,1)</f>
        <v>41562.1</v>
      </c>
      <c r="L159" s="8"/>
      <c r="M159" s="12"/>
      <c r="N159" s="23"/>
    </row>
    <row r="160" spans="1:14" ht="15" customHeight="1">
      <c r="A160" s="24"/>
      <c r="B160" s="25" t="s">
        <v>456</v>
      </c>
      <c r="C160" s="1" t="s">
        <v>369</v>
      </c>
      <c r="D160" s="3">
        <v>2</v>
      </c>
      <c r="E160" s="2" t="s">
        <v>370</v>
      </c>
      <c r="F160" s="8">
        <f>H160+J160+L160</f>
        <v>0</v>
      </c>
      <c r="G160" s="12">
        <f>I160+K160+M160</f>
        <v>3602</v>
      </c>
      <c r="H160" s="8"/>
      <c r="I160" s="12"/>
      <c r="J160" s="8"/>
      <c r="K160" s="12"/>
      <c r="L160" s="8"/>
      <c r="M160" s="12">
        <f>TRUNC(K156*D160%,1)</f>
        <v>3602</v>
      </c>
      <c r="N160" s="23"/>
    </row>
    <row r="161" spans="1:14" ht="15" customHeight="1">
      <c r="A161" s="27"/>
      <c r="B161" s="2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3"/>
    </row>
    <row r="162" spans="1:14" ht="15" customHeight="1">
      <c r="A162" s="75">
        <f>A156+1</f>
        <v>69</v>
      </c>
      <c r="B162" s="57" t="s">
        <v>455</v>
      </c>
      <c r="C162" s="58" t="s">
        <v>383</v>
      </c>
      <c r="D162" s="58">
        <v>1</v>
      </c>
      <c r="E162" s="59" t="s">
        <v>3</v>
      </c>
      <c r="F162" s="62"/>
      <c r="G162" s="61">
        <f>I162+K162+M162</f>
        <v>207957</v>
      </c>
      <c r="H162" s="62"/>
      <c r="I162" s="61">
        <f>TRUNC(I163+I164+I165+I166,0)</f>
        <v>0</v>
      </c>
      <c r="J162" s="62"/>
      <c r="K162" s="61">
        <f>TRUNC(K163+K164+K165+K166,0)</f>
        <v>203880</v>
      </c>
      <c r="L162" s="62"/>
      <c r="M162" s="61">
        <f>TRUNC(M163+M164+M165+M166,0)</f>
        <v>4077</v>
      </c>
      <c r="N162" s="74" t="str">
        <f>N156</f>
        <v>토목6-2-3</v>
      </c>
    </row>
    <row r="163" spans="1:14" ht="15" customHeight="1">
      <c r="A163" s="24"/>
      <c r="B163" s="25" t="s">
        <v>420</v>
      </c>
      <c r="C163" s="1" t="s">
        <v>33</v>
      </c>
      <c r="D163" s="3">
        <f>D66</f>
        <v>0.44</v>
      </c>
      <c r="E163" s="2" t="s">
        <v>24</v>
      </c>
      <c r="F163" s="8">
        <f>H163+J163+L163</f>
        <v>262580</v>
      </c>
      <c r="G163" s="12">
        <f>I163+K163+M163</f>
        <v>115535.2</v>
      </c>
      <c r="H163" s="8">
        <v>0</v>
      </c>
      <c r="I163" s="12"/>
      <c r="J163" s="8">
        <f>노임!$D$10</f>
        <v>262580</v>
      </c>
      <c r="K163" s="12">
        <f>TRUNC(J163*D163,1)</f>
        <v>115535.2</v>
      </c>
      <c r="L163" s="8">
        <v>0</v>
      </c>
      <c r="M163" s="12"/>
      <c r="N163" s="23" t="s">
        <v>0</v>
      </c>
    </row>
    <row r="164" spans="1:14" ht="15" customHeight="1">
      <c r="A164" s="24"/>
      <c r="B164" s="25" t="s">
        <v>421</v>
      </c>
      <c r="C164" s="1" t="s">
        <v>0</v>
      </c>
      <c r="D164" s="3">
        <f>D67</f>
        <v>0.24</v>
      </c>
      <c r="E164" s="2" t="s">
        <v>24</v>
      </c>
      <c r="F164" s="8">
        <f>H164+J164+L164</f>
        <v>172068</v>
      </c>
      <c r="G164" s="12">
        <f>I164+K164+M164</f>
        <v>41296.300000000003</v>
      </c>
      <c r="H164" s="8">
        <v>0</v>
      </c>
      <c r="I164" s="12"/>
      <c r="J164" s="8">
        <f>노임!$D$3</f>
        <v>172068</v>
      </c>
      <c r="K164" s="12">
        <f>TRUNC(J164*D164,1)</f>
        <v>41296.300000000003</v>
      </c>
      <c r="L164" s="8">
        <v>0</v>
      </c>
      <c r="M164" s="12"/>
      <c r="N164" s="23" t="s">
        <v>0</v>
      </c>
    </row>
    <row r="165" spans="1:14" ht="15" customHeight="1">
      <c r="A165" s="24"/>
      <c r="B165" s="25" t="s">
        <v>457</v>
      </c>
      <c r="C165" s="1" t="s">
        <v>369</v>
      </c>
      <c r="D165" s="3">
        <v>30</v>
      </c>
      <c r="E165" s="2" t="s">
        <v>370</v>
      </c>
      <c r="F165" s="8"/>
      <c r="G165" s="12"/>
      <c r="H165" s="8"/>
      <c r="I165" s="12"/>
      <c r="J165" s="8"/>
      <c r="K165" s="12">
        <f>TRUNC((K163+K164)*D165%,1)</f>
        <v>47049.4</v>
      </c>
      <c r="L165" s="8"/>
      <c r="M165" s="12"/>
      <c r="N165" s="23"/>
    </row>
    <row r="166" spans="1:14" ht="15" customHeight="1">
      <c r="A166" s="24"/>
      <c r="B166" s="25" t="s">
        <v>456</v>
      </c>
      <c r="C166" s="1" t="s">
        <v>369</v>
      </c>
      <c r="D166" s="3">
        <v>2</v>
      </c>
      <c r="E166" s="2" t="s">
        <v>370</v>
      </c>
      <c r="F166" s="8">
        <f>H166+J166+L166</f>
        <v>0</v>
      </c>
      <c r="G166" s="12">
        <f>I166+K166+M166</f>
        <v>4077.6</v>
      </c>
      <c r="H166" s="8"/>
      <c r="I166" s="12"/>
      <c r="J166" s="8"/>
      <c r="K166" s="12"/>
      <c r="L166" s="8"/>
      <c r="M166" s="12">
        <f>TRUNC(K162*D166%,1)</f>
        <v>4077.6</v>
      </c>
      <c r="N166" s="23"/>
    </row>
    <row r="167" spans="1:14" ht="15" customHeight="1">
      <c r="A167" s="27"/>
      <c r="B167" s="2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3"/>
    </row>
    <row r="168" spans="1:14" ht="15" customHeight="1">
      <c r="A168" s="75">
        <f>A162+1</f>
        <v>70</v>
      </c>
      <c r="B168" s="57" t="s">
        <v>455</v>
      </c>
      <c r="C168" s="58" t="s">
        <v>384</v>
      </c>
      <c r="D168" s="58">
        <v>1</v>
      </c>
      <c r="E168" s="59" t="s">
        <v>3</v>
      </c>
      <c r="F168" s="62"/>
      <c r="G168" s="61">
        <f>I168+K168+M168</f>
        <v>229930</v>
      </c>
      <c r="H168" s="62"/>
      <c r="I168" s="61">
        <f>TRUNC(I169+I170+I171+I172,0)</f>
        <v>0</v>
      </c>
      <c r="J168" s="62"/>
      <c r="K168" s="61">
        <f>TRUNC(K169+K170+K171+K172,0)</f>
        <v>225422</v>
      </c>
      <c r="L168" s="62"/>
      <c r="M168" s="61">
        <f>TRUNC(M169+M170+M171+M172,0)</f>
        <v>4508</v>
      </c>
      <c r="N168" s="74" t="str">
        <f>N162</f>
        <v>토목6-2-3</v>
      </c>
    </row>
    <row r="169" spans="1:14" ht="15" customHeight="1">
      <c r="A169" s="24"/>
      <c r="B169" s="25" t="s">
        <v>420</v>
      </c>
      <c r="C169" s="1" t="s">
        <v>33</v>
      </c>
      <c r="D169" s="3">
        <f>D71</f>
        <v>0.49</v>
      </c>
      <c r="E169" s="2" t="s">
        <v>24</v>
      </c>
      <c r="F169" s="8">
        <f>H169+J169+L169</f>
        <v>262580</v>
      </c>
      <c r="G169" s="12">
        <f>I169+K169+M169</f>
        <v>128664.2</v>
      </c>
      <c r="H169" s="8">
        <v>0</v>
      </c>
      <c r="I169" s="12"/>
      <c r="J169" s="8">
        <f>노임!$D$10</f>
        <v>262580</v>
      </c>
      <c r="K169" s="12">
        <f>TRUNC(J169*D169,1)</f>
        <v>128664.2</v>
      </c>
      <c r="L169" s="8">
        <v>0</v>
      </c>
      <c r="M169" s="12"/>
      <c r="N169" s="23" t="s">
        <v>0</v>
      </c>
    </row>
    <row r="170" spans="1:14" ht="15" customHeight="1">
      <c r="A170" s="24"/>
      <c r="B170" s="25" t="s">
        <v>421</v>
      </c>
      <c r="C170" s="1" t="s">
        <v>0</v>
      </c>
      <c r="D170" s="3">
        <f>D72</f>
        <v>0.26</v>
      </c>
      <c r="E170" s="2" t="s">
        <v>24</v>
      </c>
      <c r="F170" s="8">
        <f>H170+J170+L170</f>
        <v>172068</v>
      </c>
      <c r="G170" s="12">
        <f>I170+K170+M170</f>
        <v>44737.599999999999</v>
      </c>
      <c r="H170" s="8">
        <v>0</v>
      </c>
      <c r="I170" s="12"/>
      <c r="J170" s="8">
        <f>노임!$D$3</f>
        <v>172068</v>
      </c>
      <c r="K170" s="12">
        <f>TRUNC(J170*D170,1)</f>
        <v>44737.599999999999</v>
      </c>
      <c r="L170" s="8">
        <v>0</v>
      </c>
      <c r="M170" s="12"/>
      <c r="N170" s="23" t="s">
        <v>0</v>
      </c>
    </row>
    <row r="171" spans="1:14" ht="15" customHeight="1">
      <c r="A171" s="24"/>
      <c r="B171" s="25" t="s">
        <v>457</v>
      </c>
      <c r="C171" s="1" t="s">
        <v>369</v>
      </c>
      <c r="D171" s="3">
        <v>30</v>
      </c>
      <c r="E171" s="2" t="s">
        <v>370</v>
      </c>
      <c r="F171" s="8"/>
      <c r="G171" s="12"/>
      <c r="H171" s="8"/>
      <c r="I171" s="12"/>
      <c r="J171" s="8"/>
      <c r="K171" s="12">
        <f>TRUNC((K169+K170)*D171%,1)</f>
        <v>52020.5</v>
      </c>
      <c r="L171" s="8"/>
      <c r="M171" s="12"/>
      <c r="N171" s="23"/>
    </row>
    <row r="172" spans="1:14" ht="15" customHeight="1">
      <c r="A172" s="24"/>
      <c r="B172" s="25" t="s">
        <v>456</v>
      </c>
      <c r="C172" s="1" t="s">
        <v>369</v>
      </c>
      <c r="D172" s="3">
        <v>2</v>
      </c>
      <c r="E172" s="2" t="s">
        <v>370</v>
      </c>
      <c r="F172" s="8">
        <f>H172+J172+L172</f>
        <v>0</v>
      </c>
      <c r="G172" s="12">
        <f>I172+K172+M172</f>
        <v>4508.3999999999996</v>
      </c>
      <c r="H172" s="8"/>
      <c r="I172" s="12"/>
      <c r="J172" s="8"/>
      <c r="K172" s="12"/>
      <c r="L172" s="8"/>
      <c r="M172" s="12">
        <f>TRUNC(K168*D172%,1)</f>
        <v>4508.3999999999996</v>
      </c>
      <c r="N172" s="23"/>
    </row>
    <row r="173" spans="1:14" ht="15" customHeight="1">
      <c r="A173" s="27"/>
      <c r="B173" s="2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3"/>
    </row>
    <row r="174" spans="1:14" ht="15" customHeight="1">
      <c r="A174" s="75">
        <f>A168+1</f>
        <v>71</v>
      </c>
      <c r="B174" s="57" t="s">
        <v>455</v>
      </c>
      <c r="C174" s="58" t="s">
        <v>385</v>
      </c>
      <c r="D174" s="58">
        <v>1</v>
      </c>
      <c r="E174" s="59" t="s">
        <v>3</v>
      </c>
      <c r="F174" s="62"/>
      <c r="G174" s="61">
        <f>I174+K174+M174</f>
        <v>254184</v>
      </c>
      <c r="H174" s="62"/>
      <c r="I174" s="61">
        <f>TRUNC(I175+I176+I177+I178,0)</f>
        <v>0</v>
      </c>
      <c r="J174" s="62"/>
      <c r="K174" s="61">
        <f>TRUNC(K175+K176+K177+K178,0)</f>
        <v>249200</v>
      </c>
      <c r="L174" s="62"/>
      <c r="M174" s="61">
        <f>TRUNC(M175+M176+M177+M178,0)</f>
        <v>4984</v>
      </c>
      <c r="N174" s="74" t="str">
        <f>N168</f>
        <v>토목6-2-3</v>
      </c>
    </row>
    <row r="175" spans="1:14" ht="15" customHeight="1">
      <c r="A175" s="24"/>
      <c r="B175" s="25" t="s">
        <v>420</v>
      </c>
      <c r="C175" s="1" t="s">
        <v>33</v>
      </c>
      <c r="D175" s="3">
        <f>D76</f>
        <v>0.54</v>
      </c>
      <c r="E175" s="2" t="s">
        <v>24</v>
      </c>
      <c r="F175" s="8">
        <f>H175+J175+L175</f>
        <v>262580</v>
      </c>
      <c r="G175" s="12">
        <f>I175+K175+M175</f>
        <v>141793.20000000001</v>
      </c>
      <c r="H175" s="8">
        <v>0</v>
      </c>
      <c r="I175" s="12"/>
      <c r="J175" s="8">
        <f>노임!$D$10</f>
        <v>262580</v>
      </c>
      <c r="K175" s="12">
        <f>TRUNC(J175*D175,1)</f>
        <v>141793.20000000001</v>
      </c>
      <c r="L175" s="8">
        <v>0</v>
      </c>
      <c r="M175" s="12"/>
      <c r="N175" s="23" t="s">
        <v>0</v>
      </c>
    </row>
    <row r="176" spans="1:14" ht="15" customHeight="1">
      <c r="A176" s="24"/>
      <c r="B176" s="25" t="s">
        <v>421</v>
      </c>
      <c r="C176" s="1" t="s">
        <v>0</v>
      </c>
      <c r="D176" s="3">
        <f>D77</f>
        <v>0.28999999999999998</v>
      </c>
      <c r="E176" s="2" t="s">
        <v>24</v>
      </c>
      <c r="F176" s="8">
        <f>H176+J176+L176</f>
        <v>172068</v>
      </c>
      <c r="G176" s="12">
        <f>I176+K176+M176</f>
        <v>49899.7</v>
      </c>
      <c r="H176" s="8">
        <v>0</v>
      </c>
      <c r="I176" s="12"/>
      <c r="J176" s="8">
        <f>노임!$D$3</f>
        <v>172068</v>
      </c>
      <c r="K176" s="12">
        <f>TRUNC(J176*D176,1)</f>
        <v>49899.7</v>
      </c>
      <c r="L176" s="8">
        <v>0</v>
      </c>
      <c r="M176" s="12"/>
      <c r="N176" s="23" t="s">
        <v>0</v>
      </c>
    </row>
    <row r="177" spans="1:14" ht="15" customHeight="1">
      <c r="A177" s="24"/>
      <c r="B177" s="25" t="s">
        <v>457</v>
      </c>
      <c r="C177" s="1" t="s">
        <v>369</v>
      </c>
      <c r="D177" s="3">
        <v>30</v>
      </c>
      <c r="E177" s="2" t="s">
        <v>370</v>
      </c>
      <c r="F177" s="8"/>
      <c r="G177" s="12"/>
      <c r="H177" s="8"/>
      <c r="I177" s="12"/>
      <c r="J177" s="8"/>
      <c r="K177" s="12">
        <f>TRUNC((K175+K176)*D177%,1)</f>
        <v>57507.8</v>
      </c>
      <c r="L177" s="8"/>
      <c r="M177" s="12"/>
      <c r="N177" s="23"/>
    </row>
    <row r="178" spans="1:14" ht="15" customHeight="1">
      <c r="A178" s="24"/>
      <c r="B178" s="25" t="s">
        <v>456</v>
      </c>
      <c r="C178" s="1" t="s">
        <v>369</v>
      </c>
      <c r="D178" s="3">
        <v>2</v>
      </c>
      <c r="E178" s="2" t="s">
        <v>370</v>
      </c>
      <c r="F178" s="8">
        <f>H178+J178+L178</f>
        <v>0</v>
      </c>
      <c r="G178" s="12">
        <f>I178+K178+M178</f>
        <v>4984</v>
      </c>
      <c r="H178" s="8"/>
      <c r="I178" s="12"/>
      <c r="J178" s="8"/>
      <c r="K178" s="12"/>
      <c r="L178" s="8"/>
      <c r="M178" s="12">
        <f>TRUNC(K174*D178%,1)</f>
        <v>4984</v>
      </c>
      <c r="N178" s="23"/>
    </row>
    <row r="179" spans="1:14" ht="15" customHeight="1">
      <c r="A179" s="27"/>
      <c r="B179" s="2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3"/>
    </row>
    <row r="180" spans="1:14" ht="15" customHeight="1">
      <c r="A180" s="75">
        <f>A174+1</f>
        <v>72</v>
      </c>
      <c r="B180" s="57" t="s">
        <v>455</v>
      </c>
      <c r="C180" s="58" t="s">
        <v>386</v>
      </c>
      <c r="D180" s="58">
        <v>1</v>
      </c>
      <c r="E180" s="59" t="s">
        <v>3</v>
      </c>
      <c r="F180" s="62"/>
      <c r="G180" s="61">
        <f>I180+K180+M180</f>
        <v>281919</v>
      </c>
      <c r="H180" s="62"/>
      <c r="I180" s="61">
        <f>TRUNC(I181+I182+I183+I184,0)</f>
        <v>0</v>
      </c>
      <c r="J180" s="62"/>
      <c r="K180" s="61">
        <f>TRUNC(K181+K182+K183+K184,0)</f>
        <v>276392</v>
      </c>
      <c r="L180" s="62"/>
      <c r="M180" s="61">
        <f>TRUNC(M181+M182+M183+M184,0)</f>
        <v>5527</v>
      </c>
      <c r="N180" s="74" t="str">
        <f>N174</f>
        <v>토목6-2-3</v>
      </c>
    </row>
    <row r="181" spans="1:14" ht="15" customHeight="1">
      <c r="A181" s="24"/>
      <c r="B181" s="25" t="s">
        <v>420</v>
      </c>
      <c r="C181" s="1" t="s">
        <v>33</v>
      </c>
      <c r="D181" s="3">
        <f>D81</f>
        <v>0.6</v>
      </c>
      <c r="E181" s="2" t="s">
        <v>24</v>
      </c>
      <c r="F181" s="8">
        <f>H181+J181+L181</f>
        <v>262580</v>
      </c>
      <c r="G181" s="12">
        <f>I181+K181+M181</f>
        <v>157548</v>
      </c>
      <c r="H181" s="8">
        <v>0</v>
      </c>
      <c r="I181" s="12"/>
      <c r="J181" s="8">
        <f>노임!$D$10</f>
        <v>262580</v>
      </c>
      <c r="K181" s="12">
        <f>TRUNC(J181*D181,1)</f>
        <v>157548</v>
      </c>
      <c r="L181" s="8">
        <v>0</v>
      </c>
      <c r="M181" s="12"/>
      <c r="N181" s="23" t="s">
        <v>0</v>
      </c>
    </row>
    <row r="182" spans="1:14" ht="15" customHeight="1">
      <c r="A182" s="24"/>
      <c r="B182" s="25" t="s">
        <v>421</v>
      </c>
      <c r="C182" s="1" t="s">
        <v>0</v>
      </c>
      <c r="D182" s="3">
        <f>D82</f>
        <v>0.32</v>
      </c>
      <c r="E182" s="2" t="s">
        <v>24</v>
      </c>
      <c r="F182" s="8">
        <f>H182+J182+L182</f>
        <v>172068</v>
      </c>
      <c r="G182" s="12">
        <f>I182+K182+M182</f>
        <v>55061.7</v>
      </c>
      <c r="H182" s="8">
        <v>0</v>
      </c>
      <c r="I182" s="12"/>
      <c r="J182" s="8">
        <f>노임!$D$3</f>
        <v>172068</v>
      </c>
      <c r="K182" s="12">
        <f>TRUNC(J182*D182,1)</f>
        <v>55061.7</v>
      </c>
      <c r="L182" s="8">
        <v>0</v>
      </c>
      <c r="M182" s="12"/>
      <c r="N182" s="23" t="s">
        <v>0</v>
      </c>
    </row>
    <row r="183" spans="1:14" ht="15" customHeight="1">
      <c r="A183" s="24"/>
      <c r="B183" s="25" t="s">
        <v>457</v>
      </c>
      <c r="C183" s="1" t="s">
        <v>369</v>
      </c>
      <c r="D183" s="3">
        <v>30</v>
      </c>
      <c r="E183" s="2" t="s">
        <v>370</v>
      </c>
      <c r="F183" s="8"/>
      <c r="G183" s="12"/>
      <c r="H183" s="8"/>
      <c r="I183" s="12"/>
      <c r="J183" s="8"/>
      <c r="K183" s="12">
        <f>TRUNC((K181+K182)*D183%,1)</f>
        <v>63782.9</v>
      </c>
      <c r="L183" s="8"/>
      <c r="M183" s="12"/>
      <c r="N183" s="23"/>
    </row>
    <row r="184" spans="1:14" ht="15" customHeight="1">
      <c r="A184" s="24"/>
      <c r="B184" s="25" t="s">
        <v>456</v>
      </c>
      <c r="C184" s="1" t="s">
        <v>369</v>
      </c>
      <c r="D184" s="3">
        <v>2</v>
      </c>
      <c r="E184" s="2" t="s">
        <v>370</v>
      </c>
      <c r="F184" s="8">
        <f>H184+J184+L184</f>
        <v>0</v>
      </c>
      <c r="G184" s="12">
        <f>I184+K184+M184</f>
        <v>5527.8</v>
      </c>
      <c r="H184" s="8"/>
      <c r="I184" s="12"/>
      <c r="J184" s="8"/>
      <c r="K184" s="12"/>
      <c r="L184" s="8"/>
      <c r="M184" s="12">
        <f>TRUNC(K180*D184%,1)</f>
        <v>5527.8</v>
      </c>
      <c r="N184" s="23"/>
    </row>
    <row r="185" spans="1:14" ht="15" customHeight="1">
      <c r="A185" s="27"/>
      <c r="B185" s="2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3"/>
    </row>
    <row r="186" spans="1:14" ht="15" customHeight="1">
      <c r="A186" s="75">
        <f>A180+1</f>
        <v>73</v>
      </c>
      <c r="B186" s="57" t="s">
        <v>455</v>
      </c>
      <c r="C186" s="58" t="s">
        <v>387</v>
      </c>
      <c r="D186" s="58">
        <v>1</v>
      </c>
      <c r="E186" s="59" t="s">
        <v>3</v>
      </c>
      <c r="F186" s="62"/>
      <c r="G186" s="61">
        <f>I186+K186+M186</f>
        <v>306174</v>
      </c>
      <c r="H186" s="62"/>
      <c r="I186" s="61">
        <f>TRUNC(I187+I188+I189+I190,0)</f>
        <v>0</v>
      </c>
      <c r="J186" s="62"/>
      <c r="K186" s="61">
        <f>TRUNC(K187+K188+K189+K190,0)</f>
        <v>300171</v>
      </c>
      <c r="L186" s="62"/>
      <c r="M186" s="61">
        <f>TRUNC(M187+M188+M189+M190,0)</f>
        <v>6003</v>
      </c>
      <c r="N186" s="74" t="str">
        <f>N180</f>
        <v>토목6-2-3</v>
      </c>
    </row>
    <row r="187" spans="1:14" ht="15" customHeight="1">
      <c r="A187" s="24"/>
      <c r="B187" s="25" t="s">
        <v>420</v>
      </c>
      <c r="C187" s="1" t="s">
        <v>33</v>
      </c>
      <c r="D187" s="3">
        <f>D86</f>
        <v>0.65</v>
      </c>
      <c r="E187" s="2" t="s">
        <v>24</v>
      </c>
      <c r="F187" s="8">
        <f>H187+J187+L187</f>
        <v>262580</v>
      </c>
      <c r="G187" s="12">
        <f>I187+K187+M187</f>
        <v>170677</v>
      </c>
      <c r="H187" s="8">
        <v>0</v>
      </c>
      <c r="I187" s="12"/>
      <c r="J187" s="8">
        <f>노임!$D$10</f>
        <v>262580</v>
      </c>
      <c r="K187" s="12">
        <f>TRUNC(J187*D187,1)</f>
        <v>170677</v>
      </c>
      <c r="L187" s="8">
        <v>0</v>
      </c>
      <c r="M187" s="12"/>
      <c r="N187" s="23" t="s">
        <v>0</v>
      </c>
    </row>
    <row r="188" spans="1:14" ht="15" customHeight="1">
      <c r="A188" s="24"/>
      <c r="B188" s="25" t="s">
        <v>421</v>
      </c>
      <c r="C188" s="1" t="s">
        <v>0</v>
      </c>
      <c r="D188" s="3">
        <f>D87</f>
        <v>0.35</v>
      </c>
      <c r="E188" s="2" t="s">
        <v>24</v>
      </c>
      <c r="F188" s="8">
        <f>H188+J188+L188</f>
        <v>172068</v>
      </c>
      <c r="G188" s="12">
        <f>I188+K188+M188</f>
        <v>60223.8</v>
      </c>
      <c r="H188" s="8">
        <v>0</v>
      </c>
      <c r="I188" s="12"/>
      <c r="J188" s="8">
        <f>노임!$D$3</f>
        <v>172068</v>
      </c>
      <c r="K188" s="12">
        <f>TRUNC(J188*D188,1)</f>
        <v>60223.8</v>
      </c>
      <c r="L188" s="8">
        <v>0</v>
      </c>
      <c r="M188" s="12"/>
      <c r="N188" s="23" t="s">
        <v>0</v>
      </c>
    </row>
    <row r="189" spans="1:14" ht="15" customHeight="1">
      <c r="A189" s="24"/>
      <c r="B189" s="25" t="s">
        <v>457</v>
      </c>
      <c r="C189" s="1" t="s">
        <v>369</v>
      </c>
      <c r="D189" s="3">
        <v>30</v>
      </c>
      <c r="E189" s="2" t="s">
        <v>370</v>
      </c>
      <c r="F189" s="8"/>
      <c r="G189" s="12"/>
      <c r="H189" s="8"/>
      <c r="I189" s="12"/>
      <c r="J189" s="8"/>
      <c r="K189" s="12">
        <f>TRUNC((K187+K188)*D189%,1)</f>
        <v>69270.2</v>
      </c>
      <c r="L189" s="8"/>
      <c r="M189" s="12"/>
      <c r="N189" s="23"/>
    </row>
    <row r="190" spans="1:14" ht="15" customHeight="1">
      <c r="A190" s="24"/>
      <c r="B190" s="25" t="s">
        <v>456</v>
      </c>
      <c r="C190" s="1" t="s">
        <v>369</v>
      </c>
      <c r="D190" s="3">
        <v>2</v>
      </c>
      <c r="E190" s="2" t="s">
        <v>370</v>
      </c>
      <c r="F190" s="8">
        <f>H190+J190+L190</f>
        <v>0</v>
      </c>
      <c r="G190" s="12">
        <f>I190+K190+M190</f>
        <v>6003.4</v>
      </c>
      <c r="H190" s="8"/>
      <c r="I190" s="12"/>
      <c r="J190" s="8"/>
      <c r="K190" s="12"/>
      <c r="L190" s="8"/>
      <c r="M190" s="12">
        <f>TRUNC(K186*D190%,1)</f>
        <v>6003.4</v>
      </c>
      <c r="N190" s="23"/>
    </row>
    <row r="191" spans="1:14" ht="15" customHeight="1">
      <c r="A191" s="27"/>
      <c r="B191" s="2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3"/>
    </row>
  </sheetData>
  <autoFilter ref="A1:N231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68"/>
  <sheetViews>
    <sheetView workbookViewId="0">
      <pane ySplit="3" topLeftCell="A3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21" width="9.33203125" customWidth="1"/>
  </cols>
  <sheetData>
    <row r="1" spans="1:14" ht="15" customHeight="1">
      <c r="A1" s="83" t="s">
        <v>497</v>
      </c>
    </row>
    <row r="2" spans="1:14" ht="15" customHeight="1">
      <c r="A2" s="384" t="s">
        <v>23</v>
      </c>
      <c r="B2" s="385"/>
      <c r="C2" s="386" t="s">
        <v>50</v>
      </c>
      <c r="D2" s="386" t="s">
        <v>49</v>
      </c>
      <c r="E2" s="386" t="s">
        <v>48</v>
      </c>
      <c r="F2" s="386" t="s">
        <v>19</v>
      </c>
      <c r="G2" s="386" t="s">
        <v>0</v>
      </c>
      <c r="H2" s="386" t="s">
        <v>18</v>
      </c>
      <c r="I2" s="386" t="s">
        <v>0</v>
      </c>
      <c r="J2" s="386" t="s">
        <v>17</v>
      </c>
      <c r="K2" s="386" t="s">
        <v>0</v>
      </c>
      <c r="L2" s="386" t="s">
        <v>16</v>
      </c>
      <c r="M2" s="386" t="s">
        <v>0</v>
      </c>
      <c r="N2" s="387" t="s">
        <v>15</v>
      </c>
    </row>
    <row r="3" spans="1:14" ht="15" customHeight="1">
      <c r="A3" s="384"/>
      <c r="B3" s="385"/>
      <c r="C3" s="386" t="s">
        <v>0</v>
      </c>
      <c r="D3" s="386" t="s">
        <v>0</v>
      </c>
      <c r="E3" s="386" t="s">
        <v>0</v>
      </c>
      <c r="F3" s="2" t="s">
        <v>47</v>
      </c>
      <c r="G3" s="2" t="s">
        <v>46</v>
      </c>
      <c r="H3" s="2" t="s">
        <v>47</v>
      </c>
      <c r="I3" s="2" t="s">
        <v>46</v>
      </c>
      <c r="J3" s="2" t="s">
        <v>47</v>
      </c>
      <c r="K3" s="2" t="s">
        <v>46</v>
      </c>
      <c r="L3" s="2" t="s">
        <v>47</v>
      </c>
      <c r="M3" s="2" t="s">
        <v>46</v>
      </c>
      <c r="N3" s="387" t="s">
        <v>0</v>
      </c>
    </row>
    <row r="4" spans="1:14" ht="15" customHeight="1">
      <c r="A4" s="24"/>
      <c r="B4" s="25"/>
      <c r="C4" s="1"/>
      <c r="D4" s="1"/>
      <c r="E4" s="1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f>KP메카니컬접합부설!A297+1</f>
        <v>41</v>
      </c>
      <c r="B5" s="57" t="s">
        <v>459</v>
      </c>
      <c r="C5" s="58" t="s">
        <v>269</v>
      </c>
      <c r="D5" s="58">
        <v>1</v>
      </c>
      <c r="E5" s="58" t="s">
        <v>3</v>
      </c>
      <c r="F5" s="62"/>
      <c r="G5" s="61">
        <f t="shared" ref="G5:G7" si="0">I5+K5+M5</f>
        <v>0</v>
      </c>
      <c r="H5" s="62"/>
      <c r="I5" s="61">
        <f>TRUNC(I6+I7,0)</f>
        <v>0</v>
      </c>
      <c r="J5" s="62"/>
      <c r="K5" s="61">
        <f>TRUNC(K6+K7,0)</f>
        <v>0</v>
      </c>
      <c r="L5" s="62"/>
      <c r="M5" s="61">
        <f>TRUNC(M6+M7,0)</f>
        <v>0</v>
      </c>
      <c r="N5" s="74" t="s">
        <v>418</v>
      </c>
    </row>
    <row r="6" spans="1:14" ht="15" customHeight="1">
      <c r="A6" s="24"/>
      <c r="B6" s="25" t="s">
        <v>420</v>
      </c>
      <c r="C6" s="1" t="s">
        <v>33</v>
      </c>
      <c r="D6" s="3"/>
      <c r="E6" s="1" t="s">
        <v>24</v>
      </c>
      <c r="F6" s="8">
        <f>H6+J6+L6</f>
        <v>262580</v>
      </c>
      <c r="G6" s="12">
        <f>I6+K6+M6</f>
        <v>0</v>
      </c>
      <c r="H6" s="8">
        <v>0</v>
      </c>
      <c r="I6" s="12"/>
      <c r="J6" s="8">
        <f>노임!$D$10</f>
        <v>262580</v>
      </c>
      <c r="K6" s="12">
        <f>TRUNC(J6*D6,1)</f>
        <v>0</v>
      </c>
      <c r="L6" s="8">
        <v>0</v>
      </c>
      <c r="M6" s="12"/>
      <c r="N6" s="23" t="s">
        <v>0</v>
      </c>
    </row>
    <row r="7" spans="1:14" ht="15" customHeight="1">
      <c r="A7" s="24"/>
      <c r="B7" s="25" t="s">
        <v>447</v>
      </c>
      <c r="C7" s="1" t="s">
        <v>30</v>
      </c>
      <c r="D7" s="3">
        <v>5</v>
      </c>
      <c r="E7" s="1" t="s">
        <v>29</v>
      </c>
      <c r="F7" s="8">
        <f>H7+J7+L7</f>
        <v>0</v>
      </c>
      <c r="G7" s="12">
        <f t="shared" si="0"/>
        <v>0</v>
      </c>
      <c r="H7" s="2"/>
      <c r="I7" s="12"/>
      <c r="J7" s="2"/>
      <c r="K7" s="12">
        <v>0</v>
      </c>
      <c r="L7" s="2"/>
      <c r="M7" s="12">
        <f>TRUNC((K6)*D7%,1)</f>
        <v>0</v>
      </c>
      <c r="N7" s="23" t="s">
        <v>0</v>
      </c>
    </row>
    <row r="8" spans="1:14" ht="15" customHeight="1">
      <c r="A8" s="27"/>
      <c r="B8" s="2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3"/>
    </row>
    <row r="9" spans="1:14" ht="15" customHeight="1">
      <c r="A9" s="75">
        <f>A5+1</f>
        <v>42</v>
      </c>
      <c r="B9" s="57" t="s">
        <v>459</v>
      </c>
      <c r="C9" s="58" t="s">
        <v>246</v>
      </c>
      <c r="D9" s="58">
        <v>1</v>
      </c>
      <c r="E9" s="58" t="s">
        <v>3</v>
      </c>
      <c r="F9" s="62"/>
      <c r="G9" s="61">
        <f t="shared" ref="G9" si="1">I9+K9+M9</f>
        <v>22056</v>
      </c>
      <c r="H9" s="62"/>
      <c r="I9" s="61">
        <f>TRUNC(I10+I11,0)</f>
        <v>0</v>
      </c>
      <c r="J9" s="62"/>
      <c r="K9" s="61">
        <f>TRUNC(K10+K11,0)</f>
        <v>21006</v>
      </c>
      <c r="L9" s="62"/>
      <c r="M9" s="61">
        <f>TRUNC(M10+M11,0)</f>
        <v>1050</v>
      </c>
      <c r="N9" s="74" t="s">
        <v>460</v>
      </c>
    </row>
    <row r="10" spans="1:14" ht="15" customHeight="1">
      <c r="A10" s="24"/>
      <c r="B10" s="25" t="s">
        <v>420</v>
      </c>
      <c r="C10" s="1" t="s">
        <v>33</v>
      </c>
      <c r="D10" s="3">
        <v>0.08</v>
      </c>
      <c r="E10" s="1" t="s">
        <v>24</v>
      </c>
      <c r="F10" s="8">
        <f>H10+J10+L10</f>
        <v>262580</v>
      </c>
      <c r="G10" s="12">
        <f>I10+K10+M10</f>
        <v>21006.400000000001</v>
      </c>
      <c r="H10" s="8">
        <v>0</v>
      </c>
      <c r="I10" s="12"/>
      <c r="J10" s="8">
        <f>노임!$D$10</f>
        <v>262580</v>
      </c>
      <c r="K10" s="12">
        <f>TRUNC(J10*D10,1)</f>
        <v>21006.400000000001</v>
      </c>
      <c r="L10" s="8">
        <v>0</v>
      </c>
      <c r="M10" s="12"/>
      <c r="N10" s="23" t="s">
        <v>0</v>
      </c>
    </row>
    <row r="11" spans="1:14" ht="15" customHeight="1">
      <c r="A11" s="24"/>
      <c r="B11" s="25" t="s">
        <v>447</v>
      </c>
      <c r="C11" s="1" t="s">
        <v>30</v>
      </c>
      <c r="D11" s="3">
        <v>5</v>
      </c>
      <c r="E11" s="1" t="s">
        <v>29</v>
      </c>
      <c r="F11" s="8">
        <f>H11+J11+L11</f>
        <v>0</v>
      </c>
      <c r="G11" s="12">
        <f t="shared" ref="G11" si="2">I11+K11+M11</f>
        <v>1050.3</v>
      </c>
      <c r="H11" s="2"/>
      <c r="I11" s="12"/>
      <c r="J11" s="2"/>
      <c r="K11" s="12">
        <v>0</v>
      </c>
      <c r="L11" s="2"/>
      <c r="M11" s="12">
        <f>TRUNC((K10)*D11%,1)</f>
        <v>1050.3</v>
      </c>
      <c r="N11" s="23" t="s">
        <v>0</v>
      </c>
    </row>
    <row r="12" spans="1:14" ht="15" customHeight="1">
      <c r="A12" s="27"/>
      <c r="B12" s="2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3"/>
    </row>
    <row r="13" spans="1:14" ht="15" customHeight="1">
      <c r="A13" s="75">
        <f>A9+1</f>
        <v>43</v>
      </c>
      <c r="B13" s="57" t="s">
        <v>459</v>
      </c>
      <c r="C13" s="58" t="s">
        <v>247</v>
      </c>
      <c r="D13" s="58">
        <v>1</v>
      </c>
      <c r="E13" s="58" t="s">
        <v>3</v>
      </c>
      <c r="F13" s="62"/>
      <c r="G13" s="61">
        <f t="shared" ref="G13" si="3">I13+K13+M13</f>
        <v>27570</v>
      </c>
      <c r="H13" s="62"/>
      <c r="I13" s="61">
        <f>TRUNC(I14+I15,0)</f>
        <v>0</v>
      </c>
      <c r="J13" s="62"/>
      <c r="K13" s="61">
        <f>TRUNC(K14+K15,0)</f>
        <v>26258</v>
      </c>
      <c r="L13" s="62"/>
      <c r="M13" s="61">
        <f>TRUNC(M14+M15,0)</f>
        <v>1312</v>
      </c>
      <c r="N13" s="74" t="str">
        <f>N9</f>
        <v>토목6-2-4</v>
      </c>
    </row>
    <row r="14" spans="1:14" ht="15" customHeight="1">
      <c r="A14" s="24"/>
      <c r="B14" s="25" t="s">
        <v>420</v>
      </c>
      <c r="C14" s="1" t="s">
        <v>33</v>
      </c>
      <c r="D14" s="3">
        <v>0.1</v>
      </c>
      <c r="E14" s="1" t="s">
        <v>24</v>
      </c>
      <c r="F14" s="8">
        <f>H14+J14+L14</f>
        <v>262580</v>
      </c>
      <c r="G14" s="12">
        <f>I14+K14+M14</f>
        <v>26258</v>
      </c>
      <c r="H14" s="8">
        <v>0</v>
      </c>
      <c r="I14" s="12"/>
      <c r="J14" s="8">
        <f>노임!$D$10</f>
        <v>262580</v>
      </c>
      <c r="K14" s="12">
        <f>TRUNC(J14*D14,1)</f>
        <v>26258</v>
      </c>
      <c r="L14" s="8">
        <v>0</v>
      </c>
      <c r="M14" s="12"/>
      <c r="N14" s="23" t="s">
        <v>0</v>
      </c>
    </row>
    <row r="15" spans="1:14" ht="15" customHeight="1">
      <c r="A15" s="24"/>
      <c r="B15" s="25" t="s">
        <v>447</v>
      </c>
      <c r="C15" s="1" t="s">
        <v>30</v>
      </c>
      <c r="D15" s="3">
        <v>5</v>
      </c>
      <c r="E15" s="1" t="s">
        <v>29</v>
      </c>
      <c r="F15" s="8">
        <f>H15+J15+L15</f>
        <v>0</v>
      </c>
      <c r="G15" s="12">
        <f t="shared" ref="G15" si="4">I15+K15+M15</f>
        <v>1312.9</v>
      </c>
      <c r="H15" s="2"/>
      <c r="I15" s="12"/>
      <c r="J15" s="2"/>
      <c r="K15" s="12">
        <v>0</v>
      </c>
      <c r="L15" s="2"/>
      <c r="M15" s="12">
        <f>TRUNC((K14)*D15%,1)</f>
        <v>1312.9</v>
      </c>
      <c r="N15" s="23" t="s">
        <v>0</v>
      </c>
    </row>
    <row r="16" spans="1:14" ht="15" customHeight="1">
      <c r="A16" s="27"/>
      <c r="B16" s="2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3"/>
    </row>
    <row r="17" spans="1:14" ht="15" customHeight="1">
      <c r="A17" s="75">
        <f>A13+1</f>
        <v>44</v>
      </c>
      <c r="B17" s="57" t="s">
        <v>459</v>
      </c>
      <c r="C17" s="58" t="s">
        <v>248</v>
      </c>
      <c r="D17" s="58">
        <v>1</v>
      </c>
      <c r="E17" s="58" t="s">
        <v>3</v>
      </c>
      <c r="F17" s="62"/>
      <c r="G17" s="61">
        <f t="shared" ref="G17" si="5">I17+K17+M17</f>
        <v>33084</v>
      </c>
      <c r="H17" s="62"/>
      <c r="I17" s="61">
        <f>TRUNC(I18+I19,0)</f>
        <v>0</v>
      </c>
      <c r="J17" s="62"/>
      <c r="K17" s="61">
        <f>TRUNC(K18+K19,0)</f>
        <v>31509</v>
      </c>
      <c r="L17" s="62"/>
      <c r="M17" s="61">
        <f>TRUNC(M18+M19,0)</f>
        <v>1575</v>
      </c>
      <c r="N17" s="74" t="str">
        <f>N13</f>
        <v>토목6-2-4</v>
      </c>
    </row>
    <row r="18" spans="1:14" ht="15" customHeight="1">
      <c r="A18" s="24"/>
      <c r="B18" s="25" t="s">
        <v>420</v>
      </c>
      <c r="C18" s="1" t="s">
        <v>33</v>
      </c>
      <c r="D18" s="3">
        <v>0.12</v>
      </c>
      <c r="E18" s="1" t="s">
        <v>24</v>
      </c>
      <c r="F18" s="8">
        <f>H18+J18+L18</f>
        <v>262580</v>
      </c>
      <c r="G18" s="12">
        <f>I18+K18+M18</f>
        <v>31509.599999999999</v>
      </c>
      <c r="H18" s="8">
        <v>0</v>
      </c>
      <c r="I18" s="12"/>
      <c r="J18" s="8">
        <f>노임!$D$10</f>
        <v>262580</v>
      </c>
      <c r="K18" s="12">
        <f>TRUNC(J18*D18,1)</f>
        <v>31509.599999999999</v>
      </c>
      <c r="L18" s="8">
        <v>0</v>
      </c>
      <c r="M18" s="12"/>
      <c r="N18" s="23" t="s">
        <v>0</v>
      </c>
    </row>
    <row r="19" spans="1:14" ht="15" customHeight="1">
      <c r="A19" s="24"/>
      <c r="B19" s="25" t="s">
        <v>447</v>
      </c>
      <c r="C19" s="1" t="s">
        <v>30</v>
      </c>
      <c r="D19" s="3">
        <v>5</v>
      </c>
      <c r="E19" s="1" t="s">
        <v>29</v>
      </c>
      <c r="F19" s="8">
        <f>H19+J19+L19</f>
        <v>0</v>
      </c>
      <c r="G19" s="12">
        <f t="shared" ref="G19" si="6">I19+K19+M19</f>
        <v>1575.4</v>
      </c>
      <c r="H19" s="2"/>
      <c r="I19" s="12"/>
      <c r="J19" s="2"/>
      <c r="K19" s="12">
        <v>0</v>
      </c>
      <c r="L19" s="2"/>
      <c r="M19" s="12">
        <f>TRUNC((K18)*D19%,1)</f>
        <v>1575.4</v>
      </c>
      <c r="N19" s="23" t="s">
        <v>0</v>
      </c>
    </row>
    <row r="20" spans="1:14" ht="15" customHeight="1">
      <c r="A20" s="27"/>
      <c r="B20" s="2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3"/>
    </row>
    <row r="21" spans="1:14" ht="15" customHeight="1">
      <c r="A21" s="75">
        <f>A17+1</f>
        <v>45</v>
      </c>
      <c r="B21" s="57" t="s">
        <v>459</v>
      </c>
      <c r="C21" s="58" t="s">
        <v>249</v>
      </c>
      <c r="D21" s="58">
        <v>1</v>
      </c>
      <c r="E21" s="58" t="s">
        <v>3</v>
      </c>
      <c r="F21" s="62"/>
      <c r="G21" s="61">
        <f t="shared" ref="G21" si="7">I21+K21+M21</f>
        <v>38599</v>
      </c>
      <c r="H21" s="62"/>
      <c r="I21" s="61">
        <f>TRUNC(I22+I23,0)</f>
        <v>0</v>
      </c>
      <c r="J21" s="62"/>
      <c r="K21" s="61">
        <f>TRUNC(K22+K23,0)</f>
        <v>36761</v>
      </c>
      <c r="L21" s="62"/>
      <c r="M21" s="61">
        <f>TRUNC(M22+M23,0)</f>
        <v>1838</v>
      </c>
      <c r="N21" s="74" t="str">
        <f>N17</f>
        <v>토목6-2-4</v>
      </c>
    </row>
    <row r="22" spans="1:14" ht="15" customHeight="1">
      <c r="A22" s="24"/>
      <c r="B22" s="25" t="s">
        <v>420</v>
      </c>
      <c r="C22" s="1" t="s">
        <v>33</v>
      </c>
      <c r="D22" s="3">
        <v>0.14000000000000001</v>
      </c>
      <c r="E22" s="1" t="s">
        <v>24</v>
      </c>
      <c r="F22" s="8">
        <f>H22+J22+L22</f>
        <v>262580</v>
      </c>
      <c r="G22" s="12">
        <f>I22+K22+M22</f>
        <v>36761.199999999997</v>
      </c>
      <c r="H22" s="8">
        <v>0</v>
      </c>
      <c r="I22" s="12"/>
      <c r="J22" s="8">
        <f>노임!$D$10</f>
        <v>262580</v>
      </c>
      <c r="K22" s="12">
        <f>TRUNC(J22*D22,1)</f>
        <v>36761.199999999997</v>
      </c>
      <c r="L22" s="8">
        <v>0</v>
      </c>
      <c r="M22" s="12"/>
      <c r="N22" s="23" t="s">
        <v>0</v>
      </c>
    </row>
    <row r="23" spans="1:14" ht="15" customHeight="1">
      <c r="A23" s="24"/>
      <c r="B23" s="25" t="s">
        <v>447</v>
      </c>
      <c r="C23" s="1" t="s">
        <v>30</v>
      </c>
      <c r="D23" s="3">
        <v>5</v>
      </c>
      <c r="E23" s="1" t="s">
        <v>29</v>
      </c>
      <c r="F23" s="8">
        <f>H23+J23+L23</f>
        <v>0</v>
      </c>
      <c r="G23" s="12">
        <f t="shared" ref="G23" si="8">I23+K23+M23</f>
        <v>1838</v>
      </c>
      <c r="H23" s="2"/>
      <c r="I23" s="12"/>
      <c r="J23" s="2"/>
      <c r="K23" s="12">
        <v>0</v>
      </c>
      <c r="L23" s="2"/>
      <c r="M23" s="12">
        <f>TRUNC((K22)*D23%,1)</f>
        <v>1838</v>
      </c>
      <c r="N23" s="23" t="s">
        <v>0</v>
      </c>
    </row>
    <row r="24" spans="1:14" ht="15" customHeight="1">
      <c r="A24" s="27"/>
      <c r="B24" s="2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3"/>
    </row>
    <row r="25" spans="1:14" ht="15" customHeight="1">
      <c r="A25" s="75">
        <f>A21+1</f>
        <v>46</v>
      </c>
      <c r="B25" s="57" t="s">
        <v>459</v>
      </c>
      <c r="C25" s="58" t="s">
        <v>250</v>
      </c>
      <c r="D25" s="58">
        <v>1</v>
      </c>
      <c r="E25" s="58" t="s">
        <v>3</v>
      </c>
      <c r="F25" s="62"/>
      <c r="G25" s="61">
        <f t="shared" ref="G25" si="9">I25+K25+M25</f>
        <v>44112</v>
      </c>
      <c r="H25" s="62"/>
      <c r="I25" s="61">
        <f>TRUNC(I26+I27,0)</f>
        <v>0</v>
      </c>
      <c r="J25" s="62"/>
      <c r="K25" s="61">
        <f>TRUNC(K26+K27,0)</f>
        <v>42012</v>
      </c>
      <c r="L25" s="62"/>
      <c r="M25" s="61">
        <f>TRUNC(M26+M27,0)</f>
        <v>2100</v>
      </c>
      <c r="N25" s="74" t="str">
        <f>N17</f>
        <v>토목6-2-4</v>
      </c>
    </row>
    <row r="26" spans="1:14" ht="15" customHeight="1">
      <c r="A26" s="24"/>
      <c r="B26" s="25" t="s">
        <v>420</v>
      </c>
      <c r="C26" s="1" t="s">
        <v>33</v>
      </c>
      <c r="D26" s="3">
        <v>0.16</v>
      </c>
      <c r="E26" s="1" t="s">
        <v>24</v>
      </c>
      <c r="F26" s="8">
        <f>H26+J26+L26</f>
        <v>262580</v>
      </c>
      <c r="G26" s="12">
        <f>I26+K26+M26</f>
        <v>42012.800000000003</v>
      </c>
      <c r="H26" s="8">
        <v>0</v>
      </c>
      <c r="I26" s="12"/>
      <c r="J26" s="8">
        <f>노임!$D$10</f>
        <v>262580</v>
      </c>
      <c r="K26" s="12">
        <f>TRUNC(J26*D26,1)</f>
        <v>42012.800000000003</v>
      </c>
      <c r="L26" s="8">
        <v>0</v>
      </c>
      <c r="M26" s="12"/>
      <c r="N26" s="23" t="s">
        <v>0</v>
      </c>
    </row>
    <row r="27" spans="1:14" ht="15" customHeight="1">
      <c r="A27" s="24"/>
      <c r="B27" s="25" t="s">
        <v>447</v>
      </c>
      <c r="C27" s="1" t="s">
        <v>30</v>
      </c>
      <c r="D27" s="3">
        <v>5</v>
      </c>
      <c r="E27" s="1" t="s">
        <v>29</v>
      </c>
      <c r="F27" s="8">
        <f>H27+J27+L27</f>
        <v>0</v>
      </c>
      <c r="G27" s="12">
        <f t="shared" ref="G27" si="10">I27+K27+M27</f>
        <v>2100.6</v>
      </c>
      <c r="H27" s="2"/>
      <c r="I27" s="12"/>
      <c r="J27" s="2"/>
      <c r="K27" s="12">
        <v>0</v>
      </c>
      <c r="L27" s="2"/>
      <c r="M27" s="12">
        <f>TRUNC((K26)*D27%,1)</f>
        <v>2100.6</v>
      </c>
      <c r="N27" s="23" t="s">
        <v>0</v>
      </c>
    </row>
    <row r="28" spans="1:14" ht="15" customHeight="1">
      <c r="A28" s="27"/>
      <c r="B28" s="2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3"/>
    </row>
    <row r="29" spans="1:14" ht="15" customHeight="1">
      <c r="A29" s="75">
        <f>A25+1</f>
        <v>47</v>
      </c>
      <c r="B29" s="57" t="s">
        <v>459</v>
      </c>
      <c r="C29" s="58" t="s">
        <v>252</v>
      </c>
      <c r="D29" s="58">
        <v>1</v>
      </c>
      <c r="E29" s="58" t="s">
        <v>3</v>
      </c>
      <c r="F29" s="62"/>
      <c r="G29" s="61">
        <f t="shared" ref="G29" si="11">I29+K29+M29</f>
        <v>55141</v>
      </c>
      <c r="H29" s="62"/>
      <c r="I29" s="61">
        <f>TRUNC(I30+I31,0)</f>
        <v>0</v>
      </c>
      <c r="J29" s="62"/>
      <c r="K29" s="61">
        <f>TRUNC(K30+K31,0)</f>
        <v>52516</v>
      </c>
      <c r="L29" s="62"/>
      <c r="M29" s="61">
        <f>TRUNC(M30+M31,0)</f>
        <v>2625</v>
      </c>
      <c r="N29" s="74" t="str">
        <f>N25</f>
        <v>토목6-2-4</v>
      </c>
    </row>
    <row r="30" spans="1:14" ht="15" customHeight="1">
      <c r="A30" s="24"/>
      <c r="B30" s="25" t="s">
        <v>420</v>
      </c>
      <c r="C30" s="1" t="s">
        <v>33</v>
      </c>
      <c r="D30" s="3">
        <v>0.2</v>
      </c>
      <c r="E30" s="1" t="s">
        <v>24</v>
      </c>
      <c r="F30" s="8">
        <f>H30+J30+L30</f>
        <v>262580</v>
      </c>
      <c r="G30" s="12">
        <f>I30+K30+M30</f>
        <v>52516</v>
      </c>
      <c r="H30" s="8">
        <v>0</v>
      </c>
      <c r="I30" s="12"/>
      <c r="J30" s="8">
        <f>노임!$D$10</f>
        <v>262580</v>
      </c>
      <c r="K30" s="12">
        <f>TRUNC(J30*D30,1)</f>
        <v>52516</v>
      </c>
      <c r="L30" s="8">
        <v>0</v>
      </c>
      <c r="M30" s="12"/>
      <c r="N30" s="23" t="s">
        <v>0</v>
      </c>
    </row>
    <row r="31" spans="1:14" ht="15" customHeight="1">
      <c r="A31" s="24"/>
      <c r="B31" s="25" t="s">
        <v>447</v>
      </c>
      <c r="C31" s="1" t="s">
        <v>30</v>
      </c>
      <c r="D31" s="3">
        <v>5</v>
      </c>
      <c r="E31" s="1" t="s">
        <v>29</v>
      </c>
      <c r="F31" s="8">
        <f>H31+J31+L31</f>
        <v>0</v>
      </c>
      <c r="G31" s="12">
        <f t="shared" ref="G31" si="12">I31+K31+M31</f>
        <v>2625.8</v>
      </c>
      <c r="H31" s="2"/>
      <c r="I31" s="12"/>
      <c r="J31" s="2"/>
      <c r="K31" s="12">
        <v>0</v>
      </c>
      <c r="L31" s="2"/>
      <c r="M31" s="12">
        <f>TRUNC((K30)*D31%,1)</f>
        <v>2625.8</v>
      </c>
      <c r="N31" s="23" t="s">
        <v>0</v>
      </c>
    </row>
    <row r="32" spans="1:14" ht="15" customHeight="1">
      <c r="A32" s="27"/>
      <c r="B32" s="2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3"/>
    </row>
    <row r="33" spans="1:14" ht="15" customHeight="1">
      <c r="A33" s="75">
        <f>A29+1</f>
        <v>48</v>
      </c>
      <c r="B33" s="57" t="s">
        <v>459</v>
      </c>
      <c r="C33" s="58" t="s">
        <v>254</v>
      </c>
      <c r="D33" s="58">
        <v>1</v>
      </c>
      <c r="E33" s="58" t="s">
        <v>3</v>
      </c>
      <c r="F33" s="62"/>
      <c r="G33" s="61">
        <f t="shared" ref="G33" si="13">I33+K33+M33</f>
        <v>60655</v>
      </c>
      <c r="H33" s="62"/>
      <c r="I33" s="61">
        <f>TRUNC(I34+I35,0)</f>
        <v>0</v>
      </c>
      <c r="J33" s="62"/>
      <c r="K33" s="61">
        <f>TRUNC(K34+K35,0)</f>
        <v>57767</v>
      </c>
      <c r="L33" s="62"/>
      <c r="M33" s="61">
        <f>TRUNC(M34+M35,0)</f>
        <v>2888</v>
      </c>
      <c r="N33" s="74" t="str">
        <f>N29</f>
        <v>토목6-2-4</v>
      </c>
    </row>
    <row r="34" spans="1:14" ht="15" customHeight="1">
      <c r="A34" s="24"/>
      <c r="B34" s="25" t="s">
        <v>420</v>
      </c>
      <c r="C34" s="1" t="s">
        <v>33</v>
      </c>
      <c r="D34" s="3">
        <v>0.22</v>
      </c>
      <c r="E34" s="1" t="s">
        <v>24</v>
      </c>
      <c r="F34" s="8">
        <f>H34+J34+L34</f>
        <v>262580</v>
      </c>
      <c r="G34" s="12">
        <f>I34+K34+M34</f>
        <v>57767.6</v>
      </c>
      <c r="H34" s="8">
        <v>0</v>
      </c>
      <c r="I34" s="12"/>
      <c r="J34" s="8">
        <f>노임!$D$10</f>
        <v>262580</v>
      </c>
      <c r="K34" s="12">
        <f>TRUNC(J34*D34,1)</f>
        <v>57767.6</v>
      </c>
      <c r="L34" s="8">
        <v>0</v>
      </c>
      <c r="M34" s="12"/>
      <c r="N34" s="23" t="s">
        <v>0</v>
      </c>
    </row>
    <row r="35" spans="1:14" ht="15" customHeight="1">
      <c r="A35" s="24"/>
      <c r="B35" s="25" t="s">
        <v>447</v>
      </c>
      <c r="C35" s="1" t="s">
        <v>30</v>
      </c>
      <c r="D35" s="3">
        <v>5</v>
      </c>
      <c r="E35" s="1" t="s">
        <v>29</v>
      </c>
      <c r="F35" s="8">
        <f>H35+J35+L35</f>
        <v>0</v>
      </c>
      <c r="G35" s="12">
        <f t="shared" ref="G35" si="14">I35+K35+M35</f>
        <v>2888.3</v>
      </c>
      <c r="H35" s="2"/>
      <c r="I35" s="12"/>
      <c r="J35" s="2"/>
      <c r="K35" s="12">
        <v>0</v>
      </c>
      <c r="L35" s="2"/>
      <c r="M35" s="12">
        <f>TRUNC((K34)*D35%,1)</f>
        <v>2888.3</v>
      </c>
      <c r="N35" s="23" t="s">
        <v>0</v>
      </c>
    </row>
    <row r="36" spans="1:14" ht="15" customHeight="1">
      <c r="A36" s="27"/>
      <c r="B36" s="2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3"/>
    </row>
    <row r="37" spans="1:14" ht="15" customHeight="1">
      <c r="A37" s="75">
        <f>A33+1</f>
        <v>49</v>
      </c>
      <c r="B37" s="57" t="s">
        <v>459</v>
      </c>
      <c r="C37" s="58" t="s">
        <v>253</v>
      </c>
      <c r="D37" s="58">
        <v>1</v>
      </c>
      <c r="E37" s="58" t="s">
        <v>3</v>
      </c>
      <c r="F37" s="62"/>
      <c r="G37" s="61">
        <f t="shared" ref="G37" si="15">I37+K37+M37</f>
        <v>66169</v>
      </c>
      <c r="H37" s="62"/>
      <c r="I37" s="61">
        <f>TRUNC(I38+I39,0)</f>
        <v>0</v>
      </c>
      <c r="J37" s="62"/>
      <c r="K37" s="61">
        <f>TRUNC(K38+K39,0)</f>
        <v>63019</v>
      </c>
      <c r="L37" s="62"/>
      <c r="M37" s="61">
        <f>TRUNC(M38+M39,0)</f>
        <v>3150</v>
      </c>
      <c r="N37" s="74" t="str">
        <f>N29</f>
        <v>토목6-2-4</v>
      </c>
    </row>
    <row r="38" spans="1:14" ht="15" customHeight="1">
      <c r="A38" s="24"/>
      <c r="B38" s="25" t="s">
        <v>420</v>
      </c>
      <c r="C38" s="1" t="s">
        <v>33</v>
      </c>
      <c r="D38" s="3">
        <v>0.24</v>
      </c>
      <c r="E38" s="1" t="s">
        <v>24</v>
      </c>
      <c r="F38" s="8">
        <f>H38+J38+L38</f>
        <v>262580</v>
      </c>
      <c r="G38" s="12">
        <f>I38+K38+M38</f>
        <v>63019.199999999997</v>
      </c>
      <c r="H38" s="8">
        <v>0</v>
      </c>
      <c r="I38" s="12"/>
      <c r="J38" s="8">
        <f>노임!$D$10</f>
        <v>262580</v>
      </c>
      <c r="K38" s="12">
        <f>TRUNC(J38*D38,1)</f>
        <v>63019.199999999997</v>
      </c>
      <c r="L38" s="8">
        <v>0</v>
      </c>
      <c r="M38" s="12"/>
      <c r="N38" s="23" t="s">
        <v>0</v>
      </c>
    </row>
    <row r="39" spans="1:14" ht="15" customHeight="1">
      <c r="A39" s="24"/>
      <c r="B39" s="25" t="s">
        <v>447</v>
      </c>
      <c r="C39" s="1" t="s">
        <v>30</v>
      </c>
      <c r="D39" s="3">
        <v>5</v>
      </c>
      <c r="E39" s="1" t="s">
        <v>29</v>
      </c>
      <c r="F39" s="8">
        <f>H39+J39+L39</f>
        <v>0</v>
      </c>
      <c r="G39" s="12">
        <f t="shared" ref="G39" si="16">I39+K39+M39</f>
        <v>3150.9</v>
      </c>
      <c r="H39" s="2"/>
      <c r="I39" s="12"/>
      <c r="J39" s="2"/>
      <c r="K39" s="12">
        <v>0</v>
      </c>
      <c r="L39" s="2"/>
      <c r="M39" s="12">
        <f>TRUNC((K38)*D39%,1)</f>
        <v>3150.9</v>
      </c>
      <c r="N39" s="23" t="s">
        <v>0</v>
      </c>
    </row>
    <row r="40" spans="1:14" ht="15" customHeight="1">
      <c r="A40" s="27"/>
      <c r="B40" s="2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3"/>
    </row>
    <row r="41" spans="1:14" ht="15" customHeight="1">
      <c r="A41" s="75">
        <f>A37+1</f>
        <v>50</v>
      </c>
      <c r="B41" s="57" t="s">
        <v>459</v>
      </c>
      <c r="C41" s="58" t="s">
        <v>255</v>
      </c>
      <c r="D41" s="58">
        <v>1</v>
      </c>
      <c r="E41" s="58" t="s">
        <v>3</v>
      </c>
      <c r="F41" s="62"/>
      <c r="G41" s="61">
        <f t="shared" ref="G41" si="17">I41+K41+M41</f>
        <v>77198</v>
      </c>
      <c r="H41" s="62"/>
      <c r="I41" s="61">
        <f>TRUNC(I42+I43,0)</f>
        <v>0</v>
      </c>
      <c r="J41" s="62"/>
      <c r="K41" s="61">
        <f>TRUNC(K42+K43,0)</f>
        <v>73522</v>
      </c>
      <c r="L41" s="62"/>
      <c r="M41" s="61">
        <f>TRUNC(M42+M43,0)</f>
        <v>3676</v>
      </c>
      <c r="N41" s="74" t="str">
        <f>N37</f>
        <v>토목6-2-4</v>
      </c>
    </row>
    <row r="42" spans="1:14" ht="15" customHeight="1">
      <c r="A42" s="24"/>
      <c r="B42" s="25" t="s">
        <v>420</v>
      </c>
      <c r="C42" s="1" t="s">
        <v>33</v>
      </c>
      <c r="D42" s="3">
        <v>0.28000000000000003</v>
      </c>
      <c r="E42" s="1" t="s">
        <v>24</v>
      </c>
      <c r="F42" s="8">
        <f>H42+J42+L42</f>
        <v>262580</v>
      </c>
      <c r="G42" s="12">
        <f>I42+K42+M42</f>
        <v>73522.399999999994</v>
      </c>
      <c r="H42" s="8">
        <v>0</v>
      </c>
      <c r="I42" s="12"/>
      <c r="J42" s="8">
        <f>노임!$D$10</f>
        <v>262580</v>
      </c>
      <c r="K42" s="12">
        <f>TRUNC(J42*D42,1)</f>
        <v>73522.399999999994</v>
      </c>
      <c r="L42" s="8">
        <v>0</v>
      </c>
      <c r="M42" s="12"/>
      <c r="N42" s="23" t="s">
        <v>0</v>
      </c>
    </row>
    <row r="43" spans="1:14" ht="15" customHeight="1">
      <c r="A43" s="24"/>
      <c r="B43" s="25" t="s">
        <v>447</v>
      </c>
      <c r="C43" s="1" t="s">
        <v>30</v>
      </c>
      <c r="D43" s="3">
        <v>5</v>
      </c>
      <c r="E43" s="1" t="s">
        <v>29</v>
      </c>
      <c r="F43" s="8">
        <f>H43+J43+L43</f>
        <v>0</v>
      </c>
      <c r="G43" s="12">
        <f t="shared" ref="G43" si="18">I43+K43+M43</f>
        <v>3676.1</v>
      </c>
      <c r="H43" s="2"/>
      <c r="I43" s="12"/>
      <c r="J43" s="2"/>
      <c r="K43" s="12">
        <v>0</v>
      </c>
      <c r="L43" s="2"/>
      <c r="M43" s="12">
        <f>TRUNC((K42)*D43%,1)</f>
        <v>3676.1</v>
      </c>
      <c r="N43" s="23" t="s">
        <v>0</v>
      </c>
    </row>
    <row r="44" spans="1:14" ht="15" customHeight="1">
      <c r="A44" s="27"/>
      <c r="B44" s="2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3"/>
    </row>
    <row r="45" spans="1:14" ht="15" customHeight="1">
      <c r="A45" s="75">
        <f>A41+1</f>
        <v>51</v>
      </c>
      <c r="B45" s="57" t="s">
        <v>459</v>
      </c>
      <c r="C45" s="58" t="s">
        <v>256</v>
      </c>
      <c r="D45" s="58">
        <v>1</v>
      </c>
      <c r="E45" s="58" t="s">
        <v>3</v>
      </c>
      <c r="F45" s="62"/>
      <c r="G45" s="61">
        <f t="shared" ref="G45" si="19">I45+K45+M45</f>
        <v>88226</v>
      </c>
      <c r="H45" s="62"/>
      <c r="I45" s="61">
        <f>TRUNC(I46+I47,0)</f>
        <v>0</v>
      </c>
      <c r="J45" s="62"/>
      <c r="K45" s="61">
        <f>TRUNC(K46+K47,0)</f>
        <v>84025</v>
      </c>
      <c r="L45" s="62"/>
      <c r="M45" s="61">
        <f>TRUNC(M46+M47,0)</f>
        <v>4201</v>
      </c>
      <c r="N45" s="74" t="str">
        <f>N41</f>
        <v>토목6-2-4</v>
      </c>
    </row>
    <row r="46" spans="1:14" ht="15" customHeight="1">
      <c r="A46" s="24"/>
      <c r="B46" s="25" t="s">
        <v>420</v>
      </c>
      <c r="C46" s="1" t="s">
        <v>33</v>
      </c>
      <c r="D46" s="3">
        <v>0.32</v>
      </c>
      <c r="E46" s="1" t="s">
        <v>24</v>
      </c>
      <c r="F46" s="8">
        <f>H46+J46+L46</f>
        <v>262580</v>
      </c>
      <c r="G46" s="12">
        <f>I46+K46+M46</f>
        <v>84025.600000000006</v>
      </c>
      <c r="H46" s="8">
        <v>0</v>
      </c>
      <c r="I46" s="12"/>
      <c r="J46" s="8">
        <f>노임!$D$10</f>
        <v>262580</v>
      </c>
      <c r="K46" s="12">
        <f>TRUNC(J46*D46,1)</f>
        <v>84025.600000000006</v>
      </c>
      <c r="L46" s="8">
        <v>0</v>
      </c>
      <c r="M46" s="12"/>
      <c r="N46" s="23" t="s">
        <v>0</v>
      </c>
    </row>
    <row r="47" spans="1:14" ht="15" customHeight="1">
      <c r="A47" s="24"/>
      <c r="B47" s="25" t="s">
        <v>447</v>
      </c>
      <c r="C47" s="1" t="s">
        <v>30</v>
      </c>
      <c r="D47" s="3">
        <v>5</v>
      </c>
      <c r="E47" s="1" t="s">
        <v>29</v>
      </c>
      <c r="F47" s="8">
        <f>H47+J47+L47</f>
        <v>0</v>
      </c>
      <c r="G47" s="12">
        <f t="shared" ref="G47" si="20">I47+K47+M47</f>
        <v>4201.2</v>
      </c>
      <c r="H47" s="2"/>
      <c r="I47" s="12"/>
      <c r="J47" s="2"/>
      <c r="K47" s="12">
        <v>0</v>
      </c>
      <c r="L47" s="2"/>
      <c r="M47" s="12">
        <f>TRUNC((K46)*D47%,1)</f>
        <v>4201.2</v>
      </c>
      <c r="N47" s="23" t="s">
        <v>0</v>
      </c>
    </row>
    <row r="48" spans="1:14" ht="15" customHeight="1">
      <c r="A48" s="27"/>
      <c r="B48" s="2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3"/>
    </row>
    <row r="49" spans="1:14" ht="15" customHeight="1">
      <c r="A49" s="75">
        <f>A45+1</f>
        <v>52</v>
      </c>
      <c r="B49" s="57" t="s">
        <v>459</v>
      </c>
      <c r="C49" s="58" t="s">
        <v>257</v>
      </c>
      <c r="D49" s="58">
        <v>1</v>
      </c>
      <c r="E49" s="58" t="s">
        <v>3</v>
      </c>
      <c r="F49" s="62"/>
      <c r="G49" s="61">
        <f t="shared" ref="G49" si="21">I49+K49+M49</f>
        <v>99254</v>
      </c>
      <c r="H49" s="62"/>
      <c r="I49" s="61">
        <f>TRUNC(I50+I51,0)</f>
        <v>0</v>
      </c>
      <c r="J49" s="62"/>
      <c r="K49" s="61">
        <f>TRUNC(K50+K51,0)</f>
        <v>94528</v>
      </c>
      <c r="L49" s="62"/>
      <c r="M49" s="61">
        <f>TRUNC(M50+M51,0)</f>
        <v>4726</v>
      </c>
      <c r="N49" s="74" t="str">
        <f>N45</f>
        <v>토목6-2-4</v>
      </c>
    </row>
    <row r="50" spans="1:14" ht="15" customHeight="1">
      <c r="A50" s="24"/>
      <c r="B50" s="25" t="s">
        <v>420</v>
      </c>
      <c r="C50" s="1" t="s">
        <v>33</v>
      </c>
      <c r="D50" s="3">
        <v>0.36</v>
      </c>
      <c r="E50" s="1" t="s">
        <v>24</v>
      </c>
      <c r="F50" s="8">
        <f>H50+J50+L50</f>
        <v>262580</v>
      </c>
      <c r="G50" s="12">
        <f>I50+K50+M50</f>
        <v>94528.8</v>
      </c>
      <c r="H50" s="8">
        <v>0</v>
      </c>
      <c r="I50" s="12"/>
      <c r="J50" s="8">
        <f>노임!$D$10</f>
        <v>262580</v>
      </c>
      <c r="K50" s="12">
        <f>TRUNC(J50*D50,1)</f>
        <v>94528.8</v>
      </c>
      <c r="L50" s="8">
        <v>0</v>
      </c>
      <c r="M50" s="12"/>
      <c r="N50" s="23" t="s">
        <v>0</v>
      </c>
    </row>
    <row r="51" spans="1:14" ht="15" customHeight="1">
      <c r="A51" s="24"/>
      <c r="B51" s="25" t="s">
        <v>447</v>
      </c>
      <c r="C51" s="1" t="s">
        <v>30</v>
      </c>
      <c r="D51" s="3">
        <v>5</v>
      </c>
      <c r="E51" s="1" t="s">
        <v>29</v>
      </c>
      <c r="F51" s="8">
        <f>H51+J51+L51</f>
        <v>0</v>
      </c>
      <c r="G51" s="12">
        <f t="shared" ref="G51" si="22">I51+K51+M51</f>
        <v>4726.3999999999996</v>
      </c>
      <c r="H51" s="2"/>
      <c r="I51" s="12"/>
      <c r="J51" s="2"/>
      <c r="K51" s="12">
        <v>0</v>
      </c>
      <c r="L51" s="2"/>
      <c r="M51" s="12">
        <f>TRUNC((K50)*D51%,1)</f>
        <v>4726.3999999999996</v>
      </c>
      <c r="N51" s="23" t="s">
        <v>0</v>
      </c>
    </row>
    <row r="52" spans="1:14" ht="15" customHeight="1">
      <c r="A52" s="27"/>
      <c r="B52" s="2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3"/>
    </row>
    <row r="53" spans="1:14" ht="15" customHeight="1">
      <c r="A53" s="75">
        <f>A49+1</f>
        <v>53</v>
      </c>
      <c r="B53" s="57" t="s">
        <v>459</v>
      </c>
      <c r="C53" s="58" t="s">
        <v>235</v>
      </c>
      <c r="D53" s="58">
        <v>1</v>
      </c>
      <c r="E53" s="58" t="s">
        <v>3</v>
      </c>
      <c r="F53" s="62"/>
      <c r="G53" s="61">
        <f t="shared" ref="G53" si="23">I53+K53+M53</f>
        <v>110283</v>
      </c>
      <c r="H53" s="62"/>
      <c r="I53" s="61">
        <f>TRUNC(I54+I55,0)</f>
        <v>0</v>
      </c>
      <c r="J53" s="62"/>
      <c r="K53" s="61">
        <f>TRUNC(K54+K55,0)</f>
        <v>105032</v>
      </c>
      <c r="L53" s="62"/>
      <c r="M53" s="61">
        <f>TRUNC(M54+M55,0)</f>
        <v>5251</v>
      </c>
      <c r="N53" s="74" t="str">
        <f>N49</f>
        <v>토목6-2-4</v>
      </c>
    </row>
    <row r="54" spans="1:14" ht="15" customHeight="1">
      <c r="A54" s="24"/>
      <c r="B54" s="25" t="s">
        <v>420</v>
      </c>
      <c r="C54" s="1" t="s">
        <v>33</v>
      </c>
      <c r="D54" s="3">
        <v>0.4</v>
      </c>
      <c r="E54" s="1" t="s">
        <v>24</v>
      </c>
      <c r="F54" s="8">
        <f>H54+J54+L54</f>
        <v>262580</v>
      </c>
      <c r="G54" s="12">
        <f>I54+K54+M54</f>
        <v>105032</v>
      </c>
      <c r="H54" s="8">
        <v>0</v>
      </c>
      <c r="I54" s="12"/>
      <c r="J54" s="8">
        <f>노임!$D$10</f>
        <v>262580</v>
      </c>
      <c r="K54" s="12">
        <f>TRUNC(J54*D54,1)</f>
        <v>105032</v>
      </c>
      <c r="L54" s="8">
        <v>0</v>
      </c>
      <c r="M54" s="12"/>
      <c r="N54" s="23" t="s">
        <v>0</v>
      </c>
    </row>
    <row r="55" spans="1:14" ht="15" customHeight="1">
      <c r="A55" s="24"/>
      <c r="B55" s="25" t="s">
        <v>447</v>
      </c>
      <c r="C55" s="1" t="s">
        <v>30</v>
      </c>
      <c r="D55" s="3">
        <v>5</v>
      </c>
      <c r="E55" s="1" t="s">
        <v>29</v>
      </c>
      <c r="F55" s="8">
        <f>H55+J55+L55</f>
        <v>0</v>
      </c>
      <c r="G55" s="12">
        <f t="shared" ref="G55" si="24">I55+K55+M55</f>
        <v>5251.6</v>
      </c>
      <c r="H55" s="2"/>
      <c r="I55" s="12"/>
      <c r="J55" s="2"/>
      <c r="K55" s="12">
        <v>0</v>
      </c>
      <c r="L55" s="2"/>
      <c r="M55" s="12">
        <f>TRUNC((K54)*D55%,1)</f>
        <v>5251.6</v>
      </c>
      <c r="N55" s="23" t="s">
        <v>0</v>
      </c>
    </row>
    <row r="56" spans="1:14" ht="15" customHeight="1">
      <c r="A56" s="27"/>
      <c r="B56" s="2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3"/>
    </row>
    <row r="57" spans="1:14" ht="15" customHeight="1">
      <c r="A57" s="75">
        <f>A53+1</f>
        <v>54</v>
      </c>
      <c r="B57" s="57" t="s">
        <v>459</v>
      </c>
      <c r="C57" s="58" t="s">
        <v>258</v>
      </c>
      <c r="D57" s="58">
        <v>1</v>
      </c>
      <c r="E57" s="58" t="s">
        <v>3</v>
      </c>
      <c r="F57" s="62"/>
      <c r="G57" s="61">
        <f t="shared" ref="G57" si="25">I57+K57+M57</f>
        <v>121311</v>
      </c>
      <c r="H57" s="62"/>
      <c r="I57" s="61">
        <f>TRUNC(I58+I59,0)</f>
        <v>0</v>
      </c>
      <c r="J57" s="62"/>
      <c r="K57" s="61">
        <f>TRUNC(K58+K59,0)</f>
        <v>115535</v>
      </c>
      <c r="L57" s="62"/>
      <c r="M57" s="61">
        <f>TRUNC(M58+M59,0)</f>
        <v>5776</v>
      </c>
      <c r="N57" s="74" t="str">
        <f>N53</f>
        <v>토목6-2-4</v>
      </c>
    </row>
    <row r="58" spans="1:14" ht="15" customHeight="1">
      <c r="A58" s="24"/>
      <c r="B58" s="25" t="s">
        <v>420</v>
      </c>
      <c r="C58" s="1" t="s">
        <v>33</v>
      </c>
      <c r="D58" s="3">
        <v>0.44</v>
      </c>
      <c r="E58" s="1" t="s">
        <v>24</v>
      </c>
      <c r="F58" s="8">
        <f>H58+J58+L58</f>
        <v>262580</v>
      </c>
      <c r="G58" s="12">
        <f>I58+K58+M58</f>
        <v>115535.2</v>
      </c>
      <c r="H58" s="8">
        <v>0</v>
      </c>
      <c r="I58" s="12"/>
      <c r="J58" s="8">
        <f>노임!$D$10</f>
        <v>262580</v>
      </c>
      <c r="K58" s="12">
        <f>TRUNC(J58*D58,1)</f>
        <v>115535.2</v>
      </c>
      <c r="L58" s="8">
        <v>0</v>
      </c>
      <c r="M58" s="12"/>
      <c r="N58" s="23" t="s">
        <v>0</v>
      </c>
    </row>
    <row r="59" spans="1:14" ht="15" customHeight="1">
      <c r="A59" s="24"/>
      <c r="B59" s="25" t="s">
        <v>447</v>
      </c>
      <c r="C59" s="1" t="s">
        <v>30</v>
      </c>
      <c r="D59" s="3">
        <v>5</v>
      </c>
      <c r="E59" s="1" t="s">
        <v>29</v>
      </c>
      <c r="F59" s="8">
        <f>H59+J59+L59</f>
        <v>0</v>
      </c>
      <c r="G59" s="12">
        <f t="shared" ref="G59" si="26">I59+K59+M59</f>
        <v>5776.7</v>
      </c>
      <c r="H59" s="2"/>
      <c r="I59" s="12"/>
      <c r="J59" s="2"/>
      <c r="K59" s="12">
        <v>0</v>
      </c>
      <c r="L59" s="2"/>
      <c r="M59" s="12">
        <f>TRUNC((K58)*D59%,1)</f>
        <v>5776.7</v>
      </c>
      <c r="N59" s="23" t="s">
        <v>0</v>
      </c>
    </row>
    <row r="60" spans="1:14" ht="15" customHeight="1">
      <c r="A60" s="27"/>
      <c r="B60" s="2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3"/>
    </row>
    <row r="61" spans="1:14" ht="15" customHeight="1">
      <c r="A61" s="75">
        <f>A57+1</f>
        <v>55</v>
      </c>
      <c r="B61" s="57" t="s">
        <v>459</v>
      </c>
      <c r="C61" s="58" t="s">
        <v>259</v>
      </c>
      <c r="D61" s="58">
        <v>1</v>
      </c>
      <c r="E61" s="58" t="s">
        <v>3</v>
      </c>
      <c r="F61" s="62"/>
      <c r="G61" s="61">
        <f t="shared" ref="G61" si="27">I61+K61+M61</f>
        <v>132339</v>
      </c>
      <c r="H61" s="62"/>
      <c r="I61" s="61">
        <f>TRUNC(I62+I63,0)</f>
        <v>0</v>
      </c>
      <c r="J61" s="62"/>
      <c r="K61" s="61">
        <f>TRUNC(K62+K63,0)</f>
        <v>126038</v>
      </c>
      <c r="L61" s="62"/>
      <c r="M61" s="61">
        <f>TRUNC(M62+M63,0)</f>
        <v>6301</v>
      </c>
      <c r="N61" s="74" t="str">
        <f>N57</f>
        <v>토목6-2-4</v>
      </c>
    </row>
    <row r="62" spans="1:14" ht="15" customHeight="1">
      <c r="A62" s="24"/>
      <c r="B62" s="25" t="s">
        <v>420</v>
      </c>
      <c r="C62" s="1" t="s">
        <v>33</v>
      </c>
      <c r="D62" s="3">
        <v>0.48</v>
      </c>
      <c r="E62" s="1" t="s">
        <v>24</v>
      </c>
      <c r="F62" s="8">
        <f>H62+J62+L62</f>
        <v>262580</v>
      </c>
      <c r="G62" s="12">
        <f>I62+K62+M62</f>
        <v>126038.39999999999</v>
      </c>
      <c r="H62" s="8">
        <v>0</v>
      </c>
      <c r="I62" s="12"/>
      <c r="J62" s="8">
        <f>노임!$D$10</f>
        <v>262580</v>
      </c>
      <c r="K62" s="12">
        <f>TRUNC(J62*D62,1)</f>
        <v>126038.39999999999</v>
      </c>
      <c r="L62" s="8">
        <v>0</v>
      </c>
      <c r="M62" s="12"/>
      <c r="N62" s="23" t="s">
        <v>0</v>
      </c>
    </row>
    <row r="63" spans="1:14" ht="15" customHeight="1">
      <c r="A63" s="24"/>
      <c r="B63" s="25" t="s">
        <v>447</v>
      </c>
      <c r="C63" s="1" t="s">
        <v>30</v>
      </c>
      <c r="D63" s="3">
        <v>5</v>
      </c>
      <c r="E63" s="1" t="s">
        <v>29</v>
      </c>
      <c r="F63" s="8">
        <f>H63+J63+L63</f>
        <v>0</v>
      </c>
      <c r="G63" s="12">
        <f t="shared" ref="G63" si="28">I63+K63+M63</f>
        <v>6301.9</v>
      </c>
      <c r="H63" s="2"/>
      <c r="I63" s="12"/>
      <c r="J63" s="2"/>
      <c r="K63" s="12">
        <v>0</v>
      </c>
      <c r="L63" s="2"/>
      <c r="M63" s="12">
        <f>TRUNC((K62)*D63%,1)</f>
        <v>6301.9</v>
      </c>
      <c r="N63" s="23" t="s">
        <v>0</v>
      </c>
    </row>
    <row r="64" spans="1:14" ht="15" customHeight="1">
      <c r="A64" s="27"/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3"/>
    </row>
    <row r="65" spans="1:14" ht="15" customHeight="1">
      <c r="A65" s="75">
        <f>A61+1</f>
        <v>56</v>
      </c>
      <c r="B65" s="57" t="s">
        <v>459</v>
      </c>
      <c r="C65" s="58" t="s">
        <v>260</v>
      </c>
      <c r="D65" s="58">
        <v>1</v>
      </c>
      <c r="E65" s="58" t="s">
        <v>3</v>
      </c>
      <c r="F65" s="62"/>
      <c r="G65" s="61">
        <f t="shared" ref="G65" si="29">I65+K65+M65</f>
        <v>143368</v>
      </c>
      <c r="H65" s="62"/>
      <c r="I65" s="61">
        <f>TRUNC(I66+I67,0)</f>
        <v>0</v>
      </c>
      <c r="J65" s="62"/>
      <c r="K65" s="61">
        <f>TRUNC(K66+K67,0)</f>
        <v>136541</v>
      </c>
      <c r="L65" s="62"/>
      <c r="M65" s="61">
        <f>TRUNC(M66+M67,0)</f>
        <v>6827</v>
      </c>
      <c r="N65" s="74" t="str">
        <f>N53</f>
        <v>토목6-2-4</v>
      </c>
    </row>
    <row r="66" spans="1:14" ht="15" customHeight="1">
      <c r="A66" s="24"/>
      <c r="B66" s="25" t="s">
        <v>420</v>
      </c>
      <c r="C66" s="1" t="s">
        <v>33</v>
      </c>
      <c r="D66" s="3">
        <v>0.52</v>
      </c>
      <c r="E66" s="1" t="s">
        <v>24</v>
      </c>
      <c r="F66" s="8">
        <f>H66+J66+L66</f>
        <v>262580</v>
      </c>
      <c r="G66" s="12">
        <f>I66+K66+M66</f>
        <v>136541.6</v>
      </c>
      <c r="H66" s="8">
        <v>0</v>
      </c>
      <c r="I66" s="12"/>
      <c r="J66" s="8">
        <f>노임!$D$10</f>
        <v>262580</v>
      </c>
      <c r="K66" s="12">
        <f>TRUNC(J66*D66,1)</f>
        <v>136541.6</v>
      </c>
      <c r="L66" s="8">
        <v>0</v>
      </c>
      <c r="M66" s="12"/>
      <c r="N66" s="23" t="s">
        <v>0</v>
      </c>
    </row>
    <row r="67" spans="1:14" ht="15" customHeight="1">
      <c r="A67" s="24"/>
      <c r="B67" s="25" t="s">
        <v>447</v>
      </c>
      <c r="C67" s="1" t="s">
        <v>30</v>
      </c>
      <c r="D67" s="3">
        <v>5</v>
      </c>
      <c r="E67" s="1" t="s">
        <v>29</v>
      </c>
      <c r="F67" s="8">
        <f>H67+J67+L67</f>
        <v>0</v>
      </c>
      <c r="G67" s="12">
        <f t="shared" ref="G67" si="30">I67+K67+M67</f>
        <v>6827</v>
      </c>
      <c r="H67" s="2"/>
      <c r="I67" s="12"/>
      <c r="J67" s="2"/>
      <c r="K67" s="12">
        <v>0</v>
      </c>
      <c r="L67" s="2"/>
      <c r="M67" s="12">
        <f>TRUNC((K66)*D67%,1)</f>
        <v>6827</v>
      </c>
      <c r="N67" s="23" t="s">
        <v>0</v>
      </c>
    </row>
    <row r="68" spans="1:14" ht="15" customHeight="1">
      <c r="A68" s="27"/>
      <c r="B68" s="2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3"/>
    </row>
  </sheetData>
  <autoFilter ref="A1:N408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N358"/>
  <sheetViews>
    <sheetView workbookViewId="0">
      <pane ySplit="3" topLeftCell="A118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23" width="9.33203125" customWidth="1"/>
  </cols>
  <sheetData>
    <row r="1" spans="1:14" ht="15" customHeight="1">
      <c r="A1" s="83" t="s">
        <v>498</v>
      </c>
    </row>
    <row r="2" spans="1:14" ht="15" customHeight="1">
      <c r="A2" s="384" t="s">
        <v>23</v>
      </c>
      <c r="B2" s="385"/>
      <c r="C2" s="386" t="s">
        <v>50</v>
      </c>
      <c r="D2" s="386" t="s">
        <v>49</v>
      </c>
      <c r="E2" s="386" t="s">
        <v>48</v>
      </c>
      <c r="F2" s="386" t="s">
        <v>19</v>
      </c>
      <c r="G2" s="386" t="s">
        <v>0</v>
      </c>
      <c r="H2" s="386" t="s">
        <v>18</v>
      </c>
      <c r="I2" s="386" t="s">
        <v>0</v>
      </c>
      <c r="J2" s="386" t="s">
        <v>17</v>
      </c>
      <c r="K2" s="386" t="s">
        <v>0</v>
      </c>
      <c r="L2" s="386" t="s">
        <v>16</v>
      </c>
      <c r="M2" s="386" t="s">
        <v>0</v>
      </c>
      <c r="N2" s="387" t="s">
        <v>15</v>
      </c>
    </row>
    <row r="3" spans="1:14" ht="15" customHeight="1">
      <c r="A3" s="384"/>
      <c r="B3" s="385"/>
      <c r="C3" s="386" t="s">
        <v>0</v>
      </c>
      <c r="D3" s="386" t="s">
        <v>0</v>
      </c>
      <c r="E3" s="386" t="s">
        <v>0</v>
      </c>
      <c r="F3" s="2" t="s">
        <v>47</v>
      </c>
      <c r="G3" s="2" t="s">
        <v>46</v>
      </c>
      <c r="H3" s="2" t="s">
        <v>47</v>
      </c>
      <c r="I3" s="2" t="s">
        <v>46</v>
      </c>
      <c r="J3" s="2" t="s">
        <v>47</v>
      </c>
      <c r="K3" s="2" t="s">
        <v>46</v>
      </c>
      <c r="L3" s="2" t="s">
        <v>47</v>
      </c>
      <c r="M3" s="2" t="s">
        <v>46</v>
      </c>
      <c r="N3" s="387" t="s">
        <v>0</v>
      </c>
    </row>
    <row r="4" spans="1:14" ht="15" customHeight="1">
      <c r="A4" s="24"/>
      <c r="B4" s="25"/>
      <c r="C4" s="1"/>
      <c r="D4" s="1"/>
      <c r="E4" s="1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f>플랜지!A143+1</f>
        <v>81</v>
      </c>
      <c r="B5" s="57" t="s">
        <v>469</v>
      </c>
      <c r="C5" s="58" t="s">
        <v>364</v>
      </c>
      <c r="D5" s="58">
        <v>1</v>
      </c>
      <c r="E5" s="58" t="s">
        <v>3</v>
      </c>
      <c r="F5" s="60"/>
      <c r="G5" s="61">
        <f>I5+K5+M5</f>
        <v>52068</v>
      </c>
      <c r="H5" s="60"/>
      <c r="I5" s="61">
        <f>TRUNC(I6+I7+I8,0)</f>
        <v>0</v>
      </c>
      <c r="J5" s="60"/>
      <c r="K5" s="61">
        <f>TRUNC(K6+K7+K8,0)</f>
        <v>52068</v>
      </c>
      <c r="L5" s="60"/>
      <c r="M5" s="61">
        <f>TRUNC(M6+M7+M8,0)</f>
        <v>0</v>
      </c>
      <c r="N5" s="74" t="s">
        <v>465</v>
      </c>
    </row>
    <row r="6" spans="1:14" ht="15" customHeight="1">
      <c r="A6" s="24"/>
      <c r="B6" s="25" t="s">
        <v>420</v>
      </c>
      <c r="C6" s="1" t="s">
        <v>33</v>
      </c>
      <c r="D6" s="3">
        <v>0.1</v>
      </c>
      <c r="E6" s="1" t="s">
        <v>24</v>
      </c>
      <c r="F6" s="8">
        <f>H6+J6+L6</f>
        <v>262580</v>
      </c>
      <c r="G6" s="12">
        <f>I6+K6+M6</f>
        <v>26258</v>
      </c>
      <c r="H6" s="8">
        <v>0</v>
      </c>
      <c r="I6" s="12"/>
      <c r="J6" s="8">
        <f>노임!$D$10</f>
        <v>262580</v>
      </c>
      <c r="K6" s="12">
        <f>TRUNC(J6*D6,1)</f>
        <v>26258</v>
      </c>
      <c r="L6" s="8">
        <v>0</v>
      </c>
      <c r="M6" s="12"/>
      <c r="N6" s="23" t="s">
        <v>0</v>
      </c>
    </row>
    <row r="7" spans="1:14" ht="15" customHeight="1">
      <c r="A7" s="24"/>
      <c r="B7" s="25" t="s">
        <v>421</v>
      </c>
      <c r="C7" s="1" t="s">
        <v>0</v>
      </c>
      <c r="D7" s="3">
        <v>0.15</v>
      </c>
      <c r="E7" s="1" t="s">
        <v>24</v>
      </c>
      <c r="F7" s="8">
        <f>H7+J7+L7</f>
        <v>172068</v>
      </c>
      <c r="G7" s="12">
        <f>I7+K7+M7</f>
        <v>25810.2</v>
      </c>
      <c r="H7" s="8">
        <v>0</v>
      </c>
      <c r="I7" s="12"/>
      <c r="J7" s="8">
        <f>노임!$D$3</f>
        <v>172068</v>
      </c>
      <c r="K7" s="12">
        <f>TRUNC(J7*D7,1)</f>
        <v>25810.2</v>
      </c>
      <c r="L7" s="8">
        <v>0</v>
      </c>
      <c r="M7" s="12"/>
      <c r="N7" s="23" t="s">
        <v>0</v>
      </c>
    </row>
    <row r="8" spans="1:14" ht="15" customHeight="1">
      <c r="A8" s="24"/>
      <c r="B8" s="25" t="s">
        <v>422</v>
      </c>
      <c r="C8" s="1" t="s">
        <v>236</v>
      </c>
      <c r="D8" s="3"/>
      <c r="E8" s="1" t="s">
        <v>7</v>
      </c>
      <c r="F8" s="8">
        <f>H8+J8+L8</f>
        <v>91498.25</v>
      </c>
      <c r="G8" s="12">
        <f>I8+K8+M8</f>
        <v>0</v>
      </c>
      <c r="H8" s="8">
        <f>중기사용료목록!$E$9</f>
        <v>17925.25</v>
      </c>
      <c r="I8" s="12">
        <f>TRUNC(H8*D8,1)</f>
        <v>0</v>
      </c>
      <c r="J8" s="8">
        <f>중기사용료목록!$F$9</f>
        <v>49778</v>
      </c>
      <c r="K8" s="12">
        <f>TRUNC(J8*D8,1)</f>
        <v>0</v>
      </c>
      <c r="L8" s="8">
        <f>중기사용료목록!$G$9</f>
        <v>23795</v>
      </c>
      <c r="M8" s="12">
        <f>TRUNC(L8*D8,1)</f>
        <v>0</v>
      </c>
      <c r="N8" s="23" t="s">
        <v>0</v>
      </c>
    </row>
    <row r="9" spans="1:14" ht="15" customHeight="1">
      <c r="A9" s="27"/>
      <c r="B9" s="25" t="s">
        <v>456</v>
      </c>
      <c r="C9" s="1" t="s">
        <v>369</v>
      </c>
      <c r="D9" s="3">
        <v>2</v>
      </c>
      <c r="E9" s="1" t="s">
        <v>370</v>
      </c>
      <c r="F9" s="8">
        <f>H9+J9+L9</f>
        <v>0</v>
      </c>
      <c r="G9" s="12">
        <f>I9+K9+M9</f>
        <v>1041.3</v>
      </c>
      <c r="H9" s="8"/>
      <c r="I9" s="12"/>
      <c r="J9" s="8"/>
      <c r="K9" s="12"/>
      <c r="L9" s="8"/>
      <c r="M9" s="12">
        <f>TRUNC((K6+K7+K8)*D9%,1)</f>
        <v>1041.3</v>
      </c>
      <c r="N9" s="23"/>
    </row>
    <row r="10" spans="1:14" ht="15" customHeight="1">
      <c r="A10" s="75"/>
      <c r="B10" s="2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3"/>
    </row>
    <row r="11" spans="1:14" ht="15" customHeight="1">
      <c r="A11" s="75">
        <f>A5+1</f>
        <v>82</v>
      </c>
      <c r="B11" s="57" t="s">
        <v>469</v>
      </c>
      <c r="C11" s="58" t="s">
        <v>269</v>
      </c>
      <c r="D11" s="58">
        <v>1</v>
      </c>
      <c r="E11" s="58" t="s">
        <v>3</v>
      </c>
      <c r="F11" s="60"/>
      <c r="G11" s="61">
        <f>I11+K11+M11</f>
        <v>57026</v>
      </c>
      <c r="H11" s="60"/>
      <c r="I11" s="61">
        <f>TRUNC(I12+I13+I14,0)</f>
        <v>3372</v>
      </c>
      <c r="J11" s="60"/>
      <c r="K11" s="61">
        <f>TRUNC(K12+K13+K14,0)</f>
        <v>49430</v>
      </c>
      <c r="L11" s="60"/>
      <c r="M11" s="61">
        <f>TRUNC(M12+M13+M14,0)</f>
        <v>4224</v>
      </c>
      <c r="N11" s="74" t="str">
        <f>N5</f>
        <v>토목6-8-1</v>
      </c>
    </row>
    <row r="12" spans="1:14" ht="15" customHeight="1">
      <c r="A12" s="24"/>
      <c r="B12" s="25" t="s">
        <v>420</v>
      </c>
      <c r="C12" s="1" t="s">
        <v>33</v>
      </c>
      <c r="D12" s="3">
        <v>0.09</v>
      </c>
      <c r="E12" s="1" t="s">
        <v>24</v>
      </c>
      <c r="F12" s="8">
        <f>H12+J12+L12</f>
        <v>262580</v>
      </c>
      <c r="G12" s="12">
        <f>I12+K12+M12</f>
        <v>23632.2</v>
      </c>
      <c r="H12" s="8">
        <v>0</v>
      </c>
      <c r="I12" s="12"/>
      <c r="J12" s="8">
        <f>노임!$D$10</f>
        <v>262580</v>
      </c>
      <c r="K12" s="12">
        <f>TRUNC(J12*D12,1)</f>
        <v>23632.2</v>
      </c>
      <c r="L12" s="8">
        <v>0</v>
      </c>
      <c r="M12" s="12"/>
      <c r="N12" s="23" t="s">
        <v>0</v>
      </c>
    </row>
    <row r="13" spans="1:14" ht="15" customHeight="1">
      <c r="A13" s="24"/>
      <c r="B13" s="25" t="s">
        <v>421</v>
      </c>
      <c r="C13" s="1" t="s">
        <v>0</v>
      </c>
      <c r="D13" s="3">
        <v>0.04</v>
      </c>
      <c r="E13" s="1" t="s">
        <v>24</v>
      </c>
      <c r="F13" s="8">
        <f>H13+J13+L13</f>
        <v>172068</v>
      </c>
      <c r="G13" s="12">
        <f>I13+K13+M13</f>
        <v>6882.7</v>
      </c>
      <c r="H13" s="8">
        <v>0</v>
      </c>
      <c r="I13" s="12"/>
      <c r="J13" s="8">
        <f>노임!$D$3</f>
        <v>172068</v>
      </c>
      <c r="K13" s="12">
        <f>TRUNC(J13*D13,1)</f>
        <v>6882.7</v>
      </c>
      <c r="L13" s="8">
        <v>0</v>
      </c>
      <c r="M13" s="12"/>
      <c r="N13" s="23" t="s">
        <v>0</v>
      </c>
    </row>
    <row r="14" spans="1:14" ht="15" customHeight="1">
      <c r="A14" s="24"/>
      <c r="B14" s="25" t="s">
        <v>422</v>
      </c>
      <c r="C14" s="1" t="s">
        <v>388</v>
      </c>
      <c r="D14" s="3">
        <v>0.38</v>
      </c>
      <c r="E14" s="1" t="s">
        <v>7</v>
      </c>
      <c r="F14" s="8">
        <f>H14+J14+L14</f>
        <v>69770.600000000006</v>
      </c>
      <c r="G14" s="12">
        <f>I14+K14+M14</f>
        <v>26512.699999999997</v>
      </c>
      <c r="H14" s="8">
        <f>중기사용료목록!$E$8</f>
        <v>8875.6</v>
      </c>
      <c r="I14" s="12">
        <f>TRUNC(H14*D14,1)</f>
        <v>3372.7</v>
      </c>
      <c r="J14" s="8">
        <f>중기사용료목록!$F$8</f>
        <v>49778</v>
      </c>
      <c r="K14" s="12">
        <f>TRUNC(J14*D14,1)</f>
        <v>18915.599999999999</v>
      </c>
      <c r="L14" s="8">
        <f>중기사용료목록!$G$8</f>
        <v>11117</v>
      </c>
      <c r="M14" s="12">
        <f>TRUNC(L14*D14,1)</f>
        <v>4224.3999999999996</v>
      </c>
      <c r="N14" s="23" t="s">
        <v>0</v>
      </c>
    </row>
    <row r="15" spans="1:14" ht="15" customHeight="1">
      <c r="A15" s="24"/>
      <c r="B15" s="25" t="s">
        <v>456</v>
      </c>
      <c r="C15" s="1" t="s">
        <v>369</v>
      </c>
      <c r="D15" s="3">
        <v>2</v>
      </c>
      <c r="E15" s="1" t="s">
        <v>370</v>
      </c>
      <c r="F15" s="8">
        <f>H15+J15+L15</f>
        <v>0</v>
      </c>
      <c r="G15" s="12">
        <f>I15+K15+M15</f>
        <v>988.6</v>
      </c>
      <c r="H15" s="8"/>
      <c r="I15" s="12"/>
      <c r="J15" s="8"/>
      <c r="K15" s="12"/>
      <c r="L15" s="8"/>
      <c r="M15" s="12">
        <f>TRUNC((K12+K13+K14)*D15%,1)</f>
        <v>988.6</v>
      </c>
      <c r="N15" s="23"/>
    </row>
    <row r="16" spans="1:14" ht="15" customHeight="1">
      <c r="A16" s="27"/>
      <c r="B16" s="2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3"/>
    </row>
    <row r="17" spans="1:14" ht="15" customHeight="1">
      <c r="A17" s="75">
        <f>A11+1</f>
        <v>83</v>
      </c>
      <c r="B17" s="57" t="s">
        <v>469</v>
      </c>
      <c r="C17" s="58" t="s">
        <v>365</v>
      </c>
      <c r="D17" s="58">
        <v>1</v>
      </c>
      <c r="E17" s="58" t="s">
        <v>3</v>
      </c>
      <c r="F17" s="60"/>
      <c r="G17" s="61">
        <f>I17+K17+M17</f>
        <v>62481</v>
      </c>
      <c r="H17" s="60"/>
      <c r="I17" s="61">
        <f>TRUNC(I18+I19+I20,0)</f>
        <v>0</v>
      </c>
      <c r="J17" s="60"/>
      <c r="K17" s="61">
        <f>TRUNC(K18+K19+K20,0)</f>
        <v>62481</v>
      </c>
      <c r="L17" s="60"/>
      <c r="M17" s="61">
        <f>TRUNC(M18+M19+M20,0)</f>
        <v>0</v>
      </c>
      <c r="N17" s="74" t="str">
        <f>N11</f>
        <v>토목6-8-1</v>
      </c>
    </row>
    <row r="18" spans="1:14" ht="15" customHeight="1">
      <c r="A18" s="24"/>
      <c r="B18" s="25" t="s">
        <v>420</v>
      </c>
      <c r="C18" s="1" t="s">
        <v>33</v>
      </c>
      <c r="D18" s="3">
        <v>0.12</v>
      </c>
      <c r="E18" s="1" t="s">
        <v>24</v>
      </c>
      <c r="F18" s="8">
        <f>H18+J18+L18</f>
        <v>262580</v>
      </c>
      <c r="G18" s="12">
        <f>I18+K18+M18</f>
        <v>31509.599999999999</v>
      </c>
      <c r="H18" s="8">
        <v>0</v>
      </c>
      <c r="I18" s="12"/>
      <c r="J18" s="8">
        <f>노임!D10</f>
        <v>262580</v>
      </c>
      <c r="K18" s="12">
        <f>TRUNC(J18*D18,1)</f>
        <v>31509.599999999999</v>
      </c>
      <c r="L18" s="8">
        <v>0</v>
      </c>
      <c r="M18" s="12"/>
      <c r="N18" s="23" t="s">
        <v>0</v>
      </c>
    </row>
    <row r="19" spans="1:14" ht="15" customHeight="1">
      <c r="A19" s="24"/>
      <c r="B19" s="25" t="s">
        <v>421</v>
      </c>
      <c r="C19" s="1" t="s">
        <v>0</v>
      </c>
      <c r="D19" s="3">
        <v>0.18</v>
      </c>
      <c r="E19" s="1" t="s">
        <v>24</v>
      </c>
      <c r="F19" s="8">
        <f>H19+J19+L19</f>
        <v>172068</v>
      </c>
      <c r="G19" s="12">
        <f>I19+K19+M19</f>
        <v>30972.2</v>
      </c>
      <c r="H19" s="8">
        <v>0</v>
      </c>
      <c r="I19" s="12"/>
      <c r="J19" s="8">
        <f>노임!D3</f>
        <v>172068</v>
      </c>
      <c r="K19" s="12">
        <f>TRUNC(J19*D19,1)</f>
        <v>30972.2</v>
      </c>
      <c r="L19" s="8">
        <v>0</v>
      </c>
      <c r="M19" s="12"/>
      <c r="N19" s="23" t="s">
        <v>0</v>
      </c>
    </row>
    <row r="20" spans="1:14" ht="15" customHeight="1">
      <c r="A20" s="24"/>
      <c r="B20" s="25" t="s">
        <v>422</v>
      </c>
      <c r="C20" s="1" t="s">
        <v>388</v>
      </c>
      <c r="D20" s="3"/>
      <c r="E20" s="1" t="s">
        <v>7</v>
      </c>
      <c r="F20" s="8">
        <f>H20+J20+L20</f>
        <v>69770.600000000006</v>
      </c>
      <c r="G20" s="12">
        <f>I20+K20+M20</f>
        <v>0</v>
      </c>
      <c r="H20" s="8">
        <f>중기사용료목록!$E$8</f>
        <v>8875.6</v>
      </c>
      <c r="I20" s="12">
        <f>TRUNC(H20*D20,1)</f>
        <v>0</v>
      </c>
      <c r="J20" s="8">
        <f>중기사용료목록!$F$8</f>
        <v>49778</v>
      </c>
      <c r="K20" s="12">
        <f>TRUNC(J20*D20,1)</f>
        <v>0</v>
      </c>
      <c r="L20" s="8">
        <f>중기사용료목록!$G$8</f>
        <v>11117</v>
      </c>
      <c r="M20" s="12">
        <f>TRUNC(L20*D20,1)</f>
        <v>0</v>
      </c>
      <c r="N20" s="23" t="s">
        <v>0</v>
      </c>
    </row>
    <row r="21" spans="1:14" ht="15" customHeight="1">
      <c r="A21" s="24"/>
      <c r="B21" s="25" t="s">
        <v>456</v>
      </c>
      <c r="C21" s="1" t="s">
        <v>369</v>
      </c>
      <c r="D21" s="3">
        <v>2</v>
      </c>
      <c r="E21" s="1" t="s">
        <v>370</v>
      </c>
      <c r="F21" s="8">
        <f>H21+J21+L21</f>
        <v>0</v>
      </c>
      <c r="G21" s="12">
        <f>I21+K21+M21</f>
        <v>1249.5999999999999</v>
      </c>
      <c r="H21" s="8"/>
      <c r="I21" s="12"/>
      <c r="J21" s="8"/>
      <c r="K21" s="12"/>
      <c r="L21" s="8"/>
      <c r="M21" s="12">
        <f>TRUNC((K18+K19+K20)*D21%,1)</f>
        <v>1249.5999999999999</v>
      </c>
      <c r="N21" s="23"/>
    </row>
    <row r="22" spans="1:14" ht="15" customHeight="1">
      <c r="A22" s="24"/>
      <c r="B22" s="25"/>
      <c r="C22" s="1"/>
      <c r="D22" s="3"/>
      <c r="E22" s="1"/>
      <c r="F22" s="86"/>
      <c r="G22" s="12"/>
      <c r="H22" s="86"/>
      <c r="I22" s="12"/>
      <c r="J22" s="86"/>
      <c r="K22" s="12"/>
      <c r="L22" s="86"/>
      <c r="M22" s="12"/>
      <c r="N22" s="23"/>
    </row>
    <row r="23" spans="1:14" ht="15" customHeight="1">
      <c r="A23" s="75">
        <f>A17+1</f>
        <v>84</v>
      </c>
      <c r="B23" s="57" t="s">
        <v>469</v>
      </c>
      <c r="C23" s="58" t="s">
        <v>246</v>
      </c>
      <c r="D23" s="58">
        <v>1</v>
      </c>
      <c r="E23" s="58" t="s">
        <v>3</v>
      </c>
      <c r="F23" s="60"/>
      <c r="G23" s="61">
        <f>I23+K23+M23</f>
        <v>65301</v>
      </c>
      <c r="H23" s="60"/>
      <c r="I23" s="61">
        <f>TRUNC(I24+I25+I26,0)</f>
        <v>3994</v>
      </c>
      <c r="J23" s="60"/>
      <c r="K23" s="61">
        <f>TRUNC(K24+K25+K26,0)</f>
        <v>56305</v>
      </c>
      <c r="L23" s="60"/>
      <c r="M23" s="61">
        <f>TRUNC(M24+M25+M26,0)</f>
        <v>5002</v>
      </c>
      <c r="N23" s="74" t="str">
        <f>N17</f>
        <v>토목6-8-1</v>
      </c>
    </row>
    <row r="24" spans="1:14" ht="15" customHeight="1">
      <c r="A24" s="24"/>
      <c r="B24" s="25" t="s">
        <v>420</v>
      </c>
      <c r="C24" s="1" t="s">
        <v>33</v>
      </c>
      <c r="D24" s="3">
        <v>0.1</v>
      </c>
      <c r="E24" s="1" t="s">
        <v>24</v>
      </c>
      <c r="F24" s="8">
        <f>H24+J24+L24</f>
        <v>197788</v>
      </c>
      <c r="G24" s="12">
        <f>I24+K24+M24</f>
        <v>19778.8</v>
      </c>
      <c r="H24" s="8">
        <v>0</v>
      </c>
      <c r="I24" s="12"/>
      <c r="J24" s="8">
        <f>노임!D15</f>
        <v>197788</v>
      </c>
      <c r="K24" s="12">
        <f>TRUNC(J24*D24,1)</f>
        <v>19778.8</v>
      </c>
      <c r="L24" s="8">
        <v>0</v>
      </c>
      <c r="M24" s="12"/>
      <c r="N24" s="23" t="s">
        <v>0</v>
      </c>
    </row>
    <row r="25" spans="1:14" ht="15" customHeight="1">
      <c r="A25" s="24"/>
      <c r="B25" s="25" t="s">
        <v>421</v>
      </c>
      <c r="C25" s="1" t="s">
        <v>0</v>
      </c>
      <c r="D25" s="3">
        <v>0.05</v>
      </c>
      <c r="E25" s="1" t="s">
        <v>24</v>
      </c>
      <c r="F25" s="8">
        <f>H25+J25+L25</f>
        <v>282536</v>
      </c>
      <c r="G25" s="12">
        <f>I25+K25+M25</f>
        <v>14126.8</v>
      </c>
      <c r="H25" s="8">
        <v>0</v>
      </c>
      <c r="I25" s="12"/>
      <c r="J25" s="8">
        <f>노임!D7</f>
        <v>282536</v>
      </c>
      <c r="K25" s="12">
        <f>TRUNC(J25*D25,1)</f>
        <v>14126.8</v>
      </c>
      <c r="L25" s="8">
        <v>0</v>
      </c>
      <c r="M25" s="12"/>
      <c r="N25" s="23" t="s">
        <v>0</v>
      </c>
    </row>
    <row r="26" spans="1:14" ht="15" customHeight="1">
      <c r="A26" s="24"/>
      <c r="B26" s="25" t="s">
        <v>422</v>
      </c>
      <c r="C26" s="1" t="s">
        <v>388</v>
      </c>
      <c r="D26" s="3">
        <v>0.45</v>
      </c>
      <c r="E26" s="1" t="s">
        <v>7</v>
      </c>
      <c r="F26" s="8">
        <f>H26+J26+L26</f>
        <v>69770.600000000006</v>
      </c>
      <c r="G26" s="12">
        <f>I26+K26+M26</f>
        <v>31396.699999999997</v>
      </c>
      <c r="H26" s="8">
        <f>중기사용료목록!$E$8</f>
        <v>8875.6</v>
      </c>
      <c r="I26" s="12">
        <f>TRUNC(H26*D26,1)</f>
        <v>3994</v>
      </c>
      <c r="J26" s="8">
        <f>중기사용료목록!$F$8</f>
        <v>49778</v>
      </c>
      <c r="K26" s="12">
        <f>TRUNC(J26*D26,1)</f>
        <v>22400.1</v>
      </c>
      <c r="L26" s="8">
        <f>중기사용료목록!$G$8</f>
        <v>11117</v>
      </c>
      <c r="M26" s="12">
        <f>TRUNC(L26*D26,1)</f>
        <v>5002.6000000000004</v>
      </c>
      <c r="N26" s="23" t="s">
        <v>0</v>
      </c>
    </row>
    <row r="27" spans="1:14" ht="15" customHeight="1">
      <c r="A27" s="24"/>
      <c r="B27" s="25" t="s">
        <v>456</v>
      </c>
      <c r="C27" s="1" t="s">
        <v>369</v>
      </c>
      <c r="D27" s="3">
        <v>2</v>
      </c>
      <c r="E27" s="1" t="s">
        <v>370</v>
      </c>
      <c r="F27" s="8">
        <f>H27+J27+L27</f>
        <v>0</v>
      </c>
      <c r="G27" s="12">
        <f>I27+K27+M27</f>
        <v>1126.0999999999999</v>
      </c>
      <c r="H27" s="8"/>
      <c r="I27" s="12"/>
      <c r="J27" s="8"/>
      <c r="K27" s="12"/>
      <c r="L27" s="8"/>
      <c r="M27" s="12">
        <f>TRUNC((K24+K25+K26)*D27%,1)</f>
        <v>1126.0999999999999</v>
      </c>
      <c r="N27" s="23"/>
    </row>
    <row r="28" spans="1:14" ht="15" customHeight="1">
      <c r="A28" s="27"/>
      <c r="B28" s="2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3"/>
    </row>
    <row r="29" spans="1:14" ht="15" customHeight="1">
      <c r="A29" s="75">
        <f>A23+1</f>
        <v>85</v>
      </c>
      <c r="B29" s="57" t="s">
        <v>469</v>
      </c>
      <c r="C29" s="58" t="s">
        <v>366</v>
      </c>
      <c r="D29" s="58">
        <v>1</v>
      </c>
      <c r="E29" s="58" t="s">
        <v>3</v>
      </c>
      <c r="F29" s="60"/>
      <c r="G29" s="61">
        <f>I29+K29+M29</f>
        <v>79867</v>
      </c>
      <c r="H29" s="60"/>
      <c r="I29" s="61">
        <f>TRUNC(I30+I31+I32,0)</f>
        <v>0</v>
      </c>
      <c r="J29" s="60"/>
      <c r="K29" s="61">
        <f>TRUNC(K30+K31+K32,0)</f>
        <v>79867</v>
      </c>
      <c r="L29" s="60"/>
      <c r="M29" s="61">
        <f>TRUNC(M30+M31+M32,0)</f>
        <v>0</v>
      </c>
      <c r="N29" s="74" t="str">
        <f>N23</f>
        <v>토목6-8-1</v>
      </c>
    </row>
    <row r="30" spans="1:14" ht="15" customHeight="1">
      <c r="A30" s="24"/>
      <c r="B30" s="25" t="s">
        <v>420</v>
      </c>
      <c r="C30" s="1" t="s">
        <v>33</v>
      </c>
      <c r="D30" s="3">
        <v>0.16</v>
      </c>
      <c r="E30" s="1" t="s">
        <v>24</v>
      </c>
      <c r="F30" s="8">
        <f>H30+J30+L30</f>
        <v>262580</v>
      </c>
      <c r="G30" s="12">
        <f>I30+K30+M30</f>
        <v>42012.800000000003</v>
      </c>
      <c r="H30" s="8">
        <v>0</v>
      </c>
      <c r="I30" s="12"/>
      <c r="J30" s="8">
        <f>노임!$D$10</f>
        <v>262580</v>
      </c>
      <c r="K30" s="12">
        <f>TRUNC(J30*D30,1)</f>
        <v>42012.800000000003</v>
      </c>
      <c r="L30" s="8">
        <v>0</v>
      </c>
      <c r="M30" s="12"/>
      <c r="N30" s="23" t="s">
        <v>0</v>
      </c>
    </row>
    <row r="31" spans="1:14" ht="15" customHeight="1">
      <c r="A31" s="24"/>
      <c r="B31" s="25" t="s">
        <v>421</v>
      </c>
      <c r="C31" s="1" t="s">
        <v>0</v>
      </c>
      <c r="D31" s="3">
        <v>0.22</v>
      </c>
      <c r="E31" s="1" t="s">
        <v>24</v>
      </c>
      <c r="F31" s="8">
        <f>H31+J31+L31</f>
        <v>172068</v>
      </c>
      <c r="G31" s="12">
        <f>I31+K31+M31</f>
        <v>37854.9</v>
      </c>
      <c r="H31" s="8">
        <v>0</v>
      </c>
      <c r="I31" s="12"/>
      <c r="J31" s="8">
        <f>노임!$D$3</f>
        <v>172068</v>
      </c>
      <c r="K31" s="12">
        <f>TRUNC(J31*D31,1)</f>
        <v>37854.9</v>
      </c>
      <c r="L31" s="8">
        <v>0</v>
      </c>
      <c r="M31" s="12"/>
      <c r="N31" s="23" t="s">
        <v>0</v>
      </c>
    </row>
    <row r="32" spans="1:14" ht="15" customHeight="1">
      <c r="A32" s="24"/>
      <c r="B32" s="25" t="s">
        <v>422</v>
      </c>
      <c r="C32" s="1" t="s">
        <v>388</v>
      </c>
      <c r="D32" s="3"/>
      <c r="E32" s="1" t="s">
        <v>7</v>
      </c>
      <c r="F32" s="8">
        <f>H32+J32+L32</f>
        <v>69770.600000000006</v>
      </c>
      <c r="G32" s="12">
        <f>I32+K32+M32</f>
        <v>0</v>
      </c>
      <c r="H32" s="8">
        <f>중기사용료목록!$E$8</f>
        <v>8875.6</v>
      </c>
      <c r="I32" s="12">
        <f>TRUNC(H32*D32,1)</f>
        <v>0</v>
      </c>
      <c r="J32" s="8">
        <f>중기사용료목록!$F$8</f>
        <v>49778</v>
      </c>
      <c r="K32" s="12">
        <f>TRUNC(J32*D32,1)</f>
        <v>0</v>
      </c>
      <c r="L32" s="8">
        <f>중기사용료목록!$G$8</f>
        <v>11117</v>
      </c>
      <c r="M32" s="12">
        <f>TRUNC(L32*D32,1)</f>
        <v>0</v>
      </c>
      <c r="N32" s="23" t="s">
        <v>0</v>
      </c>
    </row>
    <row r="33" spans="1:14" ht="15" customHeight="1">
      <c r="A33" s="24"/>
      <c r="B33" s="25" t="s">
        <v>456</v>
      </c>
      <c r="C33" s="1" t="s">
        <v>369</v>
      </c>
      <c r="D33" s="3">
        <v>2</v>
      </c>
      <c r="E33" s="1" t="s">
        <v>370</v>
      </c>
      <c r="F33" s="8">
        <f>H33+J33+L33</f>
        <v>0</v>
      </c>
      <c r="G33" s="12">
        <f>I33+K33+M33</f>
        <v>1597.3</v>
      </c>
      <c r="H33" s="8"/>
      <c r="I33" s="12"/>
      <c r="J33" s="8"/>
      <c r="K33" s="12"/>
      <c r="L33" s="8"/>
      <c r="M33" s="12">
        <f>TRUNC((K30+K31+K32)*D33%,1)</f>
        <v>1597.3</v>
      </c>
      <c r="N33" s="23"/>
    </row>
    <row r="34" spans="1:14" ht="15" customHeight="1">
      <c r="A34" s="27"/>
      <c r="B34" s="2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3"/>
    </row>
    <row r="35" spans="1:14" ht="15" customHeight="1">
      <c r="A35" s="75">
        <f>A29+1</f>
        <v>86</v>
      </c>
      <c r="B35" s="57" t="s">
        <v>469</v>
      </c>
      <c r="C35" s="58" t="s">
        <v>247</v>
      </c>
      <c r="D35" s="58">
        <v>1</v>
      </c>
      <c r="E35" s="58" t="s">
        <v>3</v>
      </c>
      <c r="F35" s="60"/>
      <c r="G35" s="61">
        <f>I35+K35+M35</f>
        <v>78646</v>
      </c>
      <c r="H35" s="60"/>
      <c r="I35" s="61">
        <f>TRUNC(I36+I37+I38,0)</f>
        <v>4349</v>
      </c>
      <c r="J35" s="60"/>
      <c r="K35" s="61">
        <f>TRUNC(K36+K37+K38,0)</f>
        <v>68850</v>
      </c>
      <c r="L35" s="60"/>
      <c r="M35" s="61">
        <f>TRUNC(M36+M37+M38,0)</f>
        <v>5447</v>
      </c>
      <c r="N35" s="74" t="str">
        <f>N29</f>
        <v>토목6-8-1</v>
      </c>
    </row>
    <row r="36" spans="1:14" ht="15" customHeight="1">
      <c r="A36" s="24"/>
      <c r="B36" s="25" t="s">
        <v>420</v>
      </c>
      <c r="C36" s="1" t="s">
        <v>33</v>
      </c>
      <c r="D36" s="3">
        <v>0.13</v>
      </c>
      <c r="E36" s="1" t="s">
        <v>24</v>
      </c>
      <c r="F36" s="8">
        <f>H36+J36+L36</f>
        <v>262580</v>
      </c>
      <c r="G36" s="12">
        <f>I36+K36+M36</f>
        <v>34135.4</v>
      </c>
      <c r="H36" s="8">
        <v>0</v>
      </c>
      <c r="I36" s="12"/>
      <c r="J36" s="8">
        <f>노임!$D$10</f>
        <v>262580</v>
      </c>
      <c r="K36" s="12">
        <f>TRUNC(J36*D36,1)</f>
        <v>34135.4</v>
      </c>
      <c r="L36" s="8">
        <v>0</v>
      </c>
      <c r="M36" s="12"/>
      <c r="N36" s="23" t="s">
        <v>0</v>
      </c>
    </row>
    <row r="37" spans="1:14" ht="15" customHeight="1">
      <c r="A37" s="24"/>
      <c r="B37" s="25" t="s">
        <v>421</v>
      </c>
      <c r="C37" s="1" t="s">
        <v>0</v>
      </c>
      <c r="D37" s="3">
        <v>0.06</v>
      </c>
      <c r="E37" s="1" t="s">
        <v>24</v>
      </c>
      <c r="F37" s="8">
        <f>H37+J37+L37</f>
        <v>172068</v>
      </c>
      <c r="G37" s="12">
        <f>I37+K37+M37</f>
        <v>10324</v>
      </c>
      <c r="H37" s="8">
        <v>0</v>
      </c>
      <c r="I37" s="12"/>
      <c r="J37" s="8">
        <f>노임!$D$3</f>
        <v>172068</v>
      </c>
      <c r="K37" s="12">
        <f>TRUNC(J37*D37,1)</f>
        <v>10324</v>
      </c>
      <c r="L37" s="8">
        <v>0</v>
      </c>
      <c r="M37" s="12"/>
      <c r="N37" s="23" t="s">
        <v>0</v>
      </c>
    </row>
    <row r="38" spans="1:14" ht="15" customHeight="1">
      <c r="A38" s="24"/>
      <c r="B38" s="25" t="s">
        <v>422</v>
      </c>
      <c r="C38" s="1" t="s">
        <v>388</v>
      </c>
      <c r="D38" s="3">
        <v>0.49</v>
      </c>
      <c r="E38" s="1" t="s">
        <v>7</v>
      </c>
      <c r="F38" s="8">
        <f>H38+J38+L38</f>
        <v>69770.600000000006</v>
      </c>
      <c r="G38" s="12">
        <f>I38+K38+M38</f>
        <v>34187.5</v>
      </c>
      <c r="H38" s="8">
        <f>중기사용료목록!$E$8</f>
        <v>8875.6</v>
      </c>
      <c r="I38" s="12">
        <f>TRUNC(H38*D38,1)</f>
        <v>4349</v>
      </c>
      <c r="J38" s="8">
        <f>중기사용료목록!$F$8</f>
        <v>49778</v>
      </c>
      <c r="K38" s="12">
        <f>TRUNC(J38*D38,1)</f>
        <v>24391.200000000001</v>
      </c>
      <c r="L38" s="8">
        <f>중기사용료목록!$G$8</f>
        <v>11117</v>
      </c>
      <c r="M38" s="12">
        <f>TRUNC(L38*D38,1)</f>
        <v>5447.3</v>
      </c>
      <c r="N38" s="23" t="s">
        <v>0</v>
      </c>
    </row>
    <row r="39" spans="1:14" ht="15" customHeight="1">
      <c r="A39" s="24"/>
      <c r="B39" s="25" t="s">
        <v>456</v>
      </c>
      <c r="C39" s="1" t="s">
        <v>369</v>
      </c>
      <c r="D39" s="3">
        <v>2</v>
      </c>
      <c r="E39" s="1" t="s">
        <v>370</v>
      </c>
      <c r="F39" s="8">
        <f>H39+J39+L39</f>
        <v>0</v>
      </c>
      <c r="G39" s="12">
        <f>I39+K39+M39</f>
        <v>1377</v>
      </c>
      <c r="H39" s="8"/>
      <c r="I39" s="12"/>
      <c r="J39" s="8"/>
      <c r="K39" s="12"/>
      <c r="L39" s="8"/>
      <c r="M39" s="12">
        <f>TRUNC((K36+K37+K38)*D39%,1)</f>
        <v>1377</v>
      </c>
      <c r="N39" s="23"/>
    </row>
    <row r="40" spans="1:14" ht="15" customHeight="1">
      <c r="A40" s="27"/>
      <c r="B40" s="2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3"/>
    </row>
    <row r="41" spans="1:14" ht="15" customHeight="1">
      <c r="A41" s="75">
        <f>A35+1</f>
        <v>87</v>
      </c>
      <c r="B41" s="57" t="s">
        <v>469</v>
      </c>
      <c r="C41" s="58" t="s">
        <v>248</v>
      </c>
      <c r="D41" s="58">
        <v>1</v>
      </c>
      <c r="E41" s="58" t="s">
        <v>3</v>
      </c>
      <c r="F41" s="60"/>
      <c r="G41" s="61">
        <f>I41+K41+M41</f>
        <v>114374</v>
      </c>
      <c r="H41" s="60"/>
      <c r="I41" s="61">
        <f>TRUNC(I42+I43+I44,0)</f>
        <v>5680</v>
      </c>
      <c r="J41" s="60"/>
      <c r="K41" s="61">
        <f>TRUNC(K42+K43+K44,0)</f>
        <v>101580</v>
      </c>
      <c r="L41" s="60"/>
      <c r="M41" s="61">
        <f>TRUNC(M42+M43+M44,0)</f>
        <v>7114</v>
      </c>
      <c r="N41" s="74" t="str">
        <f>N35</f>
        <v>토목6-8-1</v>
      </c>
    </row>
    <row r="42" spans="1:14" ht="15" customHeight="1">
      <c r="A42" s="24"/>
      <c r="B42" s="25" t="s">
        <v>420</v>
      </c>
      <c r="C42" s="1" t="s">
        <v>33</v>
      </c>
      <c r="D42" s="3">
        <v>0.2</v>
      </c>
      <c r="E42" s="1" t="s">
        <v>24</v>
      </c>
      <c r="F42" s="8">
        <f>H42+J42+L42</f>
        <v>262580</v>
      </c>
      <c r="G42" s="12">
        <f>I42+K42+M42</f>
        <v>52516</v>
      </c>
      <c r="H42" s="8">
        <v>0</v>
      </c>
      <c r="I42" s="12"/>
      <c r="J42" s="8">
        <f>노임!$D$10</f>
        <v>262580</v>
      </c>
      <c r="K42" s="12">
        <f>TRUNC(J42*D42,1)</f>
        <v>52516</v>
      </c>
      <c r="L42" s="8">
        <v>0</v>
      </c>
      <c r="M42" s="12"/>
      <c r="N42" s="23" t="s">
        <v>0</v>
      </c>
    </row>
    <row r="43" spans="1:14" ht="15" customHeight="1">
      <c r="A43" s="24"/>
      <c r="B43" s="25" t="s">
        <v>421</v>
      </c>
      <c r="C43" s="1" t="s">
        <v>0</v>
      </c>
      <c r="D43" s="3">
        <v>0.1</v>
      </c>
      <c r="E43" s="1" t="s">
        <v>24</v>
      </c>
      <c r="F43" s="8">
        <f>H43+J43+L43</f>
        <v>172068</v>
      </c>
      <c r="G43" s="12">
        <f>I43+K43+M43</f>
        <v>17206.8</v>
      </c>
      <c r="H43" s="8">
        <v>0</v>
      </c>
      <c r="I43" s="12"/>
      <c r="J43" s="8">
        <f>노임!$D$3</f>
        <v>172068</v>
      </c>
      <c r="K43" s="12">
        <f>TRUNC(J43*D43,1)</f>
        <v>17206.8</v>
      </c>
      <c r="L43" s="8">
        <v>0</v>
      </c>
      <c r="M43" s="12"/>
      <c r="N43" s="23" t="s">
        <v>0</v>
      </c>
    </row>
    <row r="44" spans="1:14" ht="15" customHeight="1">
      <c r="A44" s="24"/>
      <c r="B44" s="25" t="s">
        <v>422</v>
      </c>
      <c r="C44" s="1" t="s">
        <v>388</v>
      </c>
      <c r="D44" s="3">
        <v>0.64</v>
      </c>
      <c r="E44" s="1" t="s">
        <v>7</v>
      </c>
      <c r="F44" s="8">
        <f>H44+J44+L44</f>
        <v>69770.600000000006</v>
      </c>
      <c r="G44" s="12">
        <f>I44+K44+M44</f>
        <v>44653.000000000007</v>
      </c>
      <c r="H44" s="8">
        <f>중기사용료목록!$E$8</f>
        <v>8875.6</v>
      </c>
      <c r="I44" s="12">
        <f>TRUNC(H44*D44,1)</f>
        <v>5680.3</v>
      </c>
      <c r="J44" s="8">
        <f>중기사용료목록!$F$8</f>
        <v>49778</v>
      </c>
      <c r="K44" s="12">
        <f>TRUNC(J44*D44,1)</f>
        <v>31857.9</v>
      </c>
      <c r="L44" s="8">
        <f>중기사용료목록!$G$8</f>
        <v>11117</v>
      </c>
      <c r="M44" s="12">
        <f>TRUNC(L44*D44,1)</f>
        <v>7114.8</v>
      </c>
      <c r="N44" s="23" t="s">
        <v>0</v>
      </c>
    </row>
    <row r="45" spans="1:14" ht="15" customHeight="1">
      <c r="A45" s="24"/>
      <c r="B45" s="25" t="s">
        <v>456</v>
      </c>
      <c r="C45" s="1" t="s">
        <v>369</v>
      </c>
      <c r="D45" s="3">
        <v>2</v>
      </c>
      <c r="E45" s="1" t="s">
        <v>370</v>
      </c>
      <c r="F45" s="8">
        <f>H45+J45+L45</f>
        <v>0</v>
      </c>
      <c r="G45" s="12">
        <f>I45+K45+M45</f>
        <v>2031.6</v>
      </c>
      <c r="H45" s="8"/>
      <c r="I45" s="12"/>
      <c r="J45" s="8"/>
      <c r="K45" s="12"/>
      <c r="L45" s="8"/>
      <c r="M45" s="12">
        <f>TRUNC((K42+K43+K44)*D45%,1)</f>
        <v>2031.6</v>
      </c>
      <c r="N45" s="23"/>
    </row>
    <row r="46" spans="1:14" ht="15" customHeight="1">
      <c r="A46" s="27"/>
      <c r="B46" s="2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3"/>
    </row>
    <row r="47" spans="1:14" ht="15" customHeight="1">
      <c r="A47" s="75">
        <f>A41+1</f>
        <v>88</v>
      </c>
      <c r="B47" s="57" t="s">
        <v>469</v>
      </c>
      <c r="C47" s="58" t="s">
        <v>249</v>
      </c>
      <c r="D47" s="58">
        <v>1</v>
      </c>
      <c r="E47" s="58" t="s">
        <v>3</v>
      </c>
      <c r="F47" s="60"/>
      <c r="G47" s="61">
        <f>I47+K47+M47</f>
        <v>120814</v>
      </c>
      <c r="H47" s="60"/>
      <c r="I47" s="61">
        <f>TRUNC(I48+I49+I50,0)</f>
        <v>5946</v>
      </c>
      <c r="J47" s="60"/>
      <c r="K47" s="61">
        <f>TRUNC(K48+K49+K50,0)</f>
        <v>107420</v>
      </c>
      <c r="L47" s="60"/>
      <c r="M47" s="61">
        <f>TRUNC(M48+M49+M50,0)</f>
        <v>7448</v>
      </c>
      <c r="N47" s="74" t="str">
        <f>N41</f>
        <v>토목6-8-1</v>
      </c>
    </row>
    <row r="48" spans="1:14" ht="15" customHeight="1">
      <c r="A48" s="24"/>
      <c r="B48" s="25" t="s">
        <v>420</v>
      </c>
      <c r="C48" s="1" t="s">
        <v>33</v>
      </c>
      <c r="D48" s="3">
        <v>0.21</v>
      </c>
      <c r="E48" s="1" t="s">
        <v>24</v>
      </c>
      <c r="F48" s="8">
        <f>H48+J48+L48</f>
        <v>262580</v>
      </c>
      <c r="G48" s="12">
        <f>I48+K48+M48</f>
        <v>55141.8</v>
      </c>
      <c r="H48" s="8">
        <v>0</v>
      </c>
      <c r="I48" s="12"/>
      <c r="J48" s="8">
        <f>노임!$D$10</f>
        <v>262580</v>
      </c>
      <c r="K48" s="12">
        <f>TRUNC(J48*D48,1)</f>
        <v>55141.8</v>
      </c>
      <c r="L48" s="8">
        <v>0</v>
      </c>
      <c r="M48" s="12"/>
      <c r="N48" s="23" t="s">
        <v>0</v>
      </c>
    </row>
    <row r="49" spans="1:14" ht="15" customHeight="1">
      <c r="A49" s="24"/>
      <c r="B49" s="25" t="s">
        <v>421</v>
      </c>
      <c r="C49" s="1" t="s">
        <v>0</v>
      </c>
      <c r="D49" s="3">
        <v>0.11</v>
      </c>
      <c r="E49" s="1" t="s">
        <v>24</v>
      </c>
      <c r="F49" s="8">
        <f>H49+J49+L49</f>
        <v>172068</v>
      </c>
      <c r="G49" s="12">
        <f>I49+K49+M49</f>
        <v>18927.400000000001</v>
      </c>
      <c r="H49" s="8">
        <v>0</v>
      </c>
      <c r="I49" s="12"/>
      <c r="J49" s="8">
        <f>노임!$D$3</f>
        <v>172068</v>
      </c>
      <c r="K49" s="12">
        <f>TRUNC(J49*D49,1)</f>
        <v>18927.400000000001</v>
      </c>
      <c r="L49" s="8">
        <v>0</v>
      </c>
      <c r="M49" s="12"/>
      <c r="N49" s="23" t="s">
        <v>0</v>
      </c>
    </row>
    <row r="50" spans="1:14" ht="15" customHeight="1">
      <c r="A50" s="24"/>
      <c r="B50" s="25" t="s">
        <v>422</v>
      </c>
      <c r="C50" s="1" t="s">
        <v>388</v>
      </c>
      <c r="D50" s="3">
        <v>0.67</v>
      </c>
      <c r="E50" s="1" t="s">
        <v>7</v>
      </c>
      <c r="F50" s="8">
        <f>H50+J50+L50</f>
        <v>69770.600000000006</v>
      </c>
      <c r="G50" s="12">
        <f>I50+K50+M50</f>
        <v>46746.1</v>
      </c>
      <c r="H50" s="8">
        <f>중기사용료목록!$E$8</f>
        <v>8875.6</v>
      </c>
      <c r="I50" s="12">
        <f>TRUNC(H50*D50,1)</f>
        <v>5946.6</v>
      </c>
      <c r="J50" s="8">
        <f>중기사용료목록!$F$8</f>
        <v>49778</v>
      </c>
      <c r="K50" s="12">
        <f>TRUNC(J50*D50,1)</f>
        <v>33351.199999999997</v>
      </c>
      <c r="L50" s="8">
        <f>중기사용료목록!$G$8</f>
        <v>11117</v>
      </c>
      <c r="M50" s="12">
        <f>TRUNC(L50*D50,1)</f>
        <v>7448.3</v>
      </c>
      <c r="N50" s="23" t="s">
        <v>0</v>
      </c>
    </row>
    <row r="51" spans="1:14" ht="15" customHeight="1">
      <c r="A51" s="24"/>
      <c r="B51" s="25" t="s">
        <v>456</v>
      </c>
      <c r="C51" s="1" t="s">
        <v>369</v>
      </c>
      <c r="D51" s="3">
        <v>2</v>
      </c>
      <c r="E51" s="1" t="s">
        <v>370</v>
      </c>
      <c r="F51" s="8">
        <f>H51+J51+L51</f>
        <v>0</v>
      </c>
      <c r="G51" s="12">
        <f>I51+K51+M51</f>
        <v>2148.4</v>
      </c>
      <c r="H51" s="8"/>
      <c r="I51" s="12"/>
      <c r="J51" s="8"/>
      <c r="K51" s="12"/>
      <c r="L51" s="8"/>
      <c r="M51" s="12">
        <f>TRUNC((K48+K49+K50)*D51%,1)</f>
        <v>2148.4</v>
      </c>
      <c r="N51" s="23"/>
    </row>
    <row r="52" spans="1:14" ht="15" customHeight="1">
      <c r="A52" s="27"/>
      <c r="B52" s="2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3"/>
    </row>
    <row r="53" spans="1:14" ht="15" customHeight="1">
      <c r="A53" s="75">
        <f>A47+1</f>
        <v>89</v>
      </c>
      <c r="B53" s="57" t="s">
        <v>469</v>
      </c>
      <c r="C53" s="58" t="s">
        <v>250</v>
      </c>
      <c r="D53" s="58">
        <v>1</v>
      </c>
      <c r="E53" s="58" t="s">
        <v>3</v>
      </c>
      <c r="F53" s="60"/>
      <c r="G53" s="61">
        <f>I53+K53+M53</f>
        <v>129182</v>
      </c>
      <c r="H53" s="60"/>
      <c r="I53" s="61">
        <f>TRUNC(I54+I55+I56,0)</f>
        <v>6124</v>
      </c>
      <c r="J53" s="60"/>
      <c r="K53" s="61">
        <f>TRUNC(K54+K55+K56,0)</f>
        <v>115388</v>
      </c>
      <c r="L53" s="60"/>
      <c r="M53" s="61">
        <f>TRUNC(M54+M55+M56,0)</f>
        <v>7670</v>
      </c>
      <c r="N53" s="74" t="str">
        <f>N47</f>
        <v>토목6-8-1</v>
      </c>
    </row>
    <row r="54" spans="1:14" ht="15" customHeight="1">
      <c r="A54" s="24"/>
      <c r="B54" s="25" t="s">
        <v>420</v>
      </c>
      <c r="C54" s="1" t="s">
        <v>33</v>
      </c>
      <c r="D54" s="3">
        <v>0.23</v>
      </c>
      <c r="E54" s="1" t="s">
        <v>24</v>
      </c>
      <c r="F54" s="8">
        <f>H54+J54+L54</f>
        <v>262580</v>
      </c>
      <c r="G54" s="12">
        <f>I54+K54+M54</f>
        <v>60393.4</v>
      </c>
      <c r="H54" s="8">
        <v>0</v>
      </c>
      <c r="I54" s="12"/>
      <c r="J54" s="8">
        <f>노임!$D$10</f>
        <v>262580</v>
      </c>
      <c r="K54" s="12">
        <f>TRUNC(J54*D54,1)</f>
        <v>60393.4</v>
      </c>
      <c r="L54" s="8">
        <v>0</v>
      </c>
      <c r="M54" s="12"/>
      <c r="N54" s="23" t="s">
        <v>0</v>
      </c>
    </row>
    <row r="55" spans="1:14" ht="15" customHeight="1">
      <c r="A55" s="24"/>
      <c r="B55" s="25" t="s">
        <v>421</v>
      </c>
      <c r="C55" s="1" t="s">
        <v>0</v>
      </c>
      <c r="D55" s="3">
        <v>0.12</v>
      </c>
      <c r="E55" s="1" t="s">
        <v>24</v>
      </c>
      <c r="F55" s="8">
        <f>H55+J55+L55</f>
        <v>172068</v>
      </c>
      <c r="G55" s="12">
        <f>I55+K55+M55</f>
        <v>20648.099999999999</v>
      </c>
      <c r="H55" s="8">
        <v>0</v>
      </c>
      <c r="I55" s="12"/>
      <c r="J55" s="8">
        <f>노임!$D$3</f>
        <v>172068</v>
      </c>
      <c r="K55" s="12">
        <f>TRUNC(J55*D55,1)</f>
        <v>20648.099999999999</v>
      </c>
      <c r="L55" s="8">
        <v>0</v>
      </c>
      <c r="M55" s="12"/>
      <c r="N55" s="23" t="s">
        <v>0</v>
      </c>
    </row>
    <row r="56" spans="1:14" ht="15" customHeight="1">
      <c r="A56" s="24"/>
      <c r="B56" s="25" t="s">
        <v>422</v>
      </c>
      <c r="C56" s="1" t="s">
        <v>388</v>
      </c>
      <c r="D56" s="3">
        <v>0.69</v>
      </c>
      <c r="E56" s="1" t="s">
        <v>7</v>
      </c>
      <c r="F56" s="8">
        <f>H56+J56+L56</f>
        <v>69770.600000000006</v>
      </c>
      <c r="G56" s="12">
        <f>I56+K56+M56</f>
        <v>48141.599999999999</v>
      </c>
      <c r="H56" s="8">
        <f>중기사용료목록!$E$8</f>
        <v>8875.6</v>
      </c>
      <c r="I56" s="12">
        <f>TRUNC(H56*D56,1)</f>
        <v>6124.1</v>
      </c>
      <c r="J56" s="8">
        <f>중기사용료목록!$F$8</f>
        <v>49778</v>
      </c>
      <c r="K56" s="12">
        <f>TRUNC(J56*D56,1)</f>
        <v>34346.800000000003</v>
      </c>
      <c r="L56" s="8">
        <f>중기사용료목록!$G$8</f>
        <v>11117</v>
      </c>
      <c r="M56" s="12">
        <f>TRUNC(L56*D56,1)</f>
        <v>7670.7</v>
      </c>
      <c r="N56" s="23" t="s">
        <v>0</v>
      </c>
    </row>
    <row r="57" spans="1:14" ht="15" customHeight="1">
      <c r="A57" s="24"/>
      <c r="B57" s="25" t="s">
        <v>456</v>
      </c>
      <c r="C57" s="1" t="s">
        <v>369</v>
      </c>
      <c r="D57" s="3">
        <v>2</v>
      </c>
      <c r="E57" s="1" t="s">
        <v>370</v>
      </c>
      <c r="F57" s="8">
        <f>H57+J57+L57</f>
        <v>0</v>
      </c>
      <c r="G57" s="12">
        <f>I57+K57+M57</f>
        <v>2307.6999999999998</v>
      </c>
      <c r="H57" s="8"/>
      <c r="I57" s="12"/>
      <c r="J57" s="8"/>
      <c r="K57" s="12"/>
      <c r="L57" s="8"/>
      <c r="M57" s="12">
        <f>TRUNC((K54+K55+K56)*D57%,1)</f>
        <v>2307.6999999999998</v>
      </c>
      <c r="N57" s="23"/>
    </row>
    <row r="58" spans="1:14" ht="15" customHeight="1">
      <c r="A58" s="27"/>
      <c r="B58" s="2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3"/>
    </row>
    <row r="59" spans="1:14" ht="15" customHeight="1">
      <c r="A59" s="75">
        <f>A53+1</f>
        <v>90</v>
      </c>
      <c r="B59" s="57" t="s">
        <v>469</v>
      </c>
      <c r="C59" s="58" t="s">
        <v>251</v>
      </c>
      <c r="D59" s="58">
        <v>1</v>
      </c>
      <c r="E59" s="58" t="s">
        <v>3</v>
      </c>
      <c r="F59" s="60"/>
      <c r="G59" s="61">
        <f>I59+K59+M59</f>
        <v>187053</v>
      </c>
      <c r="H59" s="60"/>
      <c r="I59" s="61">
        <f>TRUNC(I60+I61+I62,0)</f>
        <v>6390</v>
      </c>
      <c r="J59" s="60"/>
      <c r="K59" s="61">
        <f>TRUNC(K60+K61+K62,0)</f>
        <v>172659</v>
      </c>
      <c r="L59" s="60"/>
      <c r="M59" s="61">
        <f>TRUNC(M60+M61+M62,0)</f>
        <v>8004</v>
      </c>
      <c r="N59" s="74" t="str">
        <f>N53</f>
        <v>토목6-8-1</v>
      </c>
    </row>
    <row r="60" spans="1:14" ht="15" customHeight="1">
      <c r="A60" s="24"/>
      <c r="B60" s="25" t="s">
        <v>420</v>
      </c>
      <c r="C60" s="1" t="s">
        <v>33</v>
      </c>
      <c r="D60" s="3">
        <v>0.39</v>
      </c>
      <c r="E60" s="1" t="s">
        <v>24</v>
      </c>
      <c r="F60" s="8">
        <f>H60+J60+L60</f>
        <v>262580</v>
      </c>
      <c r="G60" s="12">
        <f>I60+K60+M60</f>
        <v>102406.2</v>
      </c>
      <c r="H60" s="8">
        <v>0</v>
      </c>
      <c r="I60" s="12"/>
      <c r="J60" s="8">
        <f>노임!$D$10</f>
        <v>262580</v>
      </c>
      <c r="K60" s="12">
        <f>TRUNC(J60*D60,1)</f>
        <v>102406.2</v>
      </c>
      <c r="L60" s="8">
        <v>0</v>
      </c>
      <c r="M60" s="12"/>
      <c r="N60" s="23" t="s">
        <v>0</v>
      </c>
    </row>
    <row r="61" spans="1:14" ht="15" customHeight="1">
      <c r="A61" s="24"/>
      <c r="B61" s="25" t="s">
        <v>421</v>
      </c>
      <c r="C61" s="1" t="s">
        <v>0</v>
      </c>
      <c r="D61" s="3">
        <v>0.2</v>
      </c>
      <c r="E61" s="1" t="s">
        <v>24</v>
      </c>
      <c r="F61" s="8">
        <f>H61+J61+L61</f>
        <v>172068</v>
      </c>
      <c r="G61" s="12">
        <f>I61+K61+M61</f>
        <v>34413.599999999999</v>
      </c>
      <c r="H61" s="8">
        <v>0</v>
      </c>
      <c r="I61" s="12"/>
      <c r="J61" s="8">
        <f>노임!$D$3</f>
        <v>172068</v>
      </c>
      <c r="K61" s="12">
        <f>TRUNC(J61*D61,1)</f>
        <v>34413.599999999999</v>
      </c>
      <c r="L61" s="8">
        <v>0</v>
      </c>
      <c r="M61" s="12"/>
      <c r="N61" s="23" t="s">
        <v>0</v>
      </c>
    </row>
    <row r="62" spans="1:14" ht="15" customHeight="1">
      <c r="A62" s="24"/>
      <c r="B62" s="25" t="s">
        <v>422</v>
      </c>
      <c r="C62" s="1" t="s">
        <v>388</v>
      </c>
      <c r="D62" s="3">
        <v>0.72</v>
      </c>
      <c r="E62" s="1" t="s">
        <v>7</v>
      </c>
      <c r="F62" s="8">
        <f>H62+J62+L62</f>
        <v>69770.600000000006</v>
      </c>
      <c r="G62" s="12">
        <f>I62+K62+M62</f>
        <v>50234.7</v>
      </c>
      <c r="H62" s="8">
        <f>중기사용료목록!$E$8</f>
        <v>8875.6</v>
      </c>
      <c r="I62" s="12">
        <f>TRUNC(H62*D62,1)</f>
        <v>6390.4</v>
      </c>
      <c r="J62" s="8">
        <f>중기사용료목록!$F$8</f>
        <v>49778</v>
      </c>
      <c r="K62" s="12">
        <f>TRUNC(J62*D62,1)</f>
        <v>35840.1</v>
      </c>
      <c r="L62" s="8">
        <f>중기사용료목록!$G$8</f>
        <v>11117</v>
      </c>
      <c r="M62" s="12">
        <f>TRUNC(L62*D62,1)</f>
        <v>8004.2</v>
      </c>
      <c r="N62" s="23" t="s">
        <v>0</v>
      </c>
    </row>
    <row r="63" spans="1:14" ht="15" customHeight="1">
      <c r="A63" s="24"/>
      <c r="B63" s="25" t="s">
        <v>456</v>
      </c>
      <c r="C63" s="1" t="s">
        <v>369</v>
      </c>
      <c r="D63" s="3">
        <v>2</v>
      </c>
      <c r="E63" s="1" t="s">
        <v>370</v>
      </c>
      <c r="F63" s="8">
        <f>H63+J63+L63</f>
        <v>0</v>
      </c>
      <c r="G63" s="12">
        <f>I63+K63+M63</f>
        <v>3453.1</v>
      </c>
      <c r="H63" s="8"/>
      <c r="I63" s="12"/>
      <c r="J63" s="8"/>
      <c r="K63" s="12"/>
      <c r="L63" s="8"/>
      <c r="M63" s="12">
        <f>TRUNC((K60+K61+K62)*D63%,1)</f>
        <v>3453.1</v>
      </c>
      <c r="N63" s="23"/>
    </row>
    <row r="64" spans="1:14" ht="15" customHeight="1">
      <c r="A64" s="27"/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3"/>
    </row>
    <row r="65" spans="1:14" ht="15" customHeight="1">
      <c r="A65" s="75">
        <f>A59+1</f>
        <v>91</v>
      </c>
      <c r="B65" s="57" t="s">
        <v>469</v>
      </c>
      <c r="C65" s="58" t="s">
        <v>252</v>
      </c>
      <c r="D65" s="58">
        <v>1</v>
      </c>
      <c r="E65" s="58" t="s">
        <v>3</v>
      </c>
      <c r="F65" s="60"/>
      <c r="G65" s="61">
        <f>I65+K65+M65</f>
        <v>230979</v>
      </c>
      <c r="H65" s="60"/>
      <c r="I65" s="61">
        <f>TRUNC(I66+I67+I68,0)</f>
        <v>6656</v>
      </c>
      <c r="J65" s="60"/>
      <c r="K65" s="61">
        <f>TRUNC(K66+K67+K68,0)</f>
        <v>215986</v>
      </c>
      <c r="L65" s="60"/>
      <c r="M65" s="61">
        <f>TRUNC(M66+M67+M68,0)</f>
        <v>8337</v>
      </c>
      <c r="N65" s="74" t="str">
        <f>N59</f>
        <v>토목6-8-1</v>
      </c>
    </row>
    <row r="66" spans="1:14" ht="15" customHeight="1">
      <c r="A66" s="24"/>
      <c r="B66" s="25" t="s">
        <v>420</v>
      </c>
      <c r="C66" s="1" t="s">
        <v>33</v>
      </c>
      <c r="D66" s="3">
        <v>0.51</v>
      </c>
      <c r="E66" s="1" t="s">
        <v>24</v>
      </c>
      <c r="F66" s="8">
        <f>H66+J66+L66</f>
        <v>262580</v>
      </c>
      <c r="G66" s="12">
        <f>I66+K66+M66</f>
        <v>133915.79999999999</v>
      </c>
      <c r="H66" s="8">
        <v>0</v>
      </c>
      <c r="I66" s="12"/>
      <c r="J66" s="8">
        <f>노임!$D$10</f>
        <v>262580</v>
      </c>
      <c r="K66" s="12">
        <f>TRUNC(J66*D66,1)</f>
        <v>133915.79999999999</v>
      </c>
      <c r="L66" s="8">
        <v>0</v>
      </c>
      <c r="M66" s="12"/>
      <c r="N66" s="23" t="s">
        <v>0</v>
      </c>
    </row>
    <row r="67" spans="1:14" ht="15" customHeight="1">
      <c r="A67" s="24"/>
      <c r="B67" s="25" t="s">
        <v>421</v>
      </c>
      <c r="C67" s="1" t="s">
        <v>0</v>
      </c>
      <c r="D67" s="3">
        <v>0.26</v>
      </c>
      <c r="E67" s="1" t="s">
        <v>24</v>
      </c>
      <c r="F67" s="8">
        <f>H67+J67+L67</f>
        <v>172068</v>
      </c>
      <c r="G67" s="12">
        <f>I67+K67+M67</f>
        <v>44737.599999999999</v>
      </c>
      <c r="H67" s="8">
        <v>0</v>
      </c>
      <c r="I67" s="12"/>
      <c r="J67" s="8">
        <f>노임!$D$3</f>
        <v>172068</v>
      </c>
      <c r="K67" s="12">
        <f>TRUNC(J67*D67,1)</f>
        <v>44737.599999999999</v>
      </c>
      <c r="L67" s="8">
        <v>0</v>
      </c>
      <c r="M67" s="12"/>
      <c r="N67" s="23" t="s">
        <v>0</v>
      </c>
    </row>
    <row r="68" spans="1:14" ht="15" customHeight="1">
      <c r="A68" s="24"/>
      <c r="B68" s="25" t="s">
        <v>422</v>
      </c>
      <c r="C68" s="1" t="s">
        <v>388</v>
      </c>
      <c r="D68" s="3">
        <v>0.75</v>
      </c>
      <c r="E68" s="1" t="s">
        <v>7</v>
      </c>
      <c r="F68" s="8">
        <f>H68+J68+L68</f>
        <v>69770.600000000006</v>
      </c>
      <c r="G68" s="12">
        <f>I68+K68+M68</f>
        <v>52327.899999999994</v>
      </c>
      <c r="H68" s="8">
        <f>중기사용료목록!$E$8</f>
        <v>8875.6</v>
      </c>
      <c r="I68" s="12">
        <f>TRUNC(H68*D68,1)</f>
        <v>6656.7</v>
      </c>
      <c r="J68" s="8">
        <f>중기사용료목록!$F$8</f>
        <v>49778</v>
      </c>
      <c r="K68" s="12">
        <f>TRUNC(J68*D68,1)</f>
        <v>37333.5</v>
      </c>
      <c r="L68" s="8">
        <f>중기사용료목록!$G$8</f>
        <v>11117</v>
      </c>
      <c r="M68" s="12">
        <f>TRUNC(L68*D68,1)</f>
        <v>8337.7000000000007</v>
      </c>
      <c r="N68" s="23" t="s">
        <v>0</v>
      </c>
    </row>
    <row r="69" spans="1:14" ht="15" customHeight="1">
      <c r="A69" s="24"/>
      <c r="B69" s="25" t="s">
        <v>456</v>
      </c>
      <c r="C69" s="1" t="s">
        <v>369</v>
      </c>
      <c r="D69" s="3">
        <v>2</v>
      </c>
      <c r="E69" s="1" t="s">
        <v>370</v>
      </c>
      <c r="F69" s="8">
        <f>H69+J69+L69</f>
        <v>0</v>
      </c>
      <c r="G69" s="12">
        <f>I69+K69+M69</f>
        <v>4319.7</v>
      </c>
      <c r="H69" s="8"/>
      <c r="I69" s="12"/>
      <c r="J69" s="8"/>
      <c r="K69" s="12"/>
      <c r="L69" s="8"/>
      <c r="M69" s="12">
        <f>TRUNC((K66+K67+K68)*D69%,1)</f>
        <v>4319.7</v>
      </c>
      <c r="N69" s="23"/>
    </row>
    <row r="70" spans="1:14" ht="15" customHeight="1">
      <c r="A70" s="27"/>
      <c r="B70" s="2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3"/>
    </row>
    <row r="71" spans="1:14" ht="15" customHeight="1">
      <c r="A71" s="75">
        <f>A65+1</f>
        <v>92</v>
      </c>
      <c r="B71" s="57" t="s">
        <v>469</v>
      </c>
      <c r="C71" s="58" t="s">
        <v>254</v>
      </c>
      <c r="D71" s="58">
        <v>1</v>
      </c>
      <c r="E71" s="58" t="s">
        <v>3</v>
      </c>
      <c r="F71" s="60"/>
      <c r="G71" s="61">
        <f>I71+K71+M71</f>
        <v>274906</v>
      </c>
      <c r="H71" s="60"/>
      <c r="I71" s="61">
        <f>TRUNC(I72+I73+I74,0)</f>
        <v>6922</v>
      </c>
      <c r="J71" s="60"/>
      <c r="K71" s="61">
        <f>TRUNC(K72+K73+K74,0)</f>
        <v>259313</v>
      </c>
      <c r="L71" s="60"/>
      <c r="M71" s="61">
        <f>TRUNC(M72+M73+M74,0)</f>
        <v>8671</v>
      </c>
      <c r="N71" s="74" t="str">
        <f>N65</f>
        <v>토목6-8-1</v>
      </c>
    </row>
    <row r="72" spans="1:14" ht="15" customHeight="1">
      <c r="A72" s="24"/>
      <c r="B72" s="25" t="s">
        <v>26</v>
      </c>
      <c r="C72" s="1" t="s">
        <v>33</v>
      </c>
      <c r="D72" s="3">
        <v>0.63</v>
      </c>
      <c r="E72" s="1" t="s">
        <v>24</v>
      </c>
      <c r="F72" s="8">
        <f>H72+J72+L72</f>
        <v>262580</v>
      </c>
      <c r="G72" s="12">
        <f>I72+K72+M72</f>
        <v>165425.4</v>
      </c>
      <c r="H72" s="8">
        <v>0</v>
      </c>
      <c r="I72" s="12"/>
      <c r="J72" s="8">
        <f>노임!$D$10</f>
        <v>262580</v>
      </c>
      <c r="K72" s="12">
        <f>TRUNC(J72*D72,1)</f>
        <v>165425.4</v>
      </c>
      <c r="L72" s="8">
        <v>0</v>
      </c>
      <c r="M72" s="12"/>
      <c r="N72" s="23" t="s">
        <v>0</v>
      </c>
    </row>
    <row r="73" spans="1:14" ht="15" customHeight="1">
      <c r="A73" s="24"/>
      <c r="B73" s="25" t="s">
        <v>25</v>
      </c>
      <c r="C73" s="1" t="s">
        <v>0</v>
      </c>
      <c r="D73" s="3">
        <v>0.32</v>
      </c>
      <c r="E73" s="1" t="s">
        <v>24</v>
      </c>
      <c r="F73" s="8">
        <f>H73+J73+L73</f>
        <v>172068</v>
      </c>
      <c r="G73" s="12">
        <f>I73+K73+M73</f>
        <v>55061.7</v>
      </c>
      <c r="H73" s="8">
        <v>0</v>
      </c>
      <c r="I73" s="12"/>
      <c r="J73" s="8">
        <f>노임!$D$3</f>
        <v>172068</v>
      </c>
      <c r="K73" s="12">
        <f>TRUNC(J73*D73,1)</f>
        <v>55061.7</v>
      </c>
      <c r="L73" s="8">
        <v>0</v>
      </c>
      <c r="M73" s="12"/>
      <c r="N73" s="23" t="s">
        <v>0</v>
      </c>
    </row>
    <row r="74" spans="1:14" ht="15" customHeight="1">
      <c r="A74" s="24"/>
      <c r="B74" s="25" t="s">
        <v>237</v>
      </c>
      <c r="C74" s="1" t="s">
        <v>388</v>
      </c>
      <c r="D74" s="3">
        <v>0.78</v>
      </c>
      <c r="E74" s="1" t="s">
        <v>7</v>
      </c>
      <c r="F74" s="8">
        <f>H74+J74+L74</f>
        <v>69770.600000000006</v>
      </c>
      <c r="G74" s="12">
        <f>I74+K74+M74</f>
        <v>54420.900000000009</v>
      </c>
      <c r="H74" s="8">
        <f>중기사용료목록!$E$8</f>
        <v>8875.6</v>
      </c>
      <c r="I74" s="12">
        <f>TRUNC(H74*D74,1)</f>
        <v>6922.9</v>
      </c>
      <c r="J74" s="8">
        <f>중기사용료목록!$F$8</f>
        <v>49778</v>
      </c>
      <c r="K74" s="12">
        <f>TRUNC(J74*D74,1)</f>
        <v>38826.800000000003</v>
      </c>
      <c r="L74" s="8">
        <f>중기사용료목록!$G$8</f>
        <v>11117</v>
      </c>
      <c r="M74" s="12">
        <f>TRUNC(L74*D74,1)</f>
        <v>8671.2000000000007</v>
      </c>
      <c r="N74" s="23" t="s">
        <v>0</v>
      </c>
    </row>
    <row r="75" spans="1:14" ht="15" customHeight="1">
      <c r="A75" s="24"/>
      <c r="B75" s="25" t="s">
        <v>367</v>
      </c>
      <c r="C75" s="1" t="s">
        <v>369</v>
      </c>
      <c r="D75" s="3">
        <v>2</v>
      </c>
      <c r="E75" s="1" t="s">
        <v>370</v>
      </c>
      <c r="F75" s="8">
        <f>H75+J75+L75</f>
        <v>0</v>
      </c>
      <c r="G75" s="12">
        <f>I75+K75+M75</f>
        <v>5186.2</v>
      </c>
      <c r="H75" s="8"/>
      <c r="I75" s="12"/>
      <c r="J75" s="8"/>
      <c r="K75" s="12"/>
      <c r="L75" s="8"/>
      <c r="M75" s="12">
        <f>TRUNC((K72+K73+K74)*D75%,1)</f>
        <v>5186.2</v>
      </c>
      <c r="N75" s="23"/>
    </row>
    <row r="76" spans="1:14" ht="15" customHeight="1">
      <c r="A76" s="27"/>
      <c r="B76" s="2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3"/>
    </row>
    <row r="77" spans="1:14" ht="15" customHeight="1">
      <c r="A77" s="75">
        <f>A71+1</f>
        <v>93</v>
      </c>
      <c r="B77" s="57" t="s">
        <v>469</v>
      </c>
      <c r="C77" s="58" t="s">
        <v>253</v>
      </c>
      <c r="D77" s="58">
        <v>1</v>
      </c>
      <c r="E77" s="58" t="s">
        <v>3</v>
      </c>
      <c r="F77" s="60"/>
      <c r="G77" s="61">
        <f>I77+K77+M77</f>
        <v>311861</v>
      </c>
      <c r="H77" s="60"/>
      <c r="I77" s="61">
        <f>TRUNC(I78+I79+I80,0)</f>
        <v>7189</v>
      </c>
      <c r="J77" s="60"/>
      <c r="K77" s="61">
        <f>TRUNC(K78+K79+K80,0)</f>
        <v>295668</v>
      </c>
      <c r="L77" s="60"/>
      <c r="M77" s="61">
        <f>TRUNC(M78+M79+M80,0)</f>
        <v>9004</v>
      </c>
      <c r="N77" s="74" t="str">
        <f>N71</f>
        <v>토목6-8-1</v>
      </c>
    </row>
    <row r="78" spans="1:14" ht="15" customHeight="1">
      <c r="A78" s="24"/>
      <c r="B78" s="25" t="s">
        <v>420</v>
      </c>
      <c r="C78" s="1" t="s">
        <v>33</v>
      </c>
      <c r="D78" s="3">
        <v>0.73</v>
      </c>
      <c r="E78" s="1" t="s">
        <v>24</v>
      </c>
      <c r="F78" s="8">
        <f>H78+J78+L78</f>
        <v>262580</v>
      </c>
      <c r="G78" s="12">
        <f>I78+K78+M78</f>
        <v>191683.4</v>
      </c>
      <c r="H78" s="8">
        <v>0</v>
      </c>
      <c r="I78" s="12"/>
      <c r="J78" s="8">
        <f>노임!$D$10</f>
        <v>262580</v>
      </c>
      <c r="K78" s="12">
        <f>TRUNC(J78*D78,1)</f>
        <v>191683.4</v>
      </c>
      <c r="L78" s="8">
        <v>0</v>
      </c>
      <c r="M78" s="12"/>
      <c r="N78" s="23" t="s">
        <v>0</v>
      </c>
    </row>
    <row r="79" spans="1:14" ht="15" customHeight="1">
      <c r="A79" s="24"/>
      <c r="B79" s="25" t="s">
        <v>421</v>
      </c>
      <c r="C79" s="1" t="s">
        <v>0</v>
      </c>
      <c r="D79" s="3">
        <v>0.37</v>
      </c>
      <c r="E79" s="1" t="s">
        <v>24</v>
      </c>
      <c r="F79" s="8">
        <f>H79+J79+L79</f>
        <v>172068</v>
      </c>
      <c r="G79" s="12">
        <f>I79+K79+M79</f>
        <v>63665.1</v>
      </c>
      <c r="H79" s="8">
        <v>0</v>
      </c>
      <c r="I79" s="12"/>
      <c r="J79" s="8">
        <f>노임!$D$3</f>
        <v>172068</v>
      </c>
      <c r="K79" s="12">
        <f>TRUNC(J79*D79,1)</f>
        <v>63665.1</v>
      </c>
      <c r="L79" s="8">
        <v>0</v>
      </c>
      <c r="M79" s="12"/>
      <c r="N79" s="23" t="s">
        <v>0</v>
      </c>
    </row>
    <row r="80" spans="1:14" ht="15" customHeight="1">
      <c r="A80" s="24"/>
      <c r="B80" s="25" t="s">
        <v>422</v>
      </c>
      <c r="C80" s="1" t="s">
        <v>388</v>
      </c>
      <c r="D80" s="3">
        <v>0.81</v>
      </c>
      <c r="E80" s="1" t="s">
        <v>7</v>
      </c>
      <c r="F80" s="8">
        <f>H80+J80+L80</f>
        <v>69770.600000000006</v>
      </c>
      <c r="G80" s="12">
        <f>I80+K80+M80</f>
        <v>56514</v>
      </c>
      <c r="H80" s="8">
        <f>중기사용료목록!$E$8</f>
        <v>8875.6</v>
      </c>
      <c r="I80" s="12">
        <f>TRUNC(H80*D80,1)</f>
        <v>7189.2</v>
      </c>
      <c r="J80" s="8">
        <f>중기사용료목록!$F$8</f>
        <v>49778</v>
      </c>
      <c r="K80" s="12">
        <f>TRUNC(J80*D80,1)</f>
        <v>40320.1</v>
      </c>
      <c r="L80" s="8">
        <f>중기사용료목록!$G$8</f>
        <v>11117</v>
      </c>
      <c r="M80" s="12">
        <f>TRUNC(L80*D80,1)</f>
        <v>9004.7000000000007</v>
      </c>
      <c r="N80" s="23" t="s">
        <v>0</v>
      </c>
    </row>
    <row r="81" spans="1:14" ht="15" customHeight="1">
      <c r="A81" s="24"/>
      <c r="B81" s="25" t="s">
        <v>456</v>
      </c>
      <c r="C81" s="1" t="s">
        <v>369</v>
      </c>
      <c r="D81" s="3">
        <v>2</v>
      </c>
      <c r="E81" s="1" t="s">
        <v>370</v>
      </c>
      <c r="F81" s="8">
        <f>H81+J81+L81</f>
        <v>0</v>
      </c>
      <c r="G81" s="12">
        <f>I81+K81+M81</f>
        <v>5913.3</v>
      </c>
      <c r="H81" s="8"/>
      <c r="I81" s="12"/>
      <c r="J81" s="8"/>
      <c r="K81" s="12"/>
      <c r="L81" s="8"/>
      <c r="M81" s="12">
        <f>TRUNC((K78+K79+K80)*D81%,1)</f>
        <v>5913.3</v>
      </c>
      <c r="N81" s="23"/>
    </row>
    <row r="82" spans="1:14" ht="15" customHeight="1">
      <c r="A82" s="27"/>
      <c r="B82" s="2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3"/>
    </row>
    <row r="83" spans="1:14" ht="15" customHeight="1">
      <c r="A83" s="75">
        <f>A77+1</f>
        <v>94</v>
      </c>
      <c r="B83" s="57" t="s">
        <v>469</v>
      </c>
      <c r="C83" s="58" t="s">
        <v>255</v>
      </c>
      <c r="D83" s="58">
        <v>1</v>
      </c>
      <c r="E83" s="58" t="s">
        <v>3</v>
      </c>
      <c r="F83" s="60"/>
      <c r="G83" s="61">
        <f>I83+K83+M83</f>
        <v>379495</v>
      </c>
      <c r="H83" s="60"/>
      <c r="I83" s="61">
        <f>TRUNC(I84+I85+I86,0)</f>
        <v>7810</v>
      </c>
      <c r="J83" s="60"/>
      <c r="K83" s="61">
        <f>TRUNC(K84+K85+K86,0)</f>
        <v>361903</v>
      </c>
      <c r="L83" s="60"/>
      <c r="M83" s="61">
        <f>TRUNC(M84+M85+M86,0)</f>
        <v>9782</v>
      </c>
      <c r="N83" s="74" t="str">
        <f>N77</f>
        <v>토목6-8-1</v>
      </c>
    </row>
    <row r="84" spans="1:14" ht="15" customHeight="1">
      <c r="A84" s="24"/>
      <c r="B84" s="25" t="s">
        <v>420</v>
      </c>
      <c r="C84" s="1" t="s">
        <v>33</v>
      </c>
      <c r="D84" s="3">
        <v>0.91</v>
      </c>
      <c r="E84" s="1" t="s">
        <v>24</v>
      </c>
      <c r="F84" s="8">
        <f>H84+J84+L84</f>
        <v>262580</v>
      </c>
      <c r="G84" s="12">
        <f>I84+K84+M84</f>
        <v>238947.8</v>
      </c>
      <c r="H84" s="8">
        <v>0</v>
      </c>
      <c r="I84" s="12"/>
      <c r="J84" s="8">
        <f>노임!$D$10</f>
        <v>262580</v>
      </c>
      <c r="K84" s="12">
        <f>TRUNC(J84*D84,1)</f>
        <v>238947.8</v>
      </c>
      <c r="L84" s="8">
        <v>0</v>
      </c>
      <c r="M84" s="12"/>
      <c r="N84" s="23" t="s">
        <v>0</v>
      </c>
    </row>
    <row r="85" spans="1:14" ht="15" customHeight="1">
      <c r="A85" s="24"/>
      <c r="B85" s="25" t="s">
        <v>421</v>
      </c>
      <c r="C85" s="1" t="s">
        <v>0</v>
      </c>
      <c r="D85" s="3">
        <v>0.46</v>
      </c>
      <c r="E85" s="1" t="s">
        <v>24</v>
      </c>
      <c r="F85" s="8">
        <f>H85+J85+L85</f>
        <v>172068</v>
      </c>
      <c r="G85" s="12">
        <f>I85+K85+M85</f>
        <v>79151.199999999997</v>
      </c>
      <c r="H85" s="8">
        <v>0</v>
      </c>
      <c r="I85" s="12"/>
      <c r="J85" s="8">
        <f>노임!$D$3</f>
        <v>172068</v>
      </c>
      <c r="K85" s="12">
        <f>TRUNC(J85*D85,1)</f>
        <v>79151.199999999997</v>
      </c>
      <c r="L85" s="8">
        <v>0</v>
      </c>
      <c r="M85" s="12"/>
      <c r="N85" s="23" t="s">
        <v>0</v>
      </c>
    </row>
    <row r="86" spans="1:14" ht="15" customHeight="1">
      <c r="A86" s="24"/>
      <c r="B86" s="25" t="s">
        <v>422</v>
      </c>
      <c r="C86" s="1" t="s">
        <v>388</v>
      </c>
      <c r="D86" s="3">
        <v>0.88</v>
      </c>
      <c r="E86" s="1" t="s">
        <v>7</v>
      </c>
      <c r="F86" s="8">
        <f>H86+J86+L86</f>
        <v>69770.600000000006</v>
      </c>
      <c r="G86" s="12">
        <f>I86+K86+M86</f>
        <v>61398</v>
      </c>
      <c r="H86" s="8">
        <f>중기사용료목록!$E$8</f>
        <v>8875.6</v>
      </c>
      <c r="I86" s="12">
        <f>TRUNC(H86*D86,1)</f>
        <v>7810.5</v>
      </c>
      <c r="J86" s="8">
        <f>중기사용료목록!$F$8</f>
        <v>49778</v>
      </c>
      <c r="K86" s="12">
        <f>TRUNC(J86*D86,1)</f>
        <v>43804.6</v>
      </c>
      <c r="L86" s="8">
        <f>중기사용료목록!$G$8</f>
        <v>11117</v>
      </c>
      <c r="M86" s="12">
        <f>TRUNC(L86*D86,1)</f>
        <v>9782.9</v>
      </c>
      <c r="N86" s="23" t="s">
        <v>0</v>
      </c>
    </row>
    <row r="87" spans="1:14" ht="15" customHeight="1">
      <c r="A87" s="24"/>
      <c r="B87" s="25" t="s">
        <v>456</v>
      </c>
      <c r="C87" s="1" t="s">
        <v>369</v>
      </c>
      <c r="D87" s="3">
        <v>2</v>
      </c>
      <c r="E87" s="1" t="s">
        <v>370</v>
      </c>
      <c r="F87" s="8">
        <f>H87+J87+L87</f>
        <v>0</v>
      </c>
      <c r="G87" s="12">
        <f>I87+K87+M87</f>
        <v>7238</v>
      </c>
      <c r="H87" s="8"/>
      <c r="I87" s="12"/>
      <c r="J87" s="8"/>
      <c r="K87" s="12"/>
      <c r="L87" s="8"/>
      <c r="M87" s="12">
        <f>TRUNC((K84+K85+K86)*D87%,1)</f>
        <v>7238</v>
      </c>
      <c r="N87" s="23"/>
    </row>
    <row r="88" spans="1:14" ht="15" customHeight="1">
      <c r="A88" s="27"/>
      <c r="B88" s="2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3"/>
    </row>
    <row r="89" spans="1:14" ht="15" customHeight="1">
      <c r="A89" s="75">
        <f>A83+1</f>
        <v>95</v>
      </c>
      <c r="B89" s="57" t="s">
        <v>469</v>
      </c>
      <c r="C89" s="58" t="s">
        <v>256</v>
      </c>
      <c r="D89" s="58">
        <v>1</v>
      </c>
      <c r="E89" s="58" t="s">
        <v>3</v>
      </c>
      <c r="F89" s="60"/>
      <c r="G89" s="61">
        <f>I89+K89+M89</f>
        <v>454623</v>
      </c>
      <c r="H89" s="60"/>
      <c r="I89" s="61">
        <f>TRUNC(I90+I91+I92,0)</f>
        <v>16670</v>
      </c>
      <c r="J89" s="60"/>
      <c r="K89" s="61">
        <f>TRUNC(K90+K91+K92,0)</f>
        <v>415824</v>
      </c>
      <c r="L89" s="60"/>
      <c r="M89" s="61">
        <f>TRUNC(M90+M91+M92,0)</f>
        <v>22129</v>
      </c>
      <c r="N89" s="74" t="str">
        <f>N83</f>
        <v>토목6-8-1</v>
      </c>
    </row>
    <row r="90" spans="1:14" ht="15" customHeight="1">
      <c r="A90" s="24"/>
      <c r="B90" s="25" t="s">
        <v>420</v>
      </c>
      <c r="C90" s="1" t="s">
        <v>33</v>
      </c>
      <c r="D90" s="3">
        <v>1.06</v>
      </c>
      <c r="E90" s="1" t="s">
        <v>24</v>
      </c>
      <c r="F90" s="8">
        <f>H90+J90+L90</f>
        <v>262580</v>
      </c>
      <c r="G90" s="12">
        <f>I90+K90+M90</f>
        <v>278334.8</v>
      </c>
      <c r="H90" s="8">
        <v>0</v>
      </c>
      <c r="I90" s="12"/>
      <c r="J90" s="8">
        <f>노임!$D$10</f>
        <v>262580</v>
      </c>
      <c r="K90" s="12">
        <f>TRUNC(J90*D90,1)</f>
        <v>278334.8</v>
      </c>
      <c r="L90" s="8">
        <v>0</v>
      </c>
      <c r="M90" s="12"/>
      <c r="N90" s="23" t="s">
        <v>0</v>
      </c>
    </row>
    <row r="91" spans="1:14" ht="15" customHeight="1">
      <c r="A91" s="24"/>
      <c r="B91" s="25" t="s">
        <v>421</v>
      </c>
      <c r="C91" s="1" t="s">
        <v>0</v>
      </c>
      <c r="D91" s="3">
        <v>0.53</v>
      </c>
      <c r="E91" s="1" t="s">
        <v>24</v>
      </c>
      <c r="F91" s="8">
        <f>H91+J91+L91</f>
        <v>172068</v>
      </c>
      <c r="G91" s="12">
        <f>I91+K91+M91</f>
        <v>91196</v>
      </c>
      <c r="H91" s="8">
        <v>0</v>
      </c>
      <c r="I91" s="12"/>
      <c r="J91" s="8">
        <f>노임!$D$3</f>
        <v>172068</v>
      </c>
      <c r="K91" s="12">
        <f>TRUNC(J91*D91,1)</f>
        <v>91196</v>
      </c>
      <c r="L91" s="8">
        <v>0</v>
      </c>
      <c r="M91" s="12"/>
      <c r="N91" s="23" t="s">
        <v>0</v>
      </c>
    </row>
    <row r="92" spans="1:14" ht="15" customHeight="1">
      <c r="A92" s="24"/>
      <c r="B92" s="25" t="s">
        <v>422</v>
      </c>
      <c r="C92" s="1" t="s">
        <v>391</v>
      </c>
      <c r="D92" s="3">
        <v>0.93</v>
      </c>
      <c r="E92" s="1" t="s">
        <v>7</v>
      </c>
      <c r="F92" s="8">
        <f>H92+J92+L92</f>
        <v>91498.25</v>
      </c>
      <c r="G92" s="12">
        <f>I92+K92+M92</f>
        <v>85093.2</v>
      </c>
      <c r="H92" s="8">
        <f>중기사용료목록!$E$9</f>
        <v>17925.25</v>
      </c>
      <c r="I92" s="12">
        <f>TRUNC(H92*D92,1)</f>
        <v>16670.400000000001</v>
      </c>
      <c r="J92" s="8">
        <f>중기사용료목록!$F$9</f>
        <v>49778</v>
      </c>
      <c r="K92" s="12">
        <f>TRUNC(J92*D92,1)</f>
        <v>46293.5</v>
      </c>
      <c r="L92" s="8">
        <f>중기사용료목록!$G$9</f>
        <v>23795</v>
      </c>
      <c r="M92" s="12">
        <f>TRUNC(L92*D92,1)</f>
        <v>22129.3</v>
      </c>
      <c r="N92" s="23" t="s">
        <v>0</v>
      </c>
    </row>
    <row r="93" spans="1:14" ht="15" customHeight="1">
      <c r="A93" s="24"/>
      <c r="B93" s="25" t="s">
        <v>456</v>
      </c>
      <c r="C93" s="1" t="s">
        <v>369</v>
      </c>
      <c r="D93" s="3">
        <v>2</v>
      </c>
      <c r="E93" s="1" t="s">
        <v>370</v>
      </c>
      <c r="F93" s="8">
        <f>H93+J93+L93</f>
        <v>0</v>
      </c>
      <c r="G93" s="12">
        <f>I93+K93+M93</f>
        <v>8316.4</v>
      </c>
      <c r="H93" s="8"/>
      <c r="I93" s="12"/>
      <c r="J93" s="8"/>
      <c r="K93" s="12"/>
      <c r="L93" s="8"/>
      <c r="M93" s="12">
        <f>TRUNC((K90+K91+K92)*D93%,1)</f>
        <v>8316.4</v>
      </c>
      <c r="N93" s="23"/>
    </row>
    <row r="94" spans="1:14" ht="15" customHeight="1">
      <c r="A94" s="27"/>
      <c r="B94" s="2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3"/>
    </row>
    <row r="95" spans="1:14" ht="15" customHeight="1">
      <c r="A95" s="75">
        <f>A89+1</f>
        <v>96</v>
      </c>
      <c r="B95" s="57" t="s">
        <v>469</v>
      </c>
      <c r="C95" s="58" t="s">
        <v>257</v>
      </c>
      <c r="D95" s="58">
        <v>1</v>
      </c>
      <c r="E95" s="58" t="s">
        <v>3</v>
      </c>
      <c r="F95" s="60"/>
      <c r="G95" s="61">
        <f>I95+K95+M95</f>
        <v>511663</v>
      </c>
      <c r="H95" s="60"/>
      <c r="I95" s="61">
        <f>TRUNC(I96+I97+I98,0)</f>
        <v>18283</v>
      </c>
      <c r="J95" s="60"/>
      <c r="K95" s="61">
        <f>TRUNC(K96+K97+K98,0)</f>
        <v>469110</v>
      </c>
      <c r="L95" s="60"/>
      <c r="M95" s="61">
        <f>TRUNC(M96+M97+M98,0)</f>
        <v>24270</v>
      </c>
      <c r="N95" s="74" t="str">
        <f>N89</f>
        <v>토목6-8-1</v>
      </c>
    </row>
    <row r="96" spans="1:14" ht="15" customHeight="1">
      <c r="A96" s="24"/>
      <c r="B96" s="25" t="s">
        <v>420</v>
      </c>
      <c r="C96" s="1" t="s">
        <v>33</v>
      </c>
      <c r="D96" s="3">
        <v>1.2</v>
      </c>
      <c r="E96" s="1" t="s">
        <v>24</v>
      </c>
      <c r="F96" s="8">
        <f>H96+J96+L96</f>
        <v>262580</v>
      </c>
      <c r="G96" s="12">
        <f>I96+K96+M96</f>
        <v>315096</v>
      </c>
      <c r="H96" s="8">
        <v>0</v>
      </c>
      <c r="I96" s="12"/>
      <c r="J96" s="8">
        <f>노임!$D$10</f>
        <v>262580</v>
      </c>
      <c r="K96" s="12">
        <f>TRUNC(J96*D96,1)</f>
        <v>315096</v>
      </c>
      <c r="L96" s="8">
        <v>0</v>
      </c>
      <c r="M96" s="12"/>
      <c r="N96" s="23" t="s">
        <v>0</v>
      </c>
    </row>
    <row r="97" spans="1:14" ht="15" customHeight="1">
      <c r="A97" s="24"/>
      <c r="B97" s="25" t="s">
        <v>421</v>
      </c>
      <c r="C97" s="1" t="s">
        <v>0</v>
      </c>
      <c r="D97" s="3">
        <v>0.6</v>
      </c>
      <c r="E97" s="1" t="s">
        <v>24</v>
      </c>
      <c r="F97" s="8">
        <f>H97+J97+L97</f>
        <v>172068</v>
      </c>
      <c r="G97" s="12">
        <f>I97+K97+M97</f>
        <v>103240.8</v>
      </c>
      <c r="H97" s="8">
        <v>0</v>
      </c>
      <c r="I97" s="12"/>
      <c r="J97" s="8">
        <f>노임!$D$3</f>
        <v>172068</v>
      </c>
      <c r="K97" s="12">
        <f>TRUNC(J97*D97,1)</f>
        <v>103240.8</v>
      </c>
      <c r="L97" s="8">
        <v>0</v>
      </c>
      <c r="M97" s="12"/>
      <c r="N97" s="23" t="s">
        <v>0</v>
      </c>
    </row>
    <row r="98" spans="1:14" ht="15" customHeight="1">
      <c r="A98" s="24"/>
      <c r="B98" s="25" t="s">
        <v>422</v>
      </c>
      <c r="C98" s="1" t="s">
        <v>391</v>
      </c>
      <c r="D98" s="3">
        <v>1.02</v>
      </c>
      <c r="E98" s="1" t="s">
        <v>7</v>
      </c>
      <c r="F98" s="8">
        <f>H98+J98+L98</f>
        <v>91498.25</v>
      </c>
      <c r="G98" s="12">
        <f>I98+K98+M98</f>
        <v>93328.1</v>
      </c>
      <c r="H98" s="8">
        <f>중기사용료목록!$E$9</f>
        <v>17925.25</v>
      </c>
      <c r="I98" s="12">
        <f>TRUNC(H98*D98,1)</f>
        <v>18283.7</v>
      </c>
      <c r="J98" s="8">
        <f>중기사용료목록!$F$9</f>
        <v>49778</v>
      </c>
      <c r="K98" s="12">
        <f>TRUNC(J98*D98,1)</f>
        <v>50773.5</v>
      </c>
      <c r="L98" s="8">
        <f>중기사용료목록!$G$9</f>
        <v>23795</v>
      </c>
      <c r="M98" s="12">
        <f>TRUNC(L98*D98,1)</f>
        <v>24270.9</v>
      </c>
      <c r="N98" s="23" t="s">
        <v>0</v>
      </c>
    </row>
    <row r="99" spans="1:14" ht="15" customHeight="1">
      <c r="A99" s="24"/>
      <c r="B99" s="25" t="s">
        <v>456</v>
      </c>
      <c r="C99" s="1" t="s">
        <v>369</v>
      </c>
      <c r="D99" s="3">
        <v>2</v>
      </c>
      <c r="E99" s="1" t="s">
        <v>370</v>
      </c>
      <c r="F99" s="8">
        <f>H99+J99+L99</f>
        <v>0</v>
      </c>
      <c r="G99" s="12">
        <f>I99+K99+M99</f>
        <v>9382.2000000000007</v>
      </c>
      <c r="H99" s="8"/>
      <c r="I99" s="12"/>
      <c r="J99" s="8"/>
      <c r="K99" s="12"/>
      <c r="L99" s="8"/>
      <c r="M99" s="12">
        <f>TRUNC((K96+K97+K98)*D99%,1)</f>
        <v>9382.2000000000007</v>
      </c>
      <c r="N99" s="23"/>
    </row>
    <row r="100" spans="1:14" ht="15" customHeight="1">
      <c r="A100" s="27"/>
      <c r="B100" s="2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3"/>
    </row>
    <row r="101" spans="1:14" ht="15" customHeight="1">
      <c r="A101" s="75">
        <f>A95+1</f>
        <v>97</v>
      </c>
      <c r="B101" s="57" t="s">
        <v>469</v>
      </c>
      <c r="C101" s="58" t="s">
        <v>235</v>
      </c>
      <c r="D101" s="58">
        <v>1</v>
      </c>
      <c r="E101" s="58" t="s">
        <v>3</v>
      </c>
      <c r="F101" s="60"/>
      <c r="G101" s="61">
        <f>I101+K101+M101</f>
        <v>568819</v>
      </c>
      <c r="H101" s="60"/>
      <c r="I101" s="61">
        <f>TRUNC(I102+I103+I104,0)</f>
        <v>21249</v>
      </c>
      <c r="J101" s="60"/>
      <c r="K101" s="61">
        <f>TRUNC(K102+K103+K104,0)</f>
        <v>512798</v>
      </c>
      <c r="L101" s="60"/>
      <c r="M101" s="61">
        <f>TRUNC(M102+M103+M104,0)</f>
        <v>34772</v>
      </c>
      <c r="N101" s="74" t="str">
        <f>N95</f>
        <v>토목6-8-1</v>
      </c>
    </row>
    <row r="102" spans="1:14" ht="15" customHeight="1">
      <c r="A102" s="24"/>
      <c r="B102" s="25" t="s">
        <v>420</v>
      </c>
      <c r="C102" s="1" t="s">
        <v>33</v>
      </c>
      <c r="D102" s="3">
        <v>1.31</v>
      </c>
      <c r="E102" s="1" t="s">
        <v>24</v>
      </c>
      <c r="F102" s="8">
        <f>H102+J102+L102</f>
        <v>262580</v>
      </c>
      <c r="G102" s="12">
        <f>I102+K102+M102</f>
        <v>343979.8</v>
      </c>
      <c r="H102" s="8">
        <v>0</v>
      </c>
      <c r="I102" s="12"/>
      <c r="J102" s="8">
        <f>노임!$D$10</f>
        <v>262580</v>
      </c>
      <c r="K102" s="12">
        <f>TRUNC(J102*D102,1)</f>
        <v>343979.8</v>
      </c>
      <c r="L102" s="8">
        <v>0</v>
      </c>
      <c r="M102" s="12"/>
      <c r="N102" s="23" t="s">
        <v>0</v>
      </c>
    </row>
    <row r="103" spans="1:14" ht="15" customHeight="1">
      <c r="A103" s="24"/>
      <c r="B103" s="25" t="s">
        <v>421</v>
      </c>
      <c r="C103" s="1" t="s">
        <v>0</v>
      </c>
      <c r="D103" s="3">
        <v>0.66</v>
      </c>
      <c r="E103" s="1" t="s">
        <v>24</v>
      </c>
      <c r="F103" s="8">
        <f>H103+J103+L103</f>
        <v>172068</v>
      </c>
      <c r="G103" s="12">
        <f>I103+K103+M103</f>
        <v>113564.8</v>
      </c>
      <c r="H103" s="8">
        <v>0</v>
      </c>
      <c r="I103" s="12"/>
      <c r="J103" s="8">
        <f>노임!$D$3</f>
        <v>172068</v>
      </c>
      <c r="K103" s="12">
        <f>TRUNC(J103*D103,1)</f>
        <v>113564.8</v>
      </c>
      <c r="L103" s="8">
        <v>0</v>
      </c>
      <c r="M103" s="12"/>
      <c r="N103" s="23" t="s">
        <v>0</v>
      </c>
    </row>
    <row r="104" spans="1:14" ht="15" customHeight="1">
      <c r="A104" s="24"/>
      <c r="B104" s="25" t="s">
        <v>422</v>
      </c>
      <c r="C104" s="1" t="s">
        <v>268</v>
      </c>
      <c r="D104" s="3">
        <v>1.1100000000000001</v>
      </c>
      <c r="E104" s="1" t="s">
        <v>7</v>
      </c>
      <c r="F104" s="8">
        <f>H104+J104+L104</f>
        <v>100248.48</v>
      </c>
      <c r="G104" s="12">
        <f>I104+K104+M104</f>
        <v>111275.6</v>
      </c>
      <c r="H104" s="8">
        <f>중기사용료목록!$E$10</f>
        <v>19143.48</v>
      </c>
      <c r="I104" s="12">
        <f>TRUNC(H104*D104,1)</f>
        <v>21249.200000000001</v>
      </c>
      <c r="J104" s="8">
        <f>중기사용료목록!$F$10</f>
        <v>49778</v>
      </c>
      <c r="K104" s="12">
        <f>TRUNC(J104*D104,1)</f>
        <v>55253.5</v>
      </c>
      <c r="L104" s="8">
        <f>중기사용료목록!$G$10</f>
        <v>31327</v>
      </c>
      <c r="M104" s="12">
        <f>TRUNC(L104*D104,1)</f>
        <v>34772.9</v>
      </c>
      <c r="N104" s="23" t="s">
        <v>0</v>
      </c>
    </row>
    <row r="105" spans="1:14" ht="15" customHeight="1">
      <c r="A105" s="24"/>
      <c r="B105" s="25" t="s">
        <v>456</v>
      </c>
      <c r="C105" s="1" t="s">
        <v>369</v>
      </c>
      <c r="D105" s="3">
        <v>2</v>
      </c>
      <c r="E105" s="1" t="s">
        <v>370</v>
      </c>
      <c r="F105" s="8">
        <f>H105+J105+L105</f>
        <v>0</v>
      </c>
      <c r="G105" s="12">
        <f>I105+K105+M105</f>
        <v>10255.9</v>
      </c>
      <c r="H105" s="8"/>
      <c r="I105" s="12"/>
      <c r="J105" s="8"/>
      <c r="K105" s="12"/>
      <c r="L105" s="8"/>
      <c r="M105" s="12">
        <f>TRUNC((K102+K103+K104)*D105%,1)</f>
        <v>10255.9</v>
      </c>
      <c r="N105" s="23"/>
    </row>
    <row r="106" spans="1:14" ht="15" customHeight="1">
      <c r="A106" s="27"/>
      <c r="B106" s="2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3"/>
    </row>
    <row r="107" spans="1:14" ht="15" customHeight="1">
      <c r="A107" s="75">
        <f>A101+1</f>
        <v>98</v>
      </c>
      <c r="B107" s="57" t="s">
        <v>469</v>
      </c>
      <c r="C107" s="58" t="s">
        <v>258</v>
      </c>
      <c r="D107" s="58">
        <v>1</v>
      </c>
      <c r="E107" s="58" t="s">
        <v>3</v>
      </c>
      <c r="F107" s="60"/>
      <c r="G107" s="61">
        <f>I107+K107+M107</f>
        <v>606687</v>
      </c>
      <c r="H107" s="60"/>
      <c r="I107" s="61">
        <f>TRUNC(I108+I109+I110,0)</f>
        <v>21823</v>
      </c>
      <c r="J107" s="60"/>
      <c r="K107" s="61">
        <f>TRUNC(K108+K109+K110,0)</f>
        <v>549152</v>
      </c>
      <c r="L107" s="60"/>
      <c r="M107" s="61">
        <f>TRUNC(M108+M109+M110,0)</f>
        <v>35712</v>
      </c>
      <c r="N107" s="74" t="str">
        <f>N101</f>
        <v>토목6-8-1</v>
      </c>
    </row>
    <row r="108" spans="1:14" ht="15" customHeight="1">
      <c r="A108" s="24"/>
      <c r="B108" s="25" t="s">
        <v>420</v>
      </c>
      <c r="C108" s="1" t="s">
        <v>33</v>
      </c>
      <c r="D108" s="3">
        <v>1.41</v>
      </c>
      <c r="E108" s="1" t="s">
        <v>24</v>
      </c>
      <c r="F108" s="8">
        <f>H108+J108+L108</f>
        <v>262580</v>
      </c>
      <c r="G108" s="12">
        <f>I108+K108+M108</f>
        <v>370237.8</v>
      </c>
      <c r="H108" s="8">
        <v>0</v>
      </c>
      <c r="I108" s="12"/>
      <c r="J108" s="8">
        <f>노임!$D$10</f>
        <v>262580</v>
      </c>
      <c r="K108" s="12">
        <f>TRUNC(J108*D108,1)</f>
        <v>370237.8</v>
      </c>
      <c r="L108" s="8">
        <v>0</v>
      </c>
      <c r="M108" s="12"/>
      <c r="N108" s="23" t="s">
        <v>0</v>
      </c>
    </row>
    <row r="109" spans="1:14" ht="15" customHeight="1">
      <c r="A109" s="24"/>
      <c r="B109" s="25" t="s">
        <v>421</v>
      </c>
      <c r="C109" s="1" t="s">
        <v>0</v>
      </c>
      <c r="D109" s="3">
        <v>0.71</v>
      </c>
      <c r="E109" s="1" t="s">
        <v>24</v>
      </c>
      <c r="F109" s="8">
        <f>H109+J109+L109</f>
        <v>172068</v>
      </c>
      <c r="G109" s="12">
        <f>I109+K109+M109</f>
        <v>122168.2</v>
      </c>
      <c r="H109" s="8">
        <v>0</v>
      </c>
      <c r="I109" s="12"/>
      <c r="J109" s="8">
        <f>노임!$D$3</f>
        <v>172068</v>
      </c>
      <c r="K109" s="12">
        <f>TRUNC(J109*D109,1)</f>
        <v>122168.2</v>
      </c>
      <c r="L109" s="8">
        <v>0</v>
      </c>
      <c r="M109" s="12"/>
      <c r="N109" s="23" t="s">
        <v>0</v>
      </c>
    </row>
    <row r="110" spans="1:14" ht="15" customHeight="1">
      <c r="A110" s="24"/>
      <c r="B110" s="25" t="s">
        <v>422</v>
      </c>
      <c r="C110" s="1" t="s">
        <v>268</v>
      </c>
      <c r="D110" s="3">
        <v>1.1399999999999999</v>
      </c>
      <c r="E110" s="1" t="s">
        <v>7</v>
      </c>
      <c r="F110" s="8">
        <f>H110+J110+L110</f>
        <v>100248.48</v>
      </c>
      <c r="G110" s="12">
        <f>I110+K110+M110</f>
        <v>114283.09999999999</v>
      </c>
      <c r="H110" s="8">
        <f>중기사용료목록!$E$10</f>
        <v>19143.48</v>
      </c>
      <c r="I110" s="12">
        <f>TRUNC(H110*D110,1)</f>
        <v>21823.5</v>
      </c>
      <c r="J110" s="8">
        <f>중기사용료목록!$F$10</f>
        <v>49778</v>
      </c>
      <c r="K110" s="12">
        <f>TRUNC(J110*D110,1)</f>
        <v>56746.9</v>
      </c>
      <c r="L110" s="8">
        <f>중기사용료목록!$G$10</f>
        <v>31327</v>
      </c>
      <c r="M110" s="12">
        <f>TRUNC(L110*D110,1)</f>
        <v>35712.699999999997</v>
      </c>
      <c r="N110" s="23" t="s">
        <v>0</v>
      </c>
    </row>
    <row r="111" spans="1:14" ht="15" customHeight="1">
      <c r="A111" s="24"/>
      <c r="B111" s="25" t="s">
        <v>456</v>
      </c>
      <c r="C111" s="1" t="s">
        <v>369</v>
      </c>
      <c r="D111" s="3">
        <v>2</v>
      </c>
      <c r="E111" s="1" t="s">
        <v>370</v>
      </c>
      <c r="F111" s="8">
        <f>H111+J111+L111</f>
        <v>0</v>
      </c>
      <c r="G111" s="12">
        <f>I111+K111+M111</f>
        <v>10983</v>
      </c>
      <c r="H111" s="8"/>
      <c r="I111" s="12"/>
      <c r="J111" s="8"/>
      <c r="K111" s="12"/>
      <c r="L111" s="8"/>
      <c r="M111" s="12">
        <f>TRUNC((K108+K109+K110)*D111%,1)</f>
        <v>10983</v>
      </c>
      <c r="N111" s="23"/>
    </row>
    <row r="112" spans="1:14" ht="15" customHeight="1">
      <c r="A112" s="27"/>
      <c r="B112" s="2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3"/>
    </row>
    <row r="113" spans="1:14" ht="15" customHeight="1">
      <c r="A113" s="75">
        <f>A107+1</f>
        <v>99</v>
      </c>
      <c r="B113" s="57" t="s">
        <v>469</v>
      </c>
      <c r="C113" s="58" t="s">
        <v>259</v>
      </c>
      <c r="D113" s="58">
        <v>1</v>
      </c>
      <c r="E113" s="58" t="s">
        <v>3</v>
      </c>
      <c r="F113" s="60"/>
      <c r="G113" s="61">
        <f>I113+K113+M113</f>
        <v>659594</v>
      </c>
      <c r="H113" s="60"/>
      <c r="I113" s="61">
        <f>TRUNC(I114+I115+I116,0)</f>
        <v>25269</v>
      </c>
      <c r="J113" s="60"/>
      <c r="K113" s="61">
        <f>TRUNC(K114+K115+K116,0)</f>
        <v>592974</v>
      </c>
      <c r="L113" s="60"/>
      <c r="M113" s="61">
        <f>TRUNC(M114+M115+M116,0)</f>
        <v>41351</v>
      </c>
      <c r="N113" s="74" t="str">
        <f>N107</f>
        <v>토목6-8-1</v>
      </c>
    </row>
    <row r="114" spans="1:14" ht="15" customHeight="1">
      <c r="A114" s="24"/>
      <c r="B114" s="25" t="s">
        <v>420</v>
      </c>
      <c r="C114" s="1" t="s">
        <v>33</v>
      </c>
      <c r="D114" s="3">
        <v>1.51</v>
      </c>
      <c r="E114" s="1" t="s">
        <v>24</v>
      </c>
      <c r="F114" s="8">
        <f>H114+J114+L114</f>
        <v>262580</v>
      </c>
      <c r="G114" s="12">
        <f>I114+K114+M114</f>
        <v>396495.8</v>
      </c>
      <c r="H114" s="8">
        <v>0</v>
      </c>
      <c r="I114" s="12"/>
      <c r="J114" s="8">
        <f>노임!$D$10</f>
        <v>262580</v>
      </c>
      <c r="K114" s="12">
        <f>TRUNC(J114*D114,1)</f>
        <v>396495.8</v>
      </c>
      <c r="L114" s="8">
        <v>0</v>
      </c>
      <c r="M114" s="12"/>
      <c r="N114" s="23" t="s">
        <v>0</v>
      </c>
    </row>
    <row r="115" spans="1:14" ht="15" customHeight="1">
      <c r="A115" s="24"/>
      <c r="B115" s="25" t="s">
        <v>421</v>
      </c>
      <c r="C115" s="1" t="s">
        <v>0</v>
      </c>
      <c r="D115" s="3">
        <v>0.76</v>
      </c>
      <c r="E115" s="1" t="s">
        <v>24</v>
      </c>
      <c r="F115" s="8">
        <f>H115+J115+L115</f>
        <v>172068</v>
      </c>
      <c r="G115" s="12">
        <f>I115+K115+M115</f>
        <v>130771.6</v>
      </c>
      <c r="H115" s="8">
        <v>0</v>
      </c>
      <c r="I115" s="12"/>
      <c r="J115" s="8">
        <f>노임!$D$3</f>
        <v>172068</v>
      </c>
      <c r="K115" s="12">
        <f>TRUNC(J115*D115,1)</f>
        <v>130771.6</v>
      </c>
      <c r="L115" s="8">
        <v>0</v>
      </c>
      <c r="M115" s="12"/>
      <c r="N115" s="23" t="s">
        <v>0</v>
      </c>
    </row>
    <row r="116" spans="1:14" ht="15" customHeight="1">
      <c r="A116" s="24"/>
      <c r="B116" s="25" t="s">
        <v>422</v>
      </c>
      <c r="C116" s="1" t="s">
        <v>268</v>
      </c>
      <c r="D116" s="3">
        <v>1.32</v>
      </c>
      <c r="E116" s="1" t="s">
        <v>7</v>
      </c>
      <c r="F116" s="8">
        <f>H116+J116+L116</f>
        <v>100248.48</v>
      </c>
      <c r="G116" s="12">
        <f>I116+K116+M116</f>
        <v>132327.79999999999</v>
      </c>
      <c r="H116" s="8">
        <f>중기사용료목록!$E$10</f>
        <v>19143.48</v>
      </c>
      <c r="I116" s="12">
        <f>TRUNC(H116*D116,1)</f>
        <v>25269.3</v>
      </c>
      <c r="J116" s="8">
        <f>중기사용료목록!$F$10</f>
        <v>49778</v>
      </c>
      <c r="K116" s="12">
        <f>TRUNC(J116*D116,1)</f>
        <v>65706.899999999994</v>
      </c>
      <c r="L116" s="8">
        <f>중기사용료목록!$G$10</f>
        <v>31327</v>
      </c>
      <c r="M116" s="12">
        <f>TRUNC(L116*D116,1)</f>
        <v>41351.599999999999</v>
      </c>
      <c r="N116" s="23" t="s">
        <v>0</v>
      </c>
    </row>
    <row r="117" spans="1:14" ht="15" customHeight="1">
      <c r="A117" s="24"/>
      <c r="B117" s="25" t="s">
        <v>456</v>
      </c>
      <c r="C117" s="1" t="s">
        <v>369</v>
      </c>
      <c r="D117" s="3">
        <v>2</v>
      </c>
      <c r="E117" s="1" t="s">
        <v>370</v>
      </c>
      <c r="F117" s="8">
        <f>H117+J117+L117</f>
        <v>0</v>
      </c>
      <c r="G117" s="12">
        <f>I117+K117+M117</f>
        <v>11859.4</v>
      </c>
      <c r="H117" s="8"/>
      <c r="I117" s="12"/>
      <c r="J117" s="8"/>
      <c r="K117" s="12"/>
      <c r="L117" s="8"/>
      <c r="M117" s="12">
        <f>TRUNC((K114+K115+K116)*D117%,1)</f>
        <v>11859.4</v>
      </c>
      <c r="N117" s="23"/>
    </row>
    <row r="118" spans="1:14" ht="15" customHeight="1">
      <c r="A118" s="27"/>
      <c r="B118" s="2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3"/>
    </row>
    <row r="119" spans="1:14" ht="15" customHeight="1">
      <c r="A119" s="75">
        <f>A113+1</f>
        <v>100</v>
      </c>
      <c r="B119" s="57" t="s">
        <v>469</v>
      </c>
      <c r="C119" s="58" t="s">
        <v>260</v>
      </c>
      <c r="D119" s="58">
        <v>1</v>
      </c>
      <c r="E119" s="58" t="s">
        <v>3</v>
      </c>
      <c r="F119" s="60"/>
      <c r="G119" s="61">
        <f>I119+K119+M119</f>
        <v>693116</v>
      </c>
      <c r="H119" s="60"/>
      <c r="I119" s="61">
        <f>TRUNC(I120+I121+I122,0)</f>
        <v>25843</v>
      </c>
      <c r="J119" s="60"/>
      <c r="K119" s="61">
        <f>TRUNC(K120+K121+K122,0)</f>
        <v>624982</v>
      </c>
      <c r="L119" s="60"/>
      <c r="M119" s="61">
        <f>TRUNC(M120+M121+M122,0)</f>
        <v>42291</v>
      </c>
      <c r="N119" s="74" t="str">
        <f>N113</f>
        <v>토목6-8-1</v>
      </c>
    </row>
    <row r="120" spans="1:14" ht="15" customHeight="1">
      <c r="A120" s="24"/>
      <c r="B120" s="25" t="s">
        <v>420</v>
      </c>
      <c r="C120" s="1" t="s">
        <v>33</v>
      </c>
      <c r="D120" s="3">
        <v>1.6</v>
      </c>
      <c r="E120" s="1" t="s">
        <v>24</v>
      </c>
      <c r="F120" s="8">
        <f>H120+J120+L120</f>
        <v>262580</v>
      </c>
      <c r="G120" s="12">
        <f>I120+K120+M120</f>
        <v>420128</v>
      </c>
      <c r="H120" s="8">
        <v>0</v>
      </c>
      <c r="I120" s="12"/>
      <c r="J120" s="8">
        <f>노임!$D$10</f>
        <v>262580</v>
      </c>
      <c r="K120" s="12">
        <f>TRUNC(J120*D120,1)</f>
        <v>420128</v>
      </c>
      <c r="L120" s="8">
        <v>0</v>
      </c>
      <c r="M120" s="12"/>
      <c r="N120" s="23" t="s">
        <v>0</v>
      </c>
    </row>
    <row r="121" spans="1:14" ht="15" customHeight="1">
      <c r="A121" s="24"/>
      <c r="B121" s="25" t="s">
        <v>421</v>
      </c>
      <c r="C121" s="1" t="s">
        <v>0</v>
      </c>
      <c r="D121" s="3">
        <v>0.8</v>
      </c>
      <c r="E121" s="1" t="s">
        <v>24</v>
      </c>
      <c r="F121" s="8">
        <f>H121+J121+L121</f>
        <v>172068</v>
      </c>
      <c r="G121" s="12">
        <f>I121+K121+M121</f>
        <v>137654.39999999999</v>
      </c>
      <c r="H121" s="8">
        <v>0</v>
      </c>
      <c r="I121" s="12"/>
      <c r="J121" s="8">
        <f>노임!$D$3</f>
        <v>172068</v>
      </c>
      <c r="K121" s="12">
        <f>TRUNC(J121*D121,1)</f>
        <v>137654.39999999999</v>
      </c>
      <c r="L121" s="8">
        <v>0</v>
      </c>
      <c r="M121" s="12"/>
      <c r="N121" s="23" t="s">
        <v>0</v>
      </c>
    </row>
    <row r="122" spans="1:14" ht="15" customHeight="1">
      <c r="A122" s="24"/>
      <c r="B122" s="25" t="s">
        <v>422</v>
      </c>
      <c r="C122" s="1" t="s">
        <v>268</v>
      </c>
      <c r="D122" s="3">
        <v>1.35</v>
      </c>
      <c r="E122" s="1" t="s">
        <v>7</v>
      </c>
      <c r="F122" s="8">
        <f>H122+J122+L122</f>
        <v>100248.48</v>
      </c>
      <c r="G122" s="12">
        <f>I122+K122+M122</f>
        <v>135335.29999999999</v>
      </c>
      <c r="H122" s="8">
        <f>중기사용료목록!$E$10</f>
        <v>19143.48</v>
      </c>
      <c r="I122" s="12">
        <f>TRUNC(H122*D122,1)</f>
        <v>25843.599999999999</v>
      </c>
      <c r="J122" s="8">
        <f>중기사용료목록!$F$10</f>
        <v>49778</v>
      </c>
      <c r="K122" s="12">
        <f>TRUNC(J122*D122,1)</f>
        <v>67200.3</v>
      </c>
      <c r="L122" s="8">
        <f>중기사용료목록!$G$10</f>
        <v>31327</v>
      </c>
      <c r="M122" s="12">
        <f>TRUNC(L122*D122,1)</f>
        <v>42291.4</v>
      </c>
      <c r="N122" s="23" t="s">
        <v>0</v>
      </c>
    </row>
    <row r="123" spans="1:14" ht="15" customHeight="1">
      <c r="A123" s="24"/>
      <c r="B123" s="25" t="s">
        <v>456</v>
      </c>
      <c r="C123" s="1" t="s">
        <v>369</v>
      </c>
      <c r="D123" s="3">
        <v>2</v>
      </c>
      <c r="E123" s="1" t="s">
        <v>370</v>
      </c>
      <c r="F123" s="8">
        <f>H123+J123+L123</f>
        <v>0</v>
      </c>
      <c r="G123" s="12">
        <f>I123+K123+M123</f>
        <v>12499.6</v>
      </c>
      <c r="H123" s="8"/>
      <c r="I123" s="12"/>
      <c r="J123" s="8"/>
      <c r="K123" s="12"/>
      <c r="L123" s="8"/>
      <c r="M123" s="12">
        <f>TRUNC((K120+K121+K122)*D123%,1)</f>
        <v>12499.6</v>
      </c>
      <c r="N123" s="23"/>
    </row>
    <row r="124" spans="1:14" ht="15" customHeight="1">
      <c r="A124" s="27"/>
      <c r="B124" s="2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3"/>
    </row>
    <row r="125" spans="1:14" ht="15" customHeight="1">
      <c r="A125" s="75">
        <f>A119+1</f>
        <v>101</v>
      </c>
      <c r="B125" s="57" t="s">
        <v>469</v>
      </c>
      <c r="C125" s="58" t="s">
        <v>261</v>
      </c>
      <c r="D125" s="58">
        <v>1</v>
      </c>
      <c r="E125" s="58" t="s">
        <v>3</v>
      </c>
      <c r="F125" s="60"/>
      <c r="G125" s="61">
        <f>I125+K125+M125</f>
        <v>748363</v>
      </c>
      <c r="H125" s="60"/>
      <c r="I125" s="61">
        <f>TRUNC(I126+I127+I128,0)</f>
        <v>28906</v>
      </c>
      <c r="J125" s="60"/>
      <c r="K125" s="61">
        <f>TRUNC(K126+K127+K128,0)</f>
        <v>672154</v>
      </c>
      <c r="L125" s="60"/>
      <c r="M125" s="61">
        <f>TRUNC(M126+M127+M128,0)</f>
        <v>47303</v>
      </c>
      <c r="N125" s="74" t="str">
        <f>N119</f>
        <v>토목6-8-1</v>
      </c>
    </row>
    <row r="126" spans="1:14" ht="15" customHeight="1">
      <c r="A126" s="24"/>
      <c r="B126" s="25" t="s">
        <v>420</v>
      </c>
      <c r="C126" s="1" t="s">
        <v>33</v>
      </c>
      <c r="D126" s="3">
        <v>1.71</v>
      </c>
      <c r="E126" s="1" t="s">
        <v>24</v>
      </c>
      <c r="F126" s="8">
        <f>H126+J126+L126</f>
        <v>262580</v>
      </c>
      <c r="G126" s="12">
        <f>I126+K126+M126</f>
        <v>449011.8</v>
      </c>
      <c r="H126" s="8">
        <v>0</v>
      </c>
      <c r="I126" s="12"/>
      <c r="J126" s="8">
        <f>노임!$D$10</f>
        <v>262580</v>
      </c>
      <c r="K126" s="12">
        <f>TRUNC(J126*D126,1)</f>
        <v>449011.8</v>
      </c>
      <c r="L126" s="8">
        <v>0</v>
      </c>
      <c r="M126" s="12"/>
      <c r="N126" s="23" t="s">
        <v>0</v>
      </c>
    </row>
    <row r="127" spans="1:14" ht="15" customHeight="1">
      <c r="A127" s="24"/>
      <c r="B127" s="25" t="s">
        <v>421</v>
      </c>
      <c r="C127" s="1" t="s">
        <v>0</v>
      </c>
      <c r="D127" s="3">
        <v>0.86</v>
      </c>
      <c r="E127" s="1" t="s">
        <v>24</v>
      </c>
      <c r="F127" s="8">
        <f>H127+J127+L127</f>
        <v>172068</v>
      </c>
      <c r="G127" s="12">
        <f>I127+K127+M127</f>
        <v>147978.4</v>
      </c>
      <c r="H127" s="8">
        <v>0</v>
      </c>
      <c r="I127" s="12"/>
      <c r="J127" s="8">
        <f>노임!$D$3</f>
        <v>172068</v>
      </c>
      <c r="K127" s="12">
        <f>TRUNC(J127*D127,1)</f>
        <v>147978.4</v>
      </c>
      <c r="L127" s="8">
        <v>0</v>
      </c>
      <c r="M127" s="12"/>
      <c r="N127" s="23" t="s">
        <v>0</v>
      </c>
    </row>
    <row r="128" spans="1:14" ht="15" customHeight="1">
      <c r="A128" s="24"/>
      <c r="B128" s="25" t="s">
        <v>422</v>
      </c>
      <c r="C128" s="1" t="s">
        <v>268</v>
      </c>
      <c r="D128" s="3">
        <v>1.51</v>
      </c>
      <c r="E128" s="1" t="s">
        <v>7</v>
      </c>
      <c r="F128" s="8">
        <f>H128+J128+L128</f>
        <v>100248.48</v>
      </c>
      <c r="G128" s="12">
        <f>I128+K128+M128</f>
        <v>151375</v>
      </c>
      <c r="H128" s="8">
        <f>중기사용료목록!$E$10</f>
        <v>19143.48</v>
      </c>
      <c r="I128" s="12">
        <f>TRUNC(H128*D128,1)</f>
        <v>28906.6</v>
      </c>
      <c r="J128" s="8">
        <f>중기사용료목록!$F$10</f>
        <v>49778</v>
      </c>
      <c r="K128" s="12">
        <f>TRUNC(J128*D128,1)</f>
        <v>75164.7</v>
      </c>
      <c r="L128" s="8">
        <f>중기사용료목록!$G$10</f>
        <v>31327</v>
      </c>
      <c r="M128" s="12">
        <f>TRUNC(L128*D128,1)</f>
        <v>47303.7</v>
      </c>
      <c r="N128" s="23" t="s">
        <v>0</v>
      </c>
    </row>
    <row r="129" spans="1:14" ht="15" customHeight="1">
      <c r="A129" s="24"/>
      <c r="B129" s="25" t="s">
        <v>456</v>
      </c>
      <c r="C129" s="1" t="s">
        <v>369</v>
      </c>
      <c r="D129" s="3">
        <v>2</v>
      </c>
      <c r="E129" s="1" t="s">
        <v>370</v>
      </c>
      <c r="F129" s="8">
        <f>H129+J129+L129</f>
        <v>0</v>
      </c>
      <c r="G129" s="12">
        <f>I129+K129+M129</f>
        <v>13443</v>
      </c>
      <c r="H129" s="8"/>
      <c r="I129" s="12"/>
      <c r="J129" s="8"/>
      <c r="K129" s="12"/>
      <c r="L129" s="8"/>
      <c r="M129" s="12">
        <f>TRUNC((K126+K127+K128)*D129%,1)</f>
        <v>13443</v>
      </c>
      <c r="N129" s="23"/>
    </row>
    <row r="130" spans="1:14" ht="15" customHeight="1">
      <c r="A130" s="27"/>
      <c r="B130" s="2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3"/>
    </row>
    <row r="131" spans="1:14" ht="15" customHeight="1">
      <c r="A131" s="75">
        <f>A125+1</f>
        <v>102</v>
      </c>
      <c r="B131" s="57" t="s">
        <v>469</v>
      </c>
      <c r="C131" s="58" t="s">
        <v>262</v>
      </c>
      <c r="D131" s="58">
        <v>1</v>
      </c>
      <c r="E131" s="58" t="s">
        <v>3</v>
      </c>
      <c r="F131" s="60"/>
      <c r="G131" s="61">
        <f>I131+K131+M131</f>
        <v>813299</v>
      </c>
      <c r="H131" s="60"/>
      <c r="I131" s="61">
        <f>TRUNC(I132+I133+I134,0)</f>
        <v>34649</v>
      </c>
      <c r="J131" s="60"/>
      <c r="K131" s="61">
        <f>TRUNC(K132+K133+K134,0)</f>
        <v>721949</v>
      </c>
      <c r="L131" s="60"/>
      <c r="M131" s="61">
        <f>TRUNC(M132+M133+M134,0)</f>
        <v>56701</v>
      </c>
      <c r="N131" s="74" t="str">
        <f>N125</f>
        <v>토목6-8-1</v>
      </c>
    </row>
    <row r="132" spans="1:14" ht="15" customHeight="1">
      <c r="A132" s="24"/>
      <c r="B132" s="25" t="s">
        <v>420</v>
      </c>
      <c r="C132" s="1" t="s">
        <v>33</v>
      </c>
      <c r="D132" s="3">
        <v>1.81</v>
      </c>
      <c r="E132" s="1" t="s">
        <v>24</v>
      </c>
      <c r="F132" s="8">
        <f>H132+J132+L132</f>
        <v>262580</v>
      </c>
      <c r="G132" s="12">
        <f>I132+K132+M132</f>
        <v>475269.8</v>
      </c>
      <c r="H132" s="8">
        <v>0</v>
      </c>
      <c r="I132" s="12"/>
      <c r="J132" s="8">
        <f>노임!$D$10</f>
        <v>262580</v>
      </c>
      <c r="K132" s="12">
        <f>TRUNC(J132*D132,1)</f>
        <v>475269.8</v>
      </c>
      <c r="L132" s="8">
        <v>0</v>
      </c>
      <c r="M132" s="12"/>
      <c r="N132" s="23" t="s">
        <v>0</v>
      </c>
    </row>
    <row r="133" spans="1:14" ht="15" customHeight="1">
      <c r="A133" s="24"/>
      <c r="B133" s="25" t="s">
        <v>421</v>
      </c>
      <c r="C133" s="1" t="s">
        <v>0</v>
      </c>
      <c r="D133" s="3">
        <v>0.91</v>
      </c>
      <c r="E133" s="1" t="s">
        <v>24</v>
      </c>
      <c r="F133" s="8">
        <f>H133+J133+L133</f>
        <v>172068</v>
      </c>
      <c r="G133" s="12">
        <f>I133+K133+M133</f>
        <v>156581.79999999999</v>
      </c>
      <c r="H133" s="8">
        <v>0</v>
      </c>
      <c r="I133" s="12"/>
      <c r="J133" s="8">
        <f>노임!$D$3</f>
        <v>172068</v>
      </c>
      <c r="K133" s="12">
        <f>TRUNC(J133*D133,1)</f>
        <v>156581.79999999999</v>
      </c>
      <c r="L133" s="8">
        <v>0</v>
      </c>
      <c r="M133" s="12"/>
      <c r="N133" s="23" t="s">
        <v>0</v>
      </c>
    </row>
    <row r="134" spans="1:14" ht="15" customHeight="1">
      <c r="A134" s="24"/>
      <c r="B134" s="25" t="s">
        <v>422</v>
      </c>
      <c r="C134" s="1" t="s">
        <v>268</v>
      </c>
      <c r="D134" s="3">
        <v>1.81</v>
      </c>
      <c r="E134" s="1" t="s">
        <v>7</v>
      </c>
      <c r="F134" s="8">
        <f>H134+J134+L134</f>
        <v>100248.48</v>
      </c>
      <c r="G134" s="12">
        <f>I134+K134+M134</f>
        <v>181449.5</v>
      </c>
      <c r="H134" s="8">
        <f>중기사용료목록!$E$10</f>
        <v>19143.48</v>
      </c>
      <c r="I134" s="12">
        <f>TRUNC(H134*D134,1)</f>
        <v>34649.599999999999</v>
      </c>
      <c r="J134" s="8">
        <f>중기사용료목록!$F$10</f>
        <v>49778</v>
      </c>
      <c r="K134" s="12">
        <f>TRUNC(J134*D134,1)</f>
        <v>90098.1</v>
      </c>
      <c r="L134" s="8">
        <f>중기사용료목록!$G$10</f>
        <v>31327</v>
      </c>
      <c r="M134" s="12">
        <f>TRUNC(L134*D134,1)</f>
        <v>56701.8</v>
      </c>
      <c r="N134" s="23" t="s">
        <v>0</v>
      </c>
    </row>
    <row r="135" spans="1:14" ht="15" customHeight="1">
      <c r="A135" s="24"/>
      <c r="B135" s="25" t="s">
        <v>456</v>
      </c>
      <c r="C135" s="1" t="s">
        <v>369</v>
      </c>
      <c r="D135" s="3">
        <v>2</v>
      </c>
      <c r="E135" s="1" t="s">
        <v>370</v>
      </c>
      <c r="F135" s="8">
        <f>H135+J135+L135</f>
        <v>0</v>
      </c>
      <c r="G135" s="12">
        <f>I135+K135+M135</f>
        <v>14438.9</v>
      </c>
      <c r="H135" s="8"/>
      <c r="I135" s="12"/>
      <c r="J135" s="8"/>
      <c r="K135" s="12"/>
      <c r="L135" s="8"/>
      <c r="M135" s="12">
        <f>TRUNC((K132+K133+K134)*D135%,1)</f>
        <v>14438.9</v>
      </c>
      <c r="N135" s="23"/>
    </row>
    <row r="136" spans="1:14" ht="15" customHeight="1">
      <c r="A136" s="27"/>
      <c r="B136" s="2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3"/>
    </row>
    <row r="137" spans="1:14" ht="15" customHeight="1">
      <c r="A137" s="75">
        <f>A131+1</f>
        <v>103</v>
      </c>
      <c r="B137" s="57" t="s">
        <v>470</v>
      </c>
      <c r="C137" s="58" t="s">
        <v>255</v>
      </c>
      <c r="D137" s="58">
        <v>1</v>
      </c>
      <c r="E137" s="58" t="s">
        <v>3</v>
      </c>
      <c r="F137" s="60"/>
      <c r="G137" s="61">
        <f>I137+K137+M137</f>
        <v>412607</v>
      </c>
      <c r="H137" s="60"/>
      <c r="I137" s="61">
        <f>TRUNC(I138+I139+I140,0)</f>
        <v>10916</v>
      </c>
      <c r="J137" s="60"/>
      <c r="K137" s="61">
        <f>TRUNC(K138+K139+K140,0)</f>
        <v>388018</v>
      </c>
      <c r="L137" s="60"/>
      <c r="M137" s="61">
        <f>TRUNC(M138+M139+M140,0)</f>
        <v>13673</v>
      </c>
      <c r="N137" s="74" t="str">
        <f>N131</f>
        <v>토목6-8-1</v>
      </c>
    </row>
    <row r="138" spans="1:14" ht="15" customHeight="1">
      <c r="A138" s="24"/>
      <c r="B138" s="25" t="s">
        <v>420</v>
      </c>
      <c r="C138" s="1" t="s">
        <v>33</v>
      </c>
      <c r="D138" s="3">
        <v>0.93</v>
      </c>
      <c r="E138" s="1" t="s">
        <v>24</v>
      </c>
      <c r="F138" s="8">
        <f>H138+J138+L138</f>
        <v>262580</v>
      </c>
      <c r="G138" s="12">
        <f>I138+K138+M138</f>
        <v>244199.4</v>
      </c>
      <c r="H138" s="8">
        <v>0</v>
      </c>
      <c r="I138" s="12"/>
      <c r="J138" s="8">
        <f>노임!$D$10</f>
        <v>262580</v>
      </c>
      <c r="K138" s="12">
        <f>TRUNC(J138*D138,1)</f>
        <v>244199.4</v>
      </c>
      <c r="L138" s="8">
        <v>0</v>
      </c>
      <c r="M138" s="12"/>
      <c r="N138" s="23" t="s">
        <v>0</v>
      </c>
    </row>
    <row r="139" spans="1:14" ht="15" customHeight="1">
      <c r="A139" s="24"/>
      <c r="B139" s="25" t="s">
        <v>421</v>
      </c>
      <c r="C139" s="1" t="s">
        <v>0</v>
      </c>
      <c r="D139" s="3">
        <v>0.48</v>
      </c>
      <c r="E139" s="1" t="s">
        <v>24</v>
      </c>
      <c r="F139" s="8">
        <f>H139+J139+L139</f>
        <v>172068</v>
      </c>
      <c r="G139" s="12">
        <f>I139+K139+M139</f>
        <v>82592.600000000006</v>
      </c>
      <c r="H139" s="8">
        <v>0</v>
      </c>
      <c r="I139" s="12"/>
      <c r="J139" s="8">
        <f>노임!$D$3</f>
        <v>172068</v>
      </c>
      <c r="K139" s="12">
        <f>TRUNC(J139*D139,1)</f>
        <v>82592.600000000006</v>
      </c>
      <c r="L139" s="8">
        <v>0</v>
      </c>
      <c r="M139" s="12"/>
      <c r="N139" s="23" t="s">
        <v>0</v>
      </c>
    </row>
    <row r="140" spans="1:14" ht="15" customHeight="1">
      <c r="A140" s="24"/>
      <c r="B140" s="25" t="s">
        <v>422</v>
      </c>
      <c r="C140" s="1" t="s">
        <v>388</v>
      </c>
      <c r="D140" s="3">
        <v>1.23</v>
      </c>
      <c r="E140" s="1" t="s">
        <v>7</v>
      </c>
      <c r="F140" s="8">
        <f>H140+J140+L140</f>
        <v>69770.600000000006</v>
      </c>
      <c r="G140" s="12">
        <f>I140+K140+M140</f>
        <v>85817.7</v>
      </c>
      <c r="H140" s="8">
        <f>중기사용료목록!$E$8</f>
        <v>8875.6</v>
      </c>
      <c r="I140" s="12">
        <f>TRUNC(H140*D140,1)</f>
        <v>10916.9</v>
      </c>
      <c r="J140" s="8">
        <f>중기사용료목록!$F$8</f>
        <v>49778</v>
      </c>
      <c r="K140" s="12">
        <f>TRUNC(J140*D140,1)</f>
        <v>61226.9</v>
      </c>
      <c r="L140" s="8">
        <f>중기사용료목록!$G$8</f>
        <v>11117</v>
      </c>
      <c r="M140" s="12">
        <f>TRUNC(L140*D140,1)</f>
        <v>13673.9</v>
      </c>
      <c r="N140" s="23" t="s">
        <v>0</v>
      </c>
    </row>
    <row r="141" spans="1:14" ht="15" customHeight="1">
      <c r="A141" s="24"/>
      <c r="B141" s="25" t="s">
        <v>456</v>
      </c>
      <c r="C141" s="1" t="s">
        <v>369</v>
      </c>
      <c r="D141" s="3">
        <v>2</v>
      </c>
      <c r="E141" s="1" t="s">
        <v>370</v>
      </c>
      <c r="F141" s="8">
        <f>H141+J141+L141</f>
        <v>0</v>
      </c>
      <c r="G141" s="12">
        <f>I141+K141+M141</f>
        <v>7760.3</v>
      </c>
      <c r="H141" s="8"/>
      <c r="I141" s="12"/>
      <c r="J141" s="8"/>
      <c r="K141" s="12"/>
      <c r="L141" s="8"/>
      <c r="M141" s="12">
        <f>TRUNC((K138+K139+K140)*D141%,1)</f>
        <v>7760.3</v>
      </c>
      <c r="N141" s="23"/>
    </row>
    <row r="142" spans="1:14" ht="15" customHeight="1">
      <c r="A142" s="27"/>
      <c r="B142" s="2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3"/>
    </row>
    <row r="143" spans="1:14" ht="15" customHeight="1">
      <c r="A143" s="75">
        <f>A137+1</f>
        <v>104</v>
      </c>
      <c r="B143" s="57" t="s">
        <v>470</v>
      </c>
      <c r="C143" s="58" t="s">
        <v>256</v>
      </c>
      <c r="D143" s="58">
        <v>1</v>
      </c>
      <c r="E143" s="58" t="s">
        <v>3</v>
      </c>
      <c r="F143" s="60"/>
      <c r="G143" s="61">
        <f>I143+K143+M143</f>
        <v>474784</v>
      </c>
      <c r="H143" s="60"/>
      <c r="I143" s="61">
        <f>TRUNC(I144+I145+I146,0)</f>
        <v>11627</v>
      </c>
      <c r="J143" s="60"/>
      <c r="K143" s="61">
        <f>TRUNC(K144+K145+K146,0)</f>
        <v>448594</v>
      </c>
      <c r="L143" s="60"/>
      <c r="M143" s="61">
        <f>TRUNC(M144+M145+M146,0)</f>
        <v>14563</v>
      </c>
      <c r="N143" s="74" t="str">
        <f>N137</f>
        <v>토목6-8-1</v>
      </c>
    </row>
    <row r="144" spans="1:14" ht="15" customHeight="1">
      <c r="A144" s="24"/>
      <c r="B144" s="25" t="s">
        <v>420</v>
      </c>
      <c r="C144" s="1" t="s">
        <v>33</v>
      </c>
      <c r="D144" s="3">
        <v>1.08</v>
      </c>
      <c r="E144" s="1" t="s">
        <v>24</v>
      </c>
      <c r="F144" s="8">
        <f>H144+J144+L144</f>
        <v>262580</v>
      </c>
      <c r="G144" s="12">
        <f>I144+K144+M144</f>
        <v>283586.40000000002</v>
      </c>
      <c r="H144" s="8">
        <v>0</v>
      </c>
      <c r="I144" s="12"/>
      <c r="J144" s="8">
        <f>노임!$D$10</f>
        <v>262580</v>
      </c>
      <c r="K144" s="12">
        <f>TRUNC(J144*D144,1)</f>
        <v>283586.40000000002</v>
      </c>
      <c r="L144" s="8">
        <v>0</v>
      </c>
      <c r="M144" s="12"/>
      <c r="N144" s="23" t="s">
        <v>0</v>
      </c>
    </row>
    <row r="145" spans="1:14" ht="15" customHeight="1">
      <c r="A145" s="24"/>
      <c r="B145" s="25" t="s">
        <v>421</v>
      </c>
      <c r="C145" s="1" t="s">
        <v>0</v>
      </c>
      <c r="D145" s="3">
        <v>0.57999999999999996</v>
      </c>
      <c r="E145" s="1" t="s">
        <v>24</v>
      </c>
      <c r="F145" s="8">
        <f>H145+J145+L145</f>
        <v>172068</v>
      </c>
      <c r="G145" s="12">
        <f>I145+K145+M145</f>
        <v>99799.4</v>
      </c>
      <c r="H145" s="8">
        <v>0</v>
      </c>
      <c r="I145" s="12"/>
      <c r="J145" s="8">
        <f>노임!$D$3</f>
        <v>172068</v>
      </c>
      <c r="K145" s="12">
        <f>TRUNC(J145*D145,1)</f>
        <v>99799.4</v>
      </c>
      <c r="L145" s="8">
        <v>0</v>
      </c>
      <c r="M145" s="12"/>
      <c r="N145" s="23" t="s">
        <v>0</v>
      </c>
    </row>
    <row r="146" spans="1:14" ht="15" customHeight="1">
      <c r="A146" s="24"/>
      <c r="B146" s="25" t="s">
        <v>422</v>
      </c>
      <c r="C146" s="1" t="s">
        <v>388</v>
      </c>
      <c r="D146" s="3">
        <v>1.31</v>
      </c>
      <c r="E146" s="1" t="s">
        <v>7</v>
      </c>
      <c r="F146" s="8">
        <f>H146+J146+L146</f>
        <v>69770.600000000006</v>
      </c>
      <c r="G146" s="12">
        <f>I146+K146+M146</f>
        <v>91399.3</v>
      </c>
      <c r="H146" s="8">
        <f>중기사용료목록!$E$8</f>
        <v>8875.6</v>
      </c>
      <c r="I146" s="12">
        <f>TRUNC(H146*D146,1)</f>
        <v>11627</v>
      </c>
      <c r="J146" s="8">
        <f>중기사용료목록!$F$8</f>
        <v>49778</v>
      </c>
      <c r="K146" s="12">
        <f>TRUNC(J146*D146,1)</f>
        <v>65209.1</v>
      </c>
      <c r="L146" s="8">
        <f>중기사용료목록!$G$8</f>
        <v>11117</v>
      </c>
      <c r="M146" s="12">
        <f>TRUNC(L146*D146,1)</f>
        <v>14563.2</v>
      </c>
      <c r="N146" s="23" t="s">
        <v>0</v>
      </c>
    </row>
    <row r="147" spans="1:14" ht="15" customHeight="1">
      <c r="A147" s="24"/>
      <c r="B147" s="25" t="s">
        <v>456</v>
      </c>
      <c r="C147" s="1" t="s">
        <v>369</v>
      </c>
      <c r="D147" s="3">
        <v>2</v>
      </c>
      <c r="E147" s="1" t="s">
        <v>370</v>
      </c>
      <c r="F147" s="8">
        <f>H147+J147+L147</f>
        <v>0</v>
      </c>
      <c r="G147" s="12">
        <f>I147+K147+M147</f>
        <v>8971.7999999999993</v>
      </c>
      <c r="H147" s="8"/>
      <c r="I147" s="12"/>
      <c r="J147" s="8"/>
      <c r="K147" s="12"/>
      <c r="L147" s="8"/>
      <c r="M147" s="12">
        <f>TRUNC((K144+K145+K146)*D147%,1)</f>
        <v>8971.7999999999993</v>
      </c>
      <c r="N147" s="23"/>
    </row>
    <row r="148" spans="1:14" ht="15" customHeight="1">
      <c r="A148" s="27"/>
      <c r="B148" s="2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3"/>
    </row>
    <row r="149" spans="1:14" ht="15" customHeight="1">
      <c r="A149" s="75">
        <f>A143+1</f>
        <v>105</v>
      </c>
      <c r="B149" s="57" t="s">
        <v>470</v>
      </c>
      <c r="C149" s="58" t="s">
        <v>257</v>
      </c>
      <c r="D149" s="58">
        <v>1</v>
      </c>
      <c r="E149" s="58" t="s">
        <v>3</v>
      </c>
      <c r="F149" s="60"/>
      <c r="G149" s="61">
        <f>I149+K149+M149</f>
        <v>570830</v>
      </c>
      <c r="H149" s="60"/>
      <c r="I149" s="61">
        <f>TRUNC(I150+I151+I152,0)</f>
        <v>25812</v>
      </c>
      <c r="J149" s="60"/>
      <c r="K149" s="61">
        <f>TRUNC(K150+K151+K152,0)</f>
        <v>510754</v>
      </c>
      <c r="L149" s="60"/>
      <c r="M149" s="61">
        <f>TRUNC(M150+M151+M152,0)</f>
        <v>34264</v>
      </c>
      <c r="N149" s="74" t="str">
        <f>N143</f>
        <v>토목6-8-1</v>
      </c>
    </row>
    <row r="150" spans="1:14" ht="15" customHeight="1">
      <c r="A150" s="24"/>
      <c r="B150" s="25" t="s">
        <v>420</v>
      </c>
      <c r="C150" s="1" t="s">
        <v>33</v>
      </c>
      <c r="D150" s="3">
        <v>1.22</v>
      </c>
      <c r="E150" s="1" t="s">
        <v>24</v>
      </c>
      <c r="F150" s="8">
        <f>H150+J150+L150</f>
        <v>262580</v>
      </c>
      <c r="G150" s="12">
        <f>I150+K150+M150</f>
        <v>320347.59999999998</v>
      </c>
      <c r="H150" s="8">
        <v>0</v>
      </c>
      <c r="I150" s="12"/>
      <c r="J150" s="8">
        <f>노임!$D$10</f>
        <v>262580</v>
      </c>
      <c r="K150" s="12">
        <f>TRUNC(J150*D150,1)</f>
        <v>320347.59999999998</v>
      </c>
      <c r="L150" s="8">
        <v>0</v>
      </c>
      <c r="M150" s="12"/>
      <c r="N150" s="23" t="s">
        <v>0</v>
      </c>
    </row>
    <row r="151" spans="1:14" ht="15" customHeight="1">
      <c r="A151" s="24"/>
      <c r="B151" s="25" t="s">
        <v>421</v>
      </c>
      <c r="C151" s="1" t="s">
        <v>0</v>
      </c>
      <c r="D151" s="3">
        <v>0.69</v>
      </c>
      <c r="E151" s="1" t="s">
        <v>24</v>
      </c>
      <c r="F151" s="8">
        <f>H151+J151+L151</f>
        <v>172068</v>
      </c>
      <c r="G151" s="12">
        <f>I151+K151+M151</f>
        <v>118726.9</v>
      </c>
      <c r="H151" s="8">
        <v>0</v>
      </c>
      <c r="I151" s="12"/>
      <c r="J151" s="8">
        <f>노임!$D$3</f>
        <v>172068</v>
      </c>
      <c r="K151" s="12">
        <f>TRUNC(J151*D151,1)</f>
        <v>118726.9</v>
      </c>
      <c r="L151" s="8">
        <v>0</v>
      </c>
      <c r="M151" s="12"/>
      <c r="N151" s="23" t="s">
        <v>0</v>
      </c>
    </row>
    <row r="152" spans="1:14" ht="15" customHeight="1">
      <c r="A152" s="24"/>
      <c r="B152" s="25" t="s">
        <v>422</v>
      </c>
      <c r="C152" s="1" t="s">
        <v>236</v>
      </c>
      <c r="D152" s="3">
        <v>1.44</v>
      </c>
      <c r="E152" s="1" t="s">
        <v>7</v>
      </c>
      <c r="F152" s="8">
        <f>H152+J152+L152</f>
        <v>91498.25</v>
      </c>
      <c r="G152" s="12">
        <f>I152+K152+M152</f>
        <v>131757.40000000002</v>
      </c>
      <c r="H152" s="8">
        <f>중기사용료목록!$E$9</f>
        <v>17925.25</v>
      </c>
      <c r="I152" s="12">
        <f>TRUNC(H152*D152,1)</f>
        <v>25812.3</v>
      </c>
      <c r="J152" s="8">
        <f>중기사용료목록!$F$9</f>
        <v>49778</v>
      </c>
      <c r="K152" s="12">
        <f>TRUNC(J152*D152,1)</f>
        <v>71680.3</v>
      </c>
      <c r="L152" s="8">
        <f>중기사용료목록!$G$9</f>
        <v>23795</v>
      </c>
      <c r="M152" s="12">
        <f>TRUNC(L152*D152,1)</f>
        <v>34264.800000000003</v>
      </c>
      <c r="N152" s="23" t="s">
        <v>0</v>
      </c>
    </row>
    <row r="153" spans="1:14" ht="15" customHeight="1">
      <c r="A153" s="24"/>
      <c r="B153" s="25" t="s">
        <v>456</v>
      </c>
      <c r="C153" s="1" t="s">
        <v>369</v>
      </c>
      <c r="D153" s="3">
        <v>2</v>
      </c>
      <c r="E153" s="1" t="s">
        <v>370</v>
      </c>
      <c r="F153" s="8">
        <f>H153+J153+L153</f>
        <v>0</v>
      </c>
      <c r="G153" s="12">
        <f>I153+K153+M153</f>
        <v>10215</v>
      </c>
      <c r="H153" s="8"/>
      <c r="I153" s="12"/>
      <c r="J153" s="8"/>
      <c r="K153" s="12"/>
      <c r="L153" s="8"/>
      <c r="M153" s="12">
        <f>TRUNC((K150+K151+K152)*D153%,1)</f>
        <v>10215</v>
      </c>
      <c r="N153" s="23"/>
    </row>
    <row r="154" spans="1:14" ht="15" customHeight="1">
      <c r="A154" s="27"/>
      <c r="B154" s="2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3"/>
    </row>
    <row r="155" spans="1:14" ht="15" customHeight="1">
      <c r="A155" s="75">
        <f>A149+1</f>
        <v>106</v>
      </c>
      <c r="B155" s="57" t="s">
        <v>470</v>
      </c>
      <c r="C155" s="58" t="s">
        <v>235</v>
      </c>
      <c r="D155" s="58">
        <v>1</v>
      </c>
      <c r="E155" s="58" t="s">
        <v>3</v>
      </c>
      <c r="F155" s="60"/>
      <c r="G155" s="61">
        <f>I155+K155+M155</f>
        <v>631442</v>
      </c>
      <c r="H155" s="60"/>
      <c r="I155" s="61">
        <f>TRUNC(I156+I157+I158,0)</f>
        <v>28142</v>
      </c>
      <c r="J155" s="60"/>
      <c r="K155" s="61">
        <f>TRUNC(K156+K157+K158,0)</f>
        <v>565942</v>
      </c>
      <c r="L155" s="60"/>
      <c r="M155" s="61">
        <f>TRUNC(M156+M157+M158,0)</f>
        <v>37358</v>
      </c>
      <c r="N155" s="74" t="str">
        <f>N149</f>
        <v>토목6-8-1</v>
      </c>
    </row>
    <row r="156" spans="1:14" ht="15" customHeight="1">
      <c r="A156" s="24"/>
      <c r="B156" s="25" t="s">
        <v>420</v>
      </c>
      <c r="C156" s="1" t="s">
        <v>33</v>
      </c>
      <c r="D156" s="3">
        <v>1.34</v>
      </c>
      <c r="E156" s="1" t="s">
        <v>24</v>
      </c>
      <c r="F156" s="8">
        <f>H156+J156+L156</f>
        <v>262580</v>
      </c>
      <c r="G156" s="12">
        <f>I156+K156+M156</f>
        <v>351857.2</v>
      </c>
      <c r="H156" s="8">
        <v>0</v>
      </c>
      <c r="I156" s="12"/>
      <c r="J156" s="8">
        <f>노임!$D$10</f>
        <v>262580</v>
      </c>
      <c r="K156" s="12">
        <f>TRUNC(J156*D156,1)</f>
        <v>351857.2</v>
      </c>
      <c r="L156" s="8">
        <v>0</v>
      </c>
      <c r="M156" s="12"/>
      <c r="N156" s="23" t="s">
        <v>0</v>
      </c>
    </row>
    <row r="157" spans="1:14" ht="15" customHeight="1">
      <c r="A157" s="24"/>
      <c r="B157" s="25" t="s">
        <v>421</v>
      </c>
      <c r="C157" s="1" t="s">
        <v>0</v>
      </c>
      <c r="D157" s="3">
        <v>0.79</v>
      </c>
      <c r="E157" s="1" t="s">
        <v>24</v>
      </c>
      <c r="F157" s="8">
        <f>H157+J157+L157</f>
        <v>172068</v>
      </c>
      <c r="G157" s="12">
        <f>I157+K157+M157</f>
        <v>135933.70000000001</v>
      </c>
      <c r="H157" s="8">
        <v>0</v>
      </c>
      <c r="I157" s="12"/>
      <c r="J157" s="8">
        <f>노임!$D$3</f>
        <v>172068</v>
      </c>
      <c r="K157" s="12">
        <f>TRUNC(J157*D157,1)</f>
        <v>135933.70000000001</v>
      </c>
      <c r="L157" s="8">
        <v>0</v>
      </c>
      <c r="M157" s="12"/>
      <c r="N157" s="23" t="s">
        <v>0</v>
      </c>
    </row>
    <row r="158" spans="1:14" ht="15" customHeight="1">
      <c r="A158" s="24"/>
      <c r="B158" s="25" t="s">
        <v>422</v>
      </c>
      <c r="C158" s="1" t="s">
        <v>236</v>
      </c>
      <c r="D158" s="3">
        <v>1.57</v>
      </c>
      <c r="E158" s="1" t="s">
        <v>7</v>
      </c>
      <c r="F158" s="8">
        <f>H158+J158+L158</f>
        <v>91498.25</v>
      </c>
      <c r="G158" s="12">
        <f>I158+K158+M158</f>
        <v>143652.1</v>
      </c>
      <c r="H158" s="8">
        <f>중기사용료목록!$E$9</f>
        <v>17925.25</v>
      </c>
      <c r="I158" s="12">
        <f>TRUNC(H158*D158,1)</f>
        <v>28142.6</v>
      </c>
      <c r="J158" s="8">
        <f>중기사용료목록!$F$9</f>
        <v>49778</v>
      </c>
      <c r="K158" s="12">
        <f>TRUNC(J158*D158,1)</f>
        <v>78151.399999999994</v>
      </c>
      <c r="L158" s="8">
        <f>중기사용료목록!$G$9</f>
        <v>23795</v>
      </c>
      <c r="M158" s="12">
        <f>TRUNC(L158*D158,1)</f>
        <v>37358.1</v>
      </c>
      <c r="N158" s="23" t="s">
        <v>0</v>
      </c>
    </row>
    <row r="159" spans="1:14" ht="15" customHeight="1">
      <c r="A159" s="24"/>
      <c r="B159" s="25" t="s">
        <v>456</v>
      </c>
      <c r="C159" s="1" t="s">
        <v>369</v>
      </c>
      <c r="D159" s="3">
        <v>2</v>
      </c>
      <c r="E159" s="1" t="s">
        <v>370</v>
      </c>
      <c r="F159" s="8">
        <f>H159+J159+L159</f>
        <v>0</v>
      </c>
      <c r="G159" s="12">
        <f>I159+K159+M159</f>
        <v>11318.8</v>
      </c>
      <c r="H159" s="8"/>
      <c r="I159" s="12"/>
      <c r="J159" s="8"/>
      <c r="K159" s="12"/>
      <c r="L159" s="8"/>
      <c r="M159" s="12">
        <f>TRUNC((K156+K157+K158)*D159%,1)</f>
        <v>11318.8</v>
      </c>
      <c r="N159" s="23"/>
    </row>
    <row r="160" spans="1:14" ht="15" customHeight="1">
      <c r="A160" s="27"/>
      <c r="B160" s="2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3"/>
    </row>
    <row r="161" spans="1:14" ht="15" customHeight="1">
      <c r="A161" s="75">
        <f>A155+1</f>
        <v>107</v>
      </c>
      <c r="B161" s="57" t="s">
        <v>470</v>
      </c>
      <c r="C161" s="58" t="s">
        <v>258</v>
      </c>
      <c r="D161" s="58">
        <v>1</v>
      </c>
      <c r="E161" s="58" t="s">
        <v>3</v>
      </c>
      <c r="F161" s="60"/>
      <c r="G161" s="61">
        <f>I161+K161+M161</f>
        <v>685772</v>
      </c>
      <c r="H161" s="60"/>
      <c r="I161" s="61">
        <f>TRUNC(I162+I163+I164,0)</f>
        <v>30821</v>
      </c>
      <c r="J161" s="60"/>
      <c r="K161" s="61">
        <f>TRUNC(K162+K163+K164,0)</f>
        <v>604515</v>
      </c>
      <c r="L161" s="60"/>
      <c r="M161" s="61">
        <f>TRUNC(M162+M163+M164,0)</f>
        <v>50436</v>
      </c>
      <c r="N161" s="74" t="s">
        <v>466</v>
      </c>
    </row>
    <row r="162" spans="1:14" ht="15" customHeight="1">
      <c r="A162" s="24"/>
      <c r="B162" s="25" t="s">
        <v>420</v>
      </c>
      <c r="C162" s="1" t="s">
        <v>33</v>
      </c>
      <c r="D162" s="3">
        <v>1.44</v>
      </c>
      <c r="E162" s="1" t="s">
        <v>24</v>
      </c>
      <c r="F162" s="8">
        <f>H162+J162+L162</f>
        <v>262580</v>
      </c>
      <c r="G162" s="12">
        <f>I162+K162+M162</f>
        <v>378115.2</v>
      </c>
      <c r="H162" s="8">
        <v>0</v>
      </c>
      <c r="I162" s="12"/>
      <c r="J162" s="8">
        <f>노임!$D$10</f>
        <v>262580</v>
      </c>
      <c r="K162" s="12">
        <f>TRUNC(J162*D162,1)</f>
        <v>378115.2</v>
      </c>
      <c r="L162" s="8">
        <v>0</v>
      </c>
      <c r="M162" s="12"/>
      <c r="N162" s="23" t="s">
        <v>0</v>
      </c>
    </row>
    <row r="163" spans="1:14" ht="15" customHeight="1">
      <c r="A163" s="24"/>
      <c r="B163" s="25" t="s">
        <v>421</v>
      </c>
      <c r="C163" s="1" t="s">
        <v>0</v>
      </c>
      <c r="D163" s="3">
        <v>0.85</v>
      </c>
      <c r="E163" s="1" t="s">
        <v>24</v>
      </c>
      <c r="F163" s="8">
        <f>H163+J163+L163</f>
        <v>172068</v>
      </c>
      <c r="G163" s="12">
        <f>I163+K163+M163</f>
        <v>146257.79999999999</v>
      </c>
      <c r="H163" s="8">
        <v>0</v>
      </c>
      <c r="I163" s="12"/>
      <c r="J163" s="8">
        <f>노임!$D$3</f>
        <v>172068</v>
      </c>
      <c r="K163" s="12">
        <f>TRUNC(J163*D163,1)</f>
        <v>146257.79999999999</v>
      </c>
      <c r="L163" s="8">
        <v>0</v>
      </c>
      <c r="M163" s="12"/>
      <c r="N163" s="23" t="s">
        <v>0</v>
      </c>
    </row>
    <row r="164" spans="1:14" ht="15" customHeight="1">
      <c r="A164" s="24"/>
      <c r="B164" s="25" t="s">
        <v>422</v>
      </c>
      <c r="C164" s="1" t="s">
        <v>268</v>
      </c>
      <c r="D164" s="3">
        <v>1.61</v>
      </c>
      <c r="E164" s="1" t="s">
        <v>7</v>
      </c>
      <c r="F164" s="8">
        <f>H164+J164+L164</f>
        <v>100248.48</v>
      </c>
      <c r="G164" s="12">
        <f>I164+K164+M164</f>
        <v>161399.9</v>
      </c>
      <c r="H164" s="8">
        <f>중기사용료목록!$E$10</f>
        <v>19143.48</v>
      </c>
      <c r="I164" s="12">
        <f>TRUNC(H164*D164,1)</f>
        <v>30821</v>
      </c>
      <c r="J164" s="8">
        <f>중기사용료목록!$F$10</f>
        <v>49778</v>
      </c>
      <c r="K164" s="12">
        <f>TRUNC(J164*D164,1)</f>
        <v>80142.5</v>
      </c>
      <c r="L164" s="8">
        <f>중기사용료목록!$G$10</f>
        <v>31327</v>
      </c>
      <c r="M164" s="12">
        <f>TRUNC(L164*D164,1)</f>
        <v>50436.4</v>
      </c>
      <c r="N164" s="23" t="s">
        <v>0</v>
      </c>
    </row>
    <row r="165" spans="1:14" ht="15" customHeight="1">
      <c r="A165" s="24"/>
      <c r="B165" s="25" t="s">
        <v>456</v>
      </c>
      <c r="C165" s="1" t="s">
        <v>369</v>
      </c>
      <c r="D165" s="3">
        <v>2</v>
      </c>
      <c r="E165" s="1" t="s">
        <v>370</v>
      </c>
      <c r="F165" s="8">
        <f>H165+J165+L165</f>
        <v>0</v>
      </c>
      <c r="G165" s="12">
        <f>I165+K165+M165</f>
        <v>12090.3</v>
      </c>
      <c r="H165" s="8"/>
      <c r="I165" s="12"/>
      <c r="J165" s="8"/>
      <c r="K165" s="12"/>
      <c r="L165" s="8"/>
      <c r="M165" s="12">
        <f>TRUNC((K162+K163+K164)*D165%,1)</f>
        <v>12090.3</v>
      </c>
      <c r="N165" s="23"/>
    </row>
    <row r="166" spans="1:14" ht="15" customHeight="1">
      <c r="A166" s="27"/>
      <c r="B166" s="2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3"/>
    </row>
    <row r="167" spans="1:14" ht="15" customHeight="1">
      <c r="A167" s="75">
        <f>A161+1</f>
        <v>108</v>
      </c>
      <c r="B167" s="57" t="s">
        <v>470</v>
      </c>
      <c r="C167" s="58" t="s">
        <v>259</v>
      </c>
      <c r="D167" s="58">
        <v>1</v>
      </c>
      <c r="E167" s="58" t="s">
        <v>3</v>
      </c>
      <c r="F167" s="60"/>
      <c r="G167" s="61">
        <f>I167+K167+M167</f>
        <v>751860</v>
      </c>
      <c r="H167" s="60"/>
      <c r="I167" s="61">
        <f>TRUNC(I168+I169+I170,0)</f>
        <v>35798</v>
      </c>
      <c r="J167" s="60"/>
      <c r="K167" s="61">
        <f>TRUNC(K168+K169+K170,0)</f>
        <v>657481</v>
      </c>
      <c r="L167" s="60"/>
      <c r="M167" s="61">
        <f>TRUNC(M168+M169+M170,0)</f>
        <v>58581</v>
      </c>
      <c r="N167" s="74" t="s">
        <v>466</v>
      </c>
    </row>
    <row r="168" spans="1:14" ht="15" customHeight="1">
      <c r="A168" s="24"/>
      <c r="B168" s="25" t="s">
        <v>420</v>
      </c>
      <c r="C168" s="1" t="s">
        <v>33</v>
      </c>
      <c r="D168" s="3">
        <v>1.54</v>
      </c>
      <c r="E168" s="1" t="s">
        <v>24</v>
      </c>
      <c r="F168" s="8">
        <f>H168+J168+L168</f>
        <v>262580</v>
      </c>
      <c r="G168" s="12">
        <f>I168+K168+M168</f>
        <v>404373.2</v>
      </c>
      <c r="H168" s="8">
        <v>0</v>
      </c>
      <c r="I168" s="12"/>
      <c r="J168" s="8">
        <f>노임!$D$10</f>
        <v>262580</v>
      </c>
      <c r="K168" s="12">
        <f>TRUNC(J168*D168,1)</f>
        <v>404373.2</v>
      </c>
      <c r="L168" s="8">
        <v>0</v>
      </c>
      <c r="M168" s="12"/>
      <c r="N168" s="23" t="s">
        <v>0</v>
      </c>
    </row>
    <row r="169" spans="1:14" ht="15" customHeight="1">
      <c r="A169" s="24"/>
      <c r="B169" s="25" t="s">
        <v>421</v>
      </c>
      <c r="C169" s="1" t="s">
        <v>0</v>
      </c>
      <c r="D169" s="3">
        <v>0.93</v>
      </c>
      <c r="E169" s="1" t="s">
        <v>24</v>
      </c>
      <c r="F169" s="8">
        <f>H169+J169+L169</f>
        <v>172068</v>
      </c>
      <c r="G169" s="12">
        <f>I169+K169+M169</f>
        <v>160023.20000000001</v>
      </c>
      <c r="H169" s="8">
        <v>0</v>
      </c>
      <c r="I169" s="12"/>
      <c r="J169" s="8">
        <f>노임!$D$3</f>
        <v>172068</v>
      </c>
      <c r="K169" s="12">
        <f>TRUNC(J169*D169,1)</f>
        <v>160023.20000000001</v>
      </c>
      <c r="L169" s="8">
        <v>0</v>
      </c>
      <c r="M169" s="12"/>
      <c r="N169" s="23" t="s">
        <v>0</v>
      </c>
    </row>
    <row r="170" spans="1:14" ht="15" customHeight="1">
      <c r="A170" s="24"/>
      <c r="B170" s="25" t="s">
        <v>422</v>
      </c>
      <c r="C170" s="1" t="s">
        <v>268</v>
      </c>
      <c r="D170" s="3">
        <v>1.87</v>
      </c>
      <c r="E170" s="1" t="s">
        <v>7</v>
      </c>
      <c r="F170" s="8">
        <f>H170+J170+L170</f>
        <v>100248.48</v>
      </c>
      <c r="G170" s="12">
        <f>I170+K170+M170</f>
        <v>187464.5</v>
      </c>
      <c r="H170" s="8">
        <f>중기사용료목록!$E$10</f>
        <v>19143.48</v>
      </c>
      <c r="I170" s="12">
        <f>TRUNC(H170*D170,1)</f>
        <v>35798.300000000003</v>
      </c>
      <c r="J170" s="8">
        <f>중기사용료목록!$F$10</f>
        <v>49778</v>
      </c>
      <c r="K170" s="12">
        <f>TRUNC(J170*D170,1)</f>
        <v>93084.800000000003</v>
      </c>
      <c r="L170" s="8">
        <f>중기사용료목록!$G$10</f>
        <v>31327</v>
      </c>
      <c r="M170" s="12">
        <f>TRUNC(L170*D170,1)</f>
        <v>58581.4</v>
      </c>
      <c r="N170" s="23" t="s">
        <v>0</v>
      </c>
    </row>
    <row r="171" spans="1:14" ht="15" customHeight="1">
      <c r="A171" s="24"/>
      <c r="B171" s="25" t="s">
        <v>456</v>
      </c>
      <c r="C171" s="1" t="s">
        <v>369</v>
      </c>
      <c r="D171" s="3">
        <v>2</v>
      </c>
      <c r="E171" s="1" t="s">
        <v>370</v>
      </c>
      <c r="F171" s="8">
        <f>H171+J171+L171</f>
        <v>0</v>
      </c>
      <c r="G171" s="12">
        <f>I171+K171+M171</f>
        <v>13149.6</v>
      </c>
      <c r="H171" s="8"/>
      <c r="I171" s="12"/>
      <c r="J171" s="8"/>
      <c r="K171" s="12"/>
      <c r="L171" s="8"/>
      <c r="M171" s="12">
        <f>TRUNC((K168+K169+K170)*D171%,1)</f>
        <v>13149.6</v>
      </c>
      <c r="N171" s="23"/>
    </row>
    <row r="172" spans="1:14" ht="15" customHeight="1">
      <c r="A172" s="27"/>
      <c r="B172" s="2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3"/>
    </row>
    <row r="173" spans="1:14" ht="15" customHeight="1">
      <c r="A173" s="75">
        <f>A167+1</f>
        <v>109</v>
      </c>
      <c r="B173" s="57" t="s">
        <v>470</v>
      </c>
      <c r="C173" s="58" t="s">
        <v>260</v>
      </c>
      <c r="D173" s="58">
        <v>1</v>
      </c>
      <c r="E173" s="58" t="s">
        <v>3</v>
      </c>
      <c r="F173" s="60"/>
      <c r="G173" s="61">
        <f>I173+K173+M173</f>
        <v>796709</v>
      </c>
      <c r="H173" s="60"/>
      <c r="I173" s="61">
        <f>TRUNC(I174+I175+I176,0)</f>
        <v>36564</v>
      </c>
      <c r="J173" s="60"/>
      <c r="K173" s="61">
        <f>TRUNC(K174+K175+K176,0)</f>
        <v>700311</v>
      </c>
      <c r="L173" s="60"/>
      <c r="M173" s="61">
        <f>TRUNC(M174+M175+M176,0)</f>
        <v>59834</v>
      </c>
      <c r="N173" s="74" t="s">
        <v>466</v>
      </c>
    </row>
    <row r="174" spans="1:14" ht="15" customHeight="1">
      <c r="A174" s="24"/>
      <c r="B174" s="25" t="s">
        <v>420</v>
      </c>
      <c r="C174" s="1" t="s">
        <v>33</v>
      </c>
      <c r="D174" s="3">
        <v>1.63</v>
      </c>
      <c r="E174" s="1" t="s">
        <v>24</v>
      </c>
      <c r="F174" s="8">
        <f>H174+J174+L174</f>
        <v>262580</v>
      </c>
      <c r="G174" s="12">
        <f>I174+K174+M174</f>
        <v>428005.4</v>
      </c>
      <c r="H174" s="8">
        <v>0</v>
      </c>
      <c r="I174" s="12"/>
      <c r="J174" s="8">
        <f>노임!$D$10</f>
        <v>262580</v>
      </c>
      <c r="K174" s="12">
        <f>TRUNC(J174*D174,1)</f>
        <v>428005.4</v>
      </c>
      <c r="L174" s="8">
        <v>0</v>
      </c>
      <c r="M174" s="12"/>
      <c r="N174" s="23" t="s">
        <v>0</v>
      </c>
    </row>
    <row r="175" spans="1:14" ht="15" customHeight="1">
      <c r="A175" s="24"/>
      <c r="B175" s="25" t="s">
        <v>421</v>
      </c>
      <c r="C175" s="1" t="s">
        <v>0</v>
      </c>
      <c r="D175" s="3">
        <v>1.03</v>
      </c>
      <c r="E175" s="1" t="s">
        <v>24</v>
      </c>
      <c r="F175" s="8">
        <f>H175+J175+L175</f>
        <v>172068</v>
      </c>
      <c r="G175" s="12">
        <f>I175+K175+M175</f>
        <v>177230</v>
      </c>
      <c r="H175" s="8">
        <v>0</v>
      </c>
      <c r="I175" s="12"/>
      <c r="J175" s="8">
        <f>노임!$D$3</f>
        <v>172068</v>
      </c>
      <c r="K175" s="12">
        <f>TRUNC(J175*D175,1)</f>
        <v>177230</v>
      </c>
      <c r="L175" s="8">
        <v>0</v>
      </c>
      <c r="M175" s="12"/>
      <c r="N175" s="23" t="s">
        <v>0</v>
      </c>
    </row>
    <row r="176" spans="1:14" ht="15" customHeight="1">
      <c r="A176" s="24"/>
      <c r="B176" s="25" t="s">
        <v>422</v>
      </c>
      <c r="C176" s="1" t="s">
        <v>268</v>
      </c>
      <c r="D176" s="3">
        <v>1.91</v>
      </c>
      <c r="E176" s="1" t="s">
        <v>7</v>
      </c>
      <c r="F176" s="8">
        <f>H176+J176+L176</f>
        <v>100248.48</v>
      </c>
      <c r="G176" s="12">
        <f>I176+K176+M176</f>
        <v>191474.4</v>
      </c>
      <c r="H176" s="8">
        <f>중기사용료목록!$E$10</f>
        <v>19143.48</v>
      </c>
      <c r="I176" s="12">
        <f>TRUNC(H176*D176,1)</f>
        <v>36564</v>
      </c>
      <c r="J176" s="8">
        <f>중기사용료목록!$F$10</f>
        <v>49778</v>
      </c>
      <c r="K176" s="12">
        <f>TRUNC(J176*D176,1)</f>
        <v>95075.9</v>
      </c>
      <c r="L176" s="8">
        <f>중기사용료목록!$G$10</f>
        <v>31327</v>
      </c>
      <c r="M176" s="12">
        <f>TRUNC(L176*D176,1)</f>
        <v>59834.5</v>
      </c>
      <c r="N176" s="23" t="s">
        <v>0</v>
      </c>
    </row>
    <row r="177" spans="1:14" ht="15" customHeight="1">
      <c r="A177" s="24"/>
      <c r="B177" s="25" t="s">
        <v>456</v>
      </c>
      <c r="C177" s="1" t="s">
        <v>369</v>
      </c>
      <c r="D177" s="3">
        <v>2</v>
      </c>
      <c r="E177" s="1" t="s">
        <v>370</v>
      </c>
      <c r="F177" s="8">
        <f>H177+J177+L177</f>
        <v>0</v>
      </c>
      <c r="G177" s="12">
        <f>I177+K177+M177</f>
        <v>14006.2</v>
      </c>
      <c r="H177" s="8"/>
      <c r="I177" s="12"/>
      <c r="J177" s="8"/>
      <c r="K177" s="12"/>
      <c r="L177" s="8"/>
      <c r="M177" s="12">
        <f>TRUNC((K174+K175+K176)*D177%,1)</f>
        <v>14006.2</v>
      </c>
      <c r="N177" s="23"/>
    </row>
    <row r="178" spans="1:14" ht="15" customHeight="1">
      <c r="A178" s="27"/>
      <c r="B178" s="2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3"/>
    </row>
    <row r="179" spans="1:14" ht="15" customHeight="1">
      <c r="A179" s="75">
        <f>A173+1</f>
        <v>110</v>
      </c>
      <c r="B179" s="57" t="s">
        <v>470</v>
      </c>
      <c r="C179" s="58" t="s">
        <v>261</v>
      </c>
      <c r="D179" s="58">
        <v>1</v>
      </c>
      <c r="E179" s="58" t="s">
        <v>3</v>
      </c>
      <c r="F179" s="60"/>
      <c r="G179" s="61">
        <f>I179+K179+M179</f>
        <v>865573</v>
      </c>
      <c r="H179" s="60"/>
      <c r="I179" s="61">
        <f>TRUNC(I180+I181+I182,0)</f>
        <v>40584</v>
      </c>
      <c r="J179" s="60"/>
      <c r="K179" s="61">
        <f>TRUNC(K180+K181+K182,0)</f>
        <v>758576</v>
      </c>
      <c r="L179" s="60"/>
      <c r="M179" s="61">
        <f>TRUNC(M180+M181+M182,0)</f>
        <v>66413</v>
      </c>
      <c r="N179" s="74" t="s">
        <v>466</v>
      </c>
    </row>
    <row r="180" spans="1:14" ht="15" customHeight="1">
      <c r="A180" s="24"/>
      <c r="B180" s="25" t="s">
        <v>420</v>
      </c>
      <c r="C180" s="1" t="s">
        <v>33</v>
      </c>
      <c r="D180" s="3">
        <v>1.74</v>
      </c>
      <c r="E180" s="1" t="s">
        <v>24</v>
      </c>
      <c r="F180" s="8">
        <f>H180+J180+L180</f>
        <v>262580</v>
      </c>
      <c r="G180" s="12">
        <f>I180+K180+M180</f>
        <v>456889.2</v>
      </c>
      <c r="H180" s="8">
        <v>0</v>
      </c>
      <c r="I180" s="12"/>
      <c r="J180" s="8">
        <f>노임!$D$10</f>
        <v>262580</v>
      </c>
      <c r="K180" s="12">
        <f>TRUNC(J180*D180,1)</f>
        <v>456889.2</v>
      </c>
      <c r="L180" s="8">
        <v>0</v>
      </c>
      <c r="M180" s="12"/>
      <c r="N180" s="23" t="s">
        <v>0</v>
      </c>
    </row>
    <row r="181" spans="1:14" ht="15" customHeight="1">
      <c r="A181" s="24"/>
      <c r="B181" s="25" t="s">
        <v>421</v>
      </c>
      <c r="C181" s="1" t="s">
        <v>0</v>
      </c>
      <c r="D181" s="3">
        <v>1.1399999999999999</v>
      </c>
      <c r="E181" s="1" t="s">
        <v>24</v>
      </c>
      <c r="F181" s="8">
        <f>H181+J181+L181</f>
        <v>172068</v>
      </c>
      <c r="G181" s="12">
        <f>I181+K181+M181</f>
        <v>196157.5</v>
      </c>
      <c r="H181" s="8">
        <v>0</v>
      </c>
      <c r="I181" s="12"/>
      <c r="J181" s="8">
        <f>노임!$D$3</f>
        <v>172068</v>
      </c>
      <c r="K181" s="12">
        <f>TRUNC(J181*D181,1)</f>
        <v>196157.5</v>
      </c>
      <c r="L181" s="8">
        <v>0</v>
      </c>
      <c r="M181" s="12"/>
      <c r="N181" s="23" t="s">
        <v>0</v>
      </c>
    </row>
    <row r="182" spans="1:14" ht="15" customHeight="1">
      <c r="A182" s="24"/>
      <c r="B182" s="25" t="s">
        <v>422</v>
      </c>
      <c r="C182" s="1" t="s">
        <v>268</v>
      </c>
      <c r="D182" s="3">
        <v>2.12</v>
      </c>
      <c r="E182" s="1" t="s">
        <v>7</v>
      </c>
      <c r="F182" s="8">
        <f>H182+J182+L182</f>
        <v>100248.48</v>
      </c>
      <c r="G182" s="12">
        <f>I182+K182+M182</f>
        <v>212526.59999999998</v>
      </c>
      <c r="H182" s="8">
        <f>중기사용료목록!$E$10</f>
        <v>19143.48</v>
      </c>
      <c r="I182" s="12">
        <f>TRUNC(H182*D182,1)</f>
        <v>40584.1</v>
      </c>
      <c r="J182" s="8">
        <f>중기사용료목록!$F$10</f>
        <v>49778</v>
      </c>
      <c r="K182" s="12">
        <f>TRUNC(J182*D182,1)</f>
        <v>105529.3</v>
      </c>
      <c r="L182" s="8">
        <f>중기사용료목록!$G$10</f>
        <v>31327</v>
      </c>
      <c r="M182" s="12">
        <f>TRUNC(L182*D182,1)</f>
        <v>66413.2</v>
      </c>
      <c r="N182" s="23" t="s">
        <v>0</v>
      </c>
    </row>
    <row r="183" spans="1:14" ht="15" customHeight="1">
      <c r="A183" s="24"/>
      <c r="B183" s="25" t="s">
        <v>456</v>
      </c>
      <c r="C183" s="1" t="s">
        <v>369</v>
      </c>
      <c r="D183" s="3">
        <v>2</v>
      </c>
      <c r="E183" s="1" t="s">
        <v>370</v>
      </c>
      <c r="F183" s="8">
        <f>H183+J183+L183</f>
        <v>0</v>
      </c>
      <c r="G183" s="12">
        <f>I183+K183+M183</f>
        <v>15171.5</v>
      </c>
      <c r="H183" s="8"/>
      <c r="I183" s="12"/>
      <c r="J183" s="8"/>
      <c r="K183" s="12"/>
      <c r="L183" s="8"/>
      <c r="M183" s="12">
        <f>TRUNC((K180+K181+K182)*D183%,1)</f>
        <v>15171.5</v>
      </c>
      <c r="N183" s="23"/>
    </row>
    <row r="184" spans="1:14" ht="15" customHeight="1">
      <c r="A184" s="27"/>
      <c r="B184" s="2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3"/>
    </row>
    <row r="185" spans="1:14" ht="15" customHeight="1">
      <c r="A185" s="75">
        <f>A179+1</f>
        <v>111</v>
      </c>
      <c r="B185" s="57" t="s">
        <v>470</v>
      </c>
      <c r="C185" s="58" t="s">
        <v>262</v>
      </c>
      <c r="D185" s="58">
        <v>1</v>
      </c>
      <c r="E185" s="58" t="s">
        <v>3</v>
      </c>
      <c r="F185" s="60"/>
      <c r="G185" s="61">
        <f>I185+K185+M185</f>
        <v>964091</v>
      </c>
      <c r="H185" s="60"/>
      <c r="I185" s="61">
        <f>TRUNC(I186+I187+I188,0)</f>
        <v>48624</v>
      </c>
      <c r="J185" s="60"/>
      <c r="K185" s="61">
        <f>TRUNC(K186+K187+K188,0)</f>
        <v>835897</v>
      </c>
      <c r="L185" s="60"/>
      <c r="M185" s="61">
        <f>TRUNC(M186+M187+M188,0)</f>
        <v>79570</v>
      </c>
      <c r="N185" s="74" t="s">
        <v>466</v>
      </c>
    </row>
    <row r="186" spans="1:14" ht="15" customHeight="1">
      <c r="A186" s="24"/>
      <c r="B186" s="25" t="s">
        <v>420</v>
      </c>
      <c r="C186" s="1" t="s">
        <v>33</v>
      </c>
      <c r="D186" s="3">
        <v>1.85</v>
      </c>
      <c r="E186" s="1" t="s">
        <v>24</v>
      </c>
      <c r="F186" s="8">
        <f>H186+J186+L186</f>
        <v>262580</v>
      </c>
      <c r="G186" s="12">
        <f>I186+K186+M186</f>
        <v>485773</v>
      </c>
      <c r="H186" s="8">
        <v>0</v>
      </c>
      <c r="I186" s="12"/>
      <c r="J186" s="8">
        <f>노임!$D$10</f>
        <v>262580</v>
      </c>
      <c r="K186" s="12">
        <f>TRUNC(J186*D186,1)</f>
        <v>485773</v>
      </c>
      <c r="L186" s="8">
        <v>0</v>
      </c>
      <c r="M186" s="12"/>
      <c r="N186" s="23" t="s">
        <v>0</v>
      </c>
    </row>
    <row r="187" spans="1:14" ht="15" customHeight="1">
      <c r="A187" s="24"/>
      <c r="B187" s="25" t="s">
        <v>421</v>
      </c>
      <c r="C187" s="1" t="s">
        <v>0</v>
      </c>
      <c r="D187" s="3">
        <v>1.3</v>
      </c>
      <c r="E187" s="1" t="s">
        <v>24</v>
      </c>
      <c r="F187" s="8">
        <f>H187+J187+L187</f>
        <v>172068</v>
      </c>
      <c r="G187" s="12">
        <f>I187+K187+M187</f>
        <v>223688.4</v>
      </c>
      <c r="H187" s="8">
        <v>0</v>
      </c>
      <c r="I187" s="12"/>
      <c r="J187" s="8">
        <f>노임!$D$3</f>
        <v>172068</v>
      </c>
      <c r="K187" s="12">
        <f>TRUNC(J187*D187,1)</f>
        <v>223688.4</v>
      </c>
      <c r="L187" s="8">
        <v>0</v>
      </c>
      <c r="M187" s="12"/>
      <c r="N187" s="23" t="s">
        <v>0</v>
      </c>
    </row>
    <row r="188" spans="1:14" ht="15" customHeight="1">
      <c r="A188" s="24"/>
      <c r="B188" s="25" t="s">
        <v>422</v>
      </c>
      <c r="C188" s="1" t="s">
        <v>268</v>
      </c>
      <c r="D188" s="3">
        <v>2.54</v>
      </c>
      <c r="E188" s="1" t="s">
        <v>7</v>
      </c>
      <c r="F188" s="8">
        <f>H188+J188+L188</f>
        <v>100248.48</v>
      </c>
      <c r="G188" s="12">
        <f>I188+K188+M188</f>
        <v>254631</v>
      </c>
      <c r="H188" s="8">
        <f>중기사용료목록!$E$10</f>
        <v>19143.48</v>
      </c>
      <c r="I188" s="12">
        <f>TRUNC(H188*D188,1)</f>
        <v>48624.4</v>
      </c>
      <c r="J188" s="8">
        <f>중기사용료목록!$F$10</f>
        <v>49778</v>
      </c>
      <c r="K188" s="12">
        <f>TRUNC(J188*D188,1)</f>
        <v>126436.1</v>
      </c>
      <c r="L188" s="8">
        <f>중기사용료목록!$G$10</f>
        <v>31327</v>
      </c>
      <c r="M188" s="12">
        <f>TRUNC(L188*D188,1)</f>
        <v>79570.5</v>
      </c>
      <c r="N188" s="23" t="s">
        <v>0</v>
      </c>
    </row>
    <row r="189" spans="1:14" ht="15" customHeight="1">
      <c r="A189" s="24"/>
      <c r="B189" s="25" t="s">
        <v>456</v>
      </c>
      <c r="C189" s="1" t="s">
        <v>369</v>
      </c>
      <c r="D189" s="3">
        <v>2</v>
      </c>
      <c r="E189" s="1" t="s">
        <v>370</v>
      </c>
      <c r="F189" s="8">
        <f>H189+J189+L189</f>
        <v>0</v>
      </c>
      <c r="G189" s="12">
        <f>I189+K189+M189</f>
        <v>16717.900000000001</v>
      </c>
      <c r="H189" s="8"/>
      <c r="I189" s="12"/>
      <c r="J189" s="8"/>
      <c r="K189" s="12"/>
      <c r="L189" s="8"/>
      <c r="M189" s="12">
        <f>TRUNC((K186+K187+K188)*D189%,1)</f>
        <v>16717.900000000001</v>
      </c>
      <c r="N189" s="23"/>
    </row>
    <row r="190" spans="1:14" ht="15" customHeight="1">
      <c r="A190" s="27"/>
      <c r="B190" s="2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3"/>
    </row>
    <row r="191" spans="1:14" ht="15" customHeight="1">
      <c r="A191" s="75">
        <f>A185+1</f>
        <v>112</v>
      </c>
      <c r="B191" s="57" t="s">
        <v>470</v>
      </c>
      <c r="C191" s="58" t="s">
        <v>263</v>
      </c>
      <c r="D191" s="58">
        <v>1</v>
      </c>
      <c r="E191" s="58" t="s">
        <v>3</v>
      </c>
      <c r="F191" s="60"/>
      <c r="G191" s="61">
        <f>I191+K191+M191</f>
        <v>1049359</v>
      </c>
      <c r="H191" s="60"/>
      <c r="I191" s="61">
        <f>TRUNC(I192+I193+I194,0)</f>
        <v>52113</v>
      </c>
      <c r="J191" s="60"/>
      <c r="K191" s="61">
        <f>TRUNC(K192+K193+K194,0)</f>
        <v>908927</v>
      </c>
      <c r="L191" s="60"/>
      <c r="M191" s="61">
        <f>TRUNC(M192+M193+M194,0)</f>
        <v>88319</v>
      </c>
      <c r="N191" s="74" t="s">
        <v>466</v>
      </c>
    </row>
    <row r="192" spans="1:14" ht="15" customHeight="1">
      <c r="A192" s="24"/>
      <c r="B192" s="25" t="s">
        <v>420</v>
      </c>
      <c r="C192" s="1" t="s">
        <v>33</v>
      </c>
      <c r="D192" s="3">
        <v>1.95</v>
      </c>
      <c r="E192" s="1" t="s">
        <v>24</v>
      </c>
      <c r="F192" s="8">
        <f>H192+J192+L192</f>
        <v>262580</v>
      </c>
      <c r="G192" s="12">
        <f>I192+K192+M192</f>
        <v>512031</v>
      </c>
      <c r="H192" s="8">
        <v>0</v>
      </c>
      <c r="I192" s="12"/>
      <c r="J192" s="8">
        <f>노임!$D$10</f>
        <v>262580</v>
      </c>
      <c r="K192" s="12">
        <f>TRUNC(J192*D192,1)</f>
        <v>512031</v>
      </c>
      <c r="L192" s="8">
        <v>0</v>
      </c>
      <c r="M192" s="12"/>
      <c r="N192" s="23" t="s">
        <v>0</v>
      </c>
    </row>
    <row r="193" spans="1:14" ht="15" customHeight="1">
      <c r="A193" s="24"/>
      <c r="B193" s="25" t="s">
        <v>421</v>
      </c>
      <c r="C193" s="1" t="s">
        <v>0</v>
      </c>
      <c r="D193" s="3">
        <v>1.54</v>
      </c>
      <c r="E193" s="1" t="s">
        <v>24</v>
      </c>
      <c r="F193" s="8">
        <f>H193+J193+L193</f>
        <v>172068</v>
      </c>
      <c r="G193" s="12">
        <f>I193+K193+M193</f>
        <v>264984.7</v>
      </c>
      <c r="H193" s="8">
        <v>0</v>
      </c>
      <c r="I193" s="12"/>
      <c r="J193" s="8">
        <f>노임!$D$3</f>
        <v>172068</v>
      </c>
      <c r="K193" s="12">
        <f>TRUNC(J193*D193,1)</f>
        <v>264984.7</v>
      </c>
      <c r="L193" s="8">
        <v>0</v>
      </c>
      <c r="M193" s="12"/>
      <c r="N193" s="23" t="s">
        <v>0</v>
      </c>
    </row>
    <row r="194" spans="1:14" ht="15" customHeight="1">
      <c r="A194" s="24"/>
      <c r="B194" s="25" t="s">
        <v>422</v>
      </c>
      <c r="C194" s="1" t="s">
        <v>404</v>
      </c>
      <c r="D194" s="3">
        <v>2.65</v>
      </c>
      <c r="E194" s="1" t="s">
        <v>7</v>
      </c>
      <c r="F194" s="8">
        <f>H194+J194+L194</f>
        <v>102771.56</v>
      </c>
      <c r="G194" s="12">
        <f>I194+K194+M194</f>
        <v>272344.60000000003</v>
      </c>
      <c r="H194" s="8">
        <f>중기사용료목록!$E$11</f>
        <v>19665.560000000001</v>
      </c>
      <c r="I194" s="12">
        <f>TRUNC(H194*D194,1)</f>
        <v>52113.7</v>
      </c>
      <c r="J194" s="8">
        <f>중기사용료목록!$F$11</f>
        <v>49778</v>
      </c>
      <c r="K194" s="12">
        <f>TRUNC(J194*D194,1)</f>
        <v>131911.70000000001</v>
      </c>
      <c r="L194" s="8">
        <f>중기사용료목록!$G$11</f>
        <v>33328</v>
      </c>
      <c r="M194" s="12">
        <f>TRUNC(L194*D194,1)</f>
        <v>88319.2</v>
      </c>
      <c r="N194" s="23" t="s">
        <v>0</v>
      </c>
    </row>
    <row r="195" spans="1:14" ht="15" customHeight="1">
      <c r="A195" s="24"/>
      <c r="B195" s="25" t="s">
        <v>456</v>
      </c>
      <c r="C195" s="1" t="s">
        <v>369</v>
      </c>
      <c r="D195" s="3">
        <v>2</v>
      </c>
      <c r="E195" s="1" t="s">
        <v>370</v>
      </c>
      <c r="F195" s="8">
        <f>H195+J195+L195</f>
        <v>0</v>
      </c>
      <c r="G195" s="12">
        <f>I195+K195+M195</f>
        <v>18178.5</v>
      </c>
      <c r="H195" s="8"/>
      <c r="I195" s="12"/>
      <c r="J195" s="8"/>
      <c r="K195" s="12"/>
      <c r="L195" s="8"/>
      <c r="M195" s="12">
        <f>TRUNC((K192+K193+K194)*D195%,1)</f>
        <v>18178.5</v>
      </c>
      <c r="N195" s="23"/>
    </row>
    <row r="196" spans="1:14" ht="15" customHeight="1">
      <c r="A196" s="27"/>
      <c r="B196" s="2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3"/>
    </row>
    <row r="197" spans="1:14" ht="15" customHeight="1">
      <c r="A197" s="75">
        <f>A191+1</f>
        <v>113</v>
      </c>
      <c r="B197" s="57" t="s">
        <v>470</v>
      </c>
      <c r="C197" s="58" t="s">
        <v>264</v>
      </c>
      <c r="D197" s="58">
        <v>1</v>
      </c>
      <c r="E197" s="58" t="s">
        <v>3</v>
      </c>
      <c r="F197" s="60"/>
      <c r="G197" s="61">
        <f>I197+K197+M197</f>
        <v>1118045</v>
      </c>
      <c r="H197" s="60"/>
      <c r="I197" s="61">
        <f>TRUNC(I198+I199+I200,0)</f>
        <v>58603</v>
      </c>
      <c r="J197" s="60"/>
      <c r="K197" s="61">
        <f>TRUNC(K198+K199+K200,0)</f>
        <v>960125</v>
      </c>
      <c r="L197" s="60"/>
      <c r="M197" s="61">
        <f>TRUNC(M198+M199+M200,0)</f>
        <v>99317</v>
      </c>
      <c r="N197" s="74" t="s">
        <v>466</v>
      </c>
    </row>
    <row r="198" spans="1:14" ht="15" customHeight="1">
      <c r="A198" s="24"/>
      <c r="B198" s="25" t="s">
        <v>420</v>
      </c>
      <c r="C198" s="1" t="s">
        <v>33</v>
      </c>
      <c r="D198" s="3">
        <v>2.0299999999999998</v>
      </c>
      <c r="E198" s="1" t="s">
        <v>24</v>
      </c>
      <c r="F198" s="8">
        <f>H198+J198+L198</f>
        <v>262580</v>
      </c>
      <c r="G198" s="12">
        <f>I198+K198+M198</f>
        <v>533037.4</v>
      </c>
      <c r="H198" s="8">
        <v>0</v>
      </c>
      <c r="I198" s="12"/>
      <c r="J198" s="8">
        <f>노임!$D$10</f>
        <v>262580</v>
      </c>
      <c r="K198" s="12">
        <f>TRUNC(J198*D198,1)</f>
        <v>533037.4</v>
      </c>
      <c r="L198" s="8">
        <v>0</v>
      </c>
      <c r="M198" s="12"/>
      <c r="N198" s="23" t="s">
        <v>0</v>
      </c>
    </row>
    <row r="199" spans="1:14" ht="15" customHeight="1">
      <c r="A199" s="24"/>
      <c r="B199" s="25" t="s">
        <v>421</v>
      </c>
      <c r="C199" s="1" t="s">
        <v>0</v>
      </c>
      <c r="D199" s="3">
        <v>1.62</v>
      </c>
      <c r="E199" s="1" t="s">
        <v>24</v>
      </c>
      <c r="F199" s="8">
        <f>H199+J199+L199</f>
        <v>172068</v>
      </c>
      <c r="G199" s="12">
        <f>I199+K199+M199</f>
        <v>278750.09999999998</v>
      </c>
      <c r="H199" s="8">
        <v>0</v>
      </c>
      <c r="I199" s="12"/>
      <c r="J199" s="8">
        <f>노임!$D$3</f>
        <v>172068</v>
      </c>
      <c r="K199" s="12">
        <f>TRUNC(J199*D199,1)</f>
        <v>278750.09999999998</v>
      </c>
      <c r="L199" s="8">
        <v>0</v>
      </c>
      <c r="M199" s="12"/>
      <c r="N199" s="23" t="s">
        <v>0</v>
      </c>
    </row>
    <row r="200" spans="1:14" ht="15" customHeight="1">
      <c r="A200" s="24"/>
      <c r="B200" s="25" t="s">
        <v>422</v>
      </c>
      <c r="C200" s="1" t="s">
        <v>404</v>
      </c>
      <c r="D200" s="3">
        <v>2.98</v>
      </c>
      <c r="E200" s="1" t="s">
        <v>7</v>
      </c>
      <c r="F200" s="8">
        <f>H200+J200+L200</f>
        <v>102771.56</v>
      </c>
      <c r="G200" s="12">
        <f>I200+K200+M200</f>
        <v>306259.09999999998</v>
      </c>
      <c r="H200" s="8">
        <f>중기사용료목록!$E$11</f>
        <v>19665.560000000001</v>
      </c>
      <c r="I200" s="12">
        <f>TRUNC(H200*D200,1)</f>
        <v>58603.3</v>
      </c>
      <c r="J200" s="8">
        <f>중기사용료목록!$F$11</f>
        <v>49778</v>
      </c>
      <c r="K200" s="12">
        <f>TRUNC(J200*D200,1)</f>
        <v>148338.4</v>
      </c>
      <c r="L200" s="8">
        <f>중기사용료목록!$G$11</f>
        <v>33328</v>
      </c>
      <c r="M200" s="12">
        <f>TRUNC(L200*D200,1)</f>
        <v>99317.4</v>
      </c>
      <c r="N200" s="23" t="s">
        <v>0</v>
      </c>
    </row>
    <row r="201" spans="1:14" ht="15" customHeight="1">
      <c r="A201" s="24"/>
      <c r="B201" s="25" t="s">
        <v>456</v>
      </c>
      <c r="C201" s="1" t="s">
        <v>369</v>
      </c>
      <c r="D201" s="3">
        <v>2</v>
      </c>
      <c r="E201" s="1" t="s">
        <v>370</v>
      </c>
      <c r="F201" s="8">
        <f>H201+J201+L201</f>
        <v>0</v>
      </c>
      <c r="G201" s="12">
        <f>I201+K201+M201</f>
        <v>19202.5</v>
      </c>
      <c r="H201" s="8"/>
      <c r="I201" s="12"/>
      <c r="J201" s="8"/>
      <c r="K201" s="12"/>
      <c r="L201" s="8"/>
      <c r="M201" s="12">
        <f>TRUNC((K198+K199+K200)*D201%,1)</f>
        <v>19202.5</v>
      </c>
      <c r="N201" s="23"/>
    </row>
    <row r="202" spans="1:14" ht="15" customHeight="1">
      <c r="A202" s="27"/>
      <c r="B202" s="2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3"/>
    </row>
    <row r="203" spans="1:14" ht="15" customHeight="1">
      <c r="A203" s="75">
        <f>A197+1</f>
        <v>114</v>
      </c>
      <c r="B203" s="57" t="s">
        <v>470</v>
      </c>
      <c r="C203" s="58" t="s">
        <v>265</v>
      </c>
      <c r="D203" s="58">
        <v>1</v>
      </c>
      <c r="E203" s="58" t="s">
        <v>3</v>
      </c>
      <c r="F203" s="60"/>
      <c r="G203" s="61">
        <f>I203+K203+M203</f>
        <v>1213801</v>
      </c>
      <c r="H203" s="60"/>
      <c r="I203" s="61">
        <f>TRUNC(I204+I205+I206,0)</f>
        <v>68436</v>
      </c>
      <c r="J203" s="60"/>
      <c r="K203" s="61">
        <f>TRUNC(K204+K205+K206,0)</f>
        <v>1029384</v>
      </c>
      <c r="L203" s="60"/>
      <c r="M203" s="61">
        <f>TRUNC(M204+M205+M206,0)</f>
        <v>115981</v>
      </c>
      <c r="N203" s="74" t="s">
        <v>466</v>
      </c>
    </row>
    <row r="204" spans="1:14" ht="15" customHeight="1">
      <c r="A204" s="24"/>
      <c r="B204" s="25" t="s">
        <v>420</v>
      </c>
      <c r="C204" s="1" t="s">
        <v>33</v>
      </c>
      <c r="D204" s="3">
        <v>2.14</v>
      </c>
      <c r="E204" s="1" t="s">
        <v>24</v>
      </c>
      <c r="F204" s="8">
        <f>H204+J204+L204</f>
        <v>262580</v>
      </c>
      <c r="G204" s="12">
        <f>I204+K204+M204</f>
        <v>561921.19999999995</v>
      </c>
      <c r="H204" s="8">
        <v>0</v>
      </c>
      <c r="I204" s="12"/>
      <c r="J204" s="8">
        <f>노임!$D$10</f>
        <v>262580</v>
      </c>
      <c r="K204" s="12">
        <f>TRUNC(J204*D204,1)</f>
        <v>561921.19999999995</v>
      </c>
      <c r="L204" s="8">
        <v>0</v>
      </c>
      <c r="M204" s="12"/>
      <c r="N204" s="23" t="s">
        <v>0</v>
      </c>
    </row>
    <row r="205" spans="1:14" ht="15" customHeight="1">
      <c r="A205" s="24"/>
      <c r="B205" s="25" t="s">
        <v>421</v>
      </c>
      <c r="C205" s="1" t="s">
        <v>0</v>
      </c>
      <c r="D205" s="3">
        <v>1.71</v>
      </c>
      <c r="E205" s="1" t="s">
        <v>24</v>
      </c>
      <c r="F205" s="8">
        <f>H205+J205+L205</f>
        <v>172068</v>
      </c>
      <c r="G205" s="12">
        <f>I205+K205+M205</f>
        <v>294236.2</v>
      </c>
      <c r="H205" s="8">
        <v>0</v>
      </c>
      <c r="I205" s="12"/>
      <c r="J205" s="8">
        <f>노임!$D$3</f>
        <v>172068</v>
      </c>
      <c r="K205" s="12">
        <f>TRUNC(J205*D205,1)</f>
        <v>294236.2</v>
      </c>
      <c r="L205" s="8">
        <v>0</v>
      </c>
      <c r="M205" s="12"/>
      <c r="N205" s="23" t="s">
        <v>0</v>
      </c>
    </row>
    <row r="206" spans="1:14" ht="15" customHeight="1">
      <c r="A206" s="24"/>
      <c r="B206" s="25" t="s">
        <v>422</v>
      </c>
      <c r="C206" s="1" t="s">
        <v>404</v>
      </c>
      <c r="D206" s="3">
        <v>3.48</v>
      </c>
      <c r="E206" s="1" t="s">
        <v>7</v>
      </c>
      <c r="F206" s="8">
        <f>H206+J206+L206</f>
        <v>102771.56</v>
      </c>
      <c r="G206" s="12">
        <f>I206+K206+M206</f>
        <v>357644.9</v>
      </c>
      <c r="H206" s="8">
        <f>중기사용료목록!$E$11</f>
        <v>19665.560000000001</v>
      </c>
      <c r="I206" s="12">
        <f>TRUNC(H206*D206,1)</f>
        <v>68436.100000000006</v>
      </c>
      <c r="J206" s="8">
        <f>중기사용료목록!$F$11</f>
        <v>49778</v>
      </c>
      <c r="K206" s="12">
        <f>TRUNC(J206*D206,1)</f>
        <v>173227.4</v>
      </c>
      <c r="L206" s="8">
        <f>중기사용료목록!$G$11</f>
        <v>33328</v>
      </c>
      <c r="M206" s="12">
        <f>TRUNC(L206*D206,1)</f>
        <v>115981.4</v>
      </c>
      <c r="N206" s="23" t="s">
        <v>0</v>
      </c>
    </row>
    <row r="207" spans="1:14" ht="15" customHeight="1">
      <c r="A207" s="24"/>
      <c r="B207" s="25" t="s">
        <v>456</v>
      </c>
      <c r="C207" s="1" t="s">
        <v>369</v>
      </c>
      <c r="D207" s="3">
        <v>2</v>
      </c>
      <c r="E207" s="1" t="s">
        <v>370</v>
      </c>
      <c r="F207" s="8">
        <f>H207+J207+L207</f>
        <v>0</v>
      </c>
      <c r="G207" s="12">
        <f>I207+K207+M207</f>
        <v>20587.599999999999</v>
      </c>
      <c r="H207" s="8"/>
      <c r="I207" s="12"/>
      <c r="J207" s="8"/>
      <c r="K207" s="12"/>
      <c r="L207" s="8"/>
      <c r="M207" s="12">
        <f>TRUNC((K204+K205+K206)*D207%,1)</f>
        <v>20587.599999999999</v>
      </c>
      <c r="N207" s="23"/>
    </row>
    <row r="208" spans="1:14" ht="15" customHeight="1">
      <c r="A208" s="27"/>
      <c r="B208" s="2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3"/>
    </row>
    <row r="209" spans="1:14" ht="15" customHeight="1">
      <c r="A209" s="75">
        <f>A203+1</f>
        <v>115</v>
      </c>
      <c r="B209" s="57" t="s">
        <v>468</v>
      </c>
      <c r="C209" s="58" t="s">
        <v>473</v>
      </c>
      <c r="D209" s="58">
        <v>1</v>
      </c>
      <c r="E209" s="58" t="s">
        <v>3</v>
      </c>
      <c r="F209" s="60"/>
      <c r="G209" s="61">
        <f>I209+K209+M209</f>
        <v>127099</v>
      </c>
      <c r="H209" s="60"/>
      <c r="I209" s="61">
        <f>TRUNC(I210+I211+I212,0)</f>
        <v>7633</v>
      </c>
      <c r="J209" s="60"/>
      <c r="K209" s="61">
        <f>TRUNC(K210+K211+K212,0)</f>
        <v>109906</v>
      </c>
      <c r="L209" s="60"/>
      <c r="M209" s="61">
        <f>TRUNC(M210+M211+M212,0)</f>
        <v>9560</v>
      </c>
      <c r="N209" s="74" t="s">
        <v>467</v>
      </c>
    </row>
    <row r="210" spans="1:14" ht="15" customHeight="1">
      <c r="A210" s="24"/>
      <c r="B210" s="25" t="s">
        <v>420</v>
      </c>
      <c r="C210" s="1" t="s">
        <v>33</v>
      </c>
      <c r="D210" s="3">
        <v>0.19</v>
      </c>
      <c r="E210" s="1" t="s">
        <v>24</v>
      </c>
      <c r="F210" s="8">
        <f>H210+J210+L210</f>
        <v>262580</v>
      </c>
      <c r="G210" s="12">
        <f>I210+K210+M210</f>
        <v>49890.2</v>
      </c>
      <c r="H210" s="8">
        <v>0</v>
      </c>
      <c r="I210" s="12"/>
      <c r="J210" s="8">
        <f>노임!$D$10</f>
        <v>262580</v>
      </c>
      <c r="K210" s="12">
        <f>TRUNC(J210*D210,1)</f>
        <v>49890.2</v>
      </c>
      <c r="L210" s="8">
        <v>0</v>
      </c>
      <c r="M210" s="12"/>
      <c r="N210" s="23" t="s">
        <v>0</v>
      </c>
    </row>
    <row r="211" spans="1:14" ht="15" customHeight="1">
      <c r="A211" s="24"/>
      <c r="B211" s="25" t="s">
        <v>421</v>
      </c>
      <c r="C211" s="1" t="s">
        <v>0</v>
      </c>
      <c r="D211" s="3">
        <v>0.1</v>
      </c>
      <c r="E211" s="1" t="s">
        <v>24</v>
      </c>
      <c r="F211" s="8">
        <f>H211+J211+L211</f>
        <v>172068</v>
      </c>
      <c r="G211" s="12">
        <f>I211+K211+M211</f>
        <v>17206.8</v>
      </c>
      <c r="H211" s="8">
        <v>0</v>
      </c>
      <c r="I211" s="12"/>
      <c r="J211" s="8">
        <f>노임!$D$3</f>
        <v>172068</v>
      </c>
      <c r="K211" s="12">
        <f>TRUNC(J211*D211,1)</f>
        <v>17206.8</v>
      </c>
      <c r="L211" s="8">
        <v>0</v>
      </c>
      <c r="M211" s="12"/>
      <c r="N211" s="23" t="s">
        <v>0</v>
      </c>
    </row>
    <row r="212" spans="1:14" ht="15" customHeight="1">
      <c r="A212" s="24"/>
      <c r="B212" s="25" t="s">
        <v>422</v>
      </c>
      <c r="C212" s="1" t="s">
        <v>388</v>
      </c>
      <c r="D212" s="3">
        <v>0.86</v>
      </c>
      <c r="E212" s="1" t="s">
        <v>7</v>
      </c>
      <c r="F212" s="8">
        <f>H212+J212+L212</f>
        <v>69770.600000000006</v>
      </c>
      <c r="G212" s="12">
        <f>I212+K212+M212</f>
        <v>60002.6</v>
      </c>
      <c r="H212" s="8">
        <f>중기사용료목록!$E$8</f>
        <v>8875.6</v>
      </c>
      <c r="I212" s="12">
        <f>TRUNC(H212*D212,1)</f>
        <v>7633</v>
      </c>
      <c r="J212" s="8">
        <f>중기사용료목록!$F$8</f>
        <v>49778</v>
      </c>
      <c r="K212" s="12">
        <f>TRUNC(J212*D212,1)</f>
        <v>42809</v>
      </c>
      <c r="L212" s="8">
        <f>중기사용료목록!$G$8</f>
        <v>11117</v>
      </c>
      <c r="M212" s="12">
        <f>TRUNC(L212*D212,1)</f>
        <v>9560.6</v>
      </c>
      <c r="N212" s="23" t="s">
        <v>0</v>
      </c>
    </row>
    <row r="213" spans="1:14" ht="15" customHeight="1">
      <c r="A213" s="24"/>
      <c r="B213" s="25" t="s">
        <v>456</v>
      </c>
      <c r="C213" s="1" t="s">
        <v>369</v>
      </c>
      <c r="D213" s="3"/>
      <c r="E213" s="1" t="s">
        <v>370</v>
      </c>
      <c r="F213" s="8">
        <f>H213+J213+L213</f>
        <v>0</v>
      </c>
      <c r="G213" s="12">
        <f>I213+K213+M213</f>
        <v>0</v>
      </c>
      <c r="H213" s="8"/>
      <c r="I213" s="12"/>
      <c r="J213" s="8"/>
      <c r="K213" s="12"/>
      <c r="L213" s="8"/>
      <c r="M213" s="12">
        <f>TRUNC((K210+K211+K212)*D213%,1)</f>
        <v>0</v>
      </c>
      <c r="N213" s="23"/>
    </row>
    <row r="214" spans="1:14" ht="15" customHeight="1">
      <c r="A214" s="27"/>
      <c r="B214" s="2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3"/>
    </row>
    <row r="215" spans="1:14" ht="15" customHeight="1">
      <c r="A215" s="75">
        <f>A209+1</f>
        <v>116</v>
      </c>
      <c r="B215" s="57" t="s">
        <v>468</v>
      </c>
      <c r="C215" s="58" t="s">
        <v>474</v>
      </c>
      <c r="D215" s="58">
        <v>1</v>
      </c>
      <c r="E215" s="58" t="s">
        <v>3</v>
      </c>
      <c r="F215" s="60"/>
      <c r="G215" s="61">
        <f>I215+K215+M215</f>
        <v>136862</v>
      </c>
      <c r="H215" s="60"/>
      <c r="I215" s="61">
        <f>TRUNC(I216+I217+I218,0)</f>
        <v>7988</v>
      </c>
      <c r="J215" s="60"/>
      <c r="K215" s="61">
        <f>TRUNC(K216+K217+K218,0)</f>
        <v>118869</v>
      </c>
      <c r="L215" s="60"/>
      <c r="M215" s="61">
        <f>TRUNC(M216+M217+M218,0)</f>
        <v>10005</v>
      </c>
      <c r="N215" s="74" t="s">
        <v>467</v>
      </c>
    </row>
    <row r="216" spans="1:14" ht="15" customHeight="1">
      <c r="A216" s="24"/>
      <c r="B216" s="25" t="s">
        <v>420</v>
      </c>
      <c r="C216" s="1" t="s">
        <v>33</v>
      </c>
      <c r="D216" s="3">
        <v>0.21</v>
      </c>
      <c r="E216" s="1" t="s">
        <v>24</v>
      </c>
      <c r="F216" s="8">
        <f>H216+J216+L216</f>
        <v>262580</v>
      </c>
      <c r="G216" s="12">
        <f>I216+K216+M216</f>
        <v>55141.8</v>
      </c>
      <c r="H216" s="8">
        <v>0</v>
      </c>
      <c r="I216" s="12"/>
      <c r="J216" s="8">
        <f>노임!$D$10</f>
        <v>262580</v>
      </c>
      <c r="K216" s="12">
        <f>TRUNC(J216*D216,1)</f>
        <v>55141.8</v>
      </c>
      <c r="L216" s="8">
        <v>0</v>
      </c>
      <c r="M216" s="12"/>
      <c r="N216" s="23" t="s">
        <v>0</v>
      </c>
    </row>
    <row r="217" spans="1:14" ht="15" customHeight="1">
      <c r="A217" s="24"/>
      <c r="B217" s="25" t="s">
        <v>421</v>
      </c>
      <c r="C217" s="1" t="s">
        <v>0</v>
      </c>
      <c r="D217" s="3">
        <v>0.11</v>
      </c>
      <c r="E217" s="1" t="s">
        <v>24</v>
      </c>
      <c r="F217" s="8">
        <f>H217+J217+L217</f>
        <v>172068</v>
      </c>
      <c r="G217" s="12">
        <f>I217+K217+M217</f>
        <v>18927.400000000001</v>
      </c>
      <c r="H217" s="8">
        <v>0</v>
      </c>
      <c r="I217" s="12"/>
      <c r="J217" s="8">
        <f>노임!$D$3</f>
        <v>172068</v>
      </c>
      <c r="K217" s="12">
        <f>TRUNC(J217*D217,1)</f>
        <v>18927.400000000001</v>
      </c>
      <c r="L217" s="8">
        <v>0</v>
      </c>
      <c r="M217" s="12"/>
      <c r="N217" s="23" t="s">
        <v>0</v>
      </c>
    </row>
    <row r="218" spans="1:14" ht="15" customHeight="1">
      <c r="A218" s="24"/>
      <c r="B218" s="25" t="s">
        <v>422</v>
      </c>
      <c r="C218" s="1" t="s">
        <v>388</v>
      </c>
      <c r="D218" s="3">
        <v>0.9</v>
      </c>
      <c r="E218" s="1" t="s">
        <v>7</v>
      </c>
      <c r="F218" s="8">
        <f>H218+J218+L218</f>
        <v>69770.600000000006</v>
      </c>
      <c r="G218" s="12">
        <f>I218+K218+M218</f>
        <v>62793.5</v>
      </c>
      <c r="H218" s="8">
        <f>중기사용료목록!$E$8</f>
        <v>8875.6</v>
      </c>
      <c r="I218" s="12">
        <f>TRUNC(H218*D218,1)</f>
        <v>7988</v>
      </c>
      <c r="J218" s="8">
        <f>중기사용료목록!$F$8</f>
        <v>49778</v>
      </c>
      <c r="K218" s="12">
        <f>TRUNC(J218*D218,1)</f>
        <v>44800.2</v>
      </c>
      <c r="L218" s="8">
        <f>중기사용료목록!$G$8</f>
        <v>11117</v>
      </c>
      <c r="M218" s="12">
        <f>TRUNC(L218*D218,1)</f>
        <v>10005.299999999999</v>
      </c>
      <c r="N218" s="23" t="s">
        <v>0</v>
      </c>
    </row>
    <row r="219" spans="1:14" ht="15" customHeight="1">
      <c r="A219" s="24"/>
      <c r="B219" s="25" t="s">
        <v>456</v>
      </c>
      <c r="C219" s="1" t="s">
        <v>369</v>
      </c>
      <c r="D219" s="3"/>
      <c r="E219" s="1" t="s">
        <v>370</v>
      </c>
      <c r="F219" s="8">
        <f>H219+J219+L219</f>
        <v>0</v>
      </c>
      <c r="G219" s="12">
        <f>I219+K219+M219</f>
        <v>0</v>
      </c>
      <c r="H219" s="8"/>
      <c r="I219" s="12"/>
      <c r="J219" s="8"/>
      <c r="K219" s="12"/>
      <c r="L219" s="8"/>
      <c r="M219" s="12">
        <f>TRUNC((K216+K217+K218)*D219%,1)</f>
        <v>0</v>
      </c>
      <c r="N219" s="23"/>
    </row>
    <row r="220" spans="1:14" ht="15" customHeight="1">
      <c r="A220" s="27"/>
      <c r="B220" s="2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3"/>
    </row>
    <row r="221" spans="1:14" ht="15" customHeight="1">
      <c r="A221" s="75">
        <f>A215+1</f>
        <v>117</v>
      </c>
      <c r="B221" s="57" t="s">
        <v>468</v>
      </c>
      <c r="C221" s="58" t="s">
        <v>475</v>
      </c>
      <c r="D221" s="58">
        <v>1</v>
      </c>
      <c r="E221" s="58" t="s">
        <v>3</v>
      </c>
      <c r="F221" s="60"/>
      <c r="G221" s="61">
        <f>I221+K221+M221</f>
        <v>145927</v>
      </c>
      <c r="H221" s="60"/>
      <c r="I221" s="61">
        <f>TRUNC(I222+I223+I224,0)</f>
        <v>8254</v>
      </c>
      <c r="J221" s="60"/>
      <c r="K221" s="61">
        <f>TRUNC(K222+K223+K224,0)</f>
        <v>127335</v>
      </c>
      <c r="L221" s="60"/>
      <c r="M221" s="61">
        <f>TRUNC(M222+M223+M224,0)</f>
        <v>10338</v>
      </c>
      <c r="N221" s="74" t="s">
        <v>467</v>
      </c>
    </row>
    <row r="222" spans="1:14" ht="15" customHeight="1">
      <c r="A222" s="24"/>
      <c r="B222" s="25" t="s">
        <v>420</v>
      </c>
      <c r="C222" s="1" t="s">
        <v>33</v>
      </c>
      <c r="D222" s="3">
        <v>0.23</v>
      </c>
      <c r="E222" s="1" t="s">
        <v>24</v>
      </c>
      <c r="F222" s="8">
        <f>H222+J222+L222</f>
        <v>262580</v>
      </c>
      <c r="G222" s="12">
        <f>I222+K222+M222</f>
        <v>60393.4</v>
      </c>
      <c r="H222" s="8">
        <v>0</v>
      </c>
      <c r="I222" s="12"/>
      <c r="J222" s="8">
        <f>노임!$D$10</f>
        <v>262580</v>
      </c>
      <c r="K222" s="12">
        <f>TRUNC(J222*D222,1)</f>
        <v>60393.4</v>
      </c>
      <c r="L222" s="8">
        <v>0</v>
      </c>
      <c r="M222" s="12"/>
      <c r="N222" s="23" t="s">
        <v>0</v>
      </c>
    </row>
    <row r="223" spans="1:14" ht="15" customHeight="1">
      <c r="A223" s="24"/>
      <c r="B223" s="25" t="s">
        <v>421</v>
      </c>
      <c r="C223" s="1" t="s">
        <v>0</v>
      </c>
      <c r="D223" s="3">
        <v>0.12</v>
      </c>
      <c r="E223" s="1" t="s">
        <v>24</v>
      </c>
      <c r="F223" s="8">
        <f>H223+J223+L223</f>
        <v>172068</v>
      </c>
      <c r="G223" s="12">
        <f>I223+K223+M223</f>
        <v>20648.099999999999</v>
      </c>
      <c r="H223" s="8">
        <v>0</v>
      </c>
      <c r="I223" s="12"/>
      <c r="J223" s="8">
        <f>노임!$D$3</f>
        <v>172068</v>
      </c>
      <c r="K223" s="12">
        <f>TRUNC(J223*D223,1)</f>
        <v>20648.099999999999</v>
      </c>
      <c r="L223" s="8">
        <v>0</v>
      </c>
      <c r="M223" s="12"/>
      <c r="N223" s="23" t="s">
        <v>0</v>
      </c>
    </row>
    <row r="224" spans="1:14" ht="15" customHeight="1">
      <c r="A224" s="24"/>
      <c r="B224" s="25" t="s">
        <v>422</v>
      </c>
      <c r="C224" s="1" t="s">
        <v>388</v>
      </c>
      <c r="D224" s="3">
        <v>0.93</v>
      </c>
      <c r="E224" s="1" t="s">
        <v>7</v>
      </c>
      <c r="F224" s="8">
        <f>H224+J224+L224</f>
        <v>69770.600000000006</v>
      </c>
      <c r="G224" s="12">
        <f>I224+K224+M224</f>
        <v>64886.600000000006</v>
      </c>
      <c r="H224" s="8">
        <f>중기사용료목록!$E$8</f>
        <v>8875.6</v>
      </c>
      <c r="I224" s="12">
        <f>TRUNC(H224*D224,1)</f>
        <v>8254.2999999999993</v>
      </c>
      <c r="J224" s="8">
        <f>중기사용료목록!$F$8</f>
        <v>49778</v>
      </c>
      <c r="K224" s="12">
        <f>TRUNC(J224*D224,1)</f>
        <v>46293.5</v>
      </c>
      <c r="L224" s="8">
        <f>중기사용료목록!$G$8</f>
        <v>11117</v>
      </c>
      <c r="M224" s="12">
        <f>TRUNC(L224*D224,1)</f>
        <v>10338.799999999999</v>
      </c>
      <c r="N224" s="23" t="s">
        <v>0</v>
      </c>
    </row>
    <row r="225" spans="1:14" ht="15" customHeight="1">
      <c r="A225" s="24"/>
      <c r="B225" s="25" t="s">
        <v>456</v>
      </c>
      <c r="C225" s="1" t="s">
        <v>369</v>
      </c>
      <c r="D225" s="3"/>
      <c r="E225" s="1" t="s">
        <v>370</v>
      </c>
      <c r="F225" s="8">
        <f>H225+J225+L225</f>
        <v>0</v>
      </c>
      <c r="G225" s="12">
        <f>I225+K225+M225</f>
        <v>0</v>
      </c>
      <c r="H225" s="8"/>
      <c r="I225" s="12"/>
      <c r="J225" s="8"/>
      <c r="K225" s="12"/>
      <c r="L225" s="8"/>
      <c r="M225" s="12">
        <f>TRUNC((K222+K223+K224)*D225%,1)</f>
        <v>0</v>
      </c>
      <c r="N225" s="23"/>
    </row>
    <row r="226" spans="1:14" ht="15" customHeight="1">
      <c r="A226" s="27"/>
      <c r="B226" s="2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3"/>
    </row>
    <row r="227" spans="1:14" ht="15" customHeight="1">
      <c r="A227" s="75">
        <f>A221+1</f>
        <v>118</v>
      </c>
      <c r="B227" s="57" t="s">
        <v>468</v>
      </c>
      <c r="C227" s="58" t="s">
        <v>476</v>
      </c>
      <c r="D227" s="58">
        <v>1</v>
      </c>
      <c r="E227" s="58" t="s">
        <v>3</v>
      </c>
      <c r="F227" s="60"/>
      <c r="G227" s="61">
        <f>I227+K227+M227</f>
        <v>204496</v>
      </c>
      <c r="H227" s="60"/>
      <c r="I227" s="61">
        <f>TRUNC(I228+I229+I230,0)</f>
        <v>8609</v>
      </c>
      <c r="J227" s="60"/>
      <c r="K227" s="61">
        <f>TRUNC(K228+K229+K230,0)</f>
        <v>185104</v>
      </c>
      <c r="L227" s="60"/>
      <c r="M227" s="61">
        <f>TRUNC(M228+M229+M230,0)</f>
        <v>10783</v>
      </c>
      <c r="N227" s="74" t="s">
        <v>467</v>
      </c>
    </row>
    <row r="228" spans="1:14" ht="15" customHeight="1">
      <c r="A228" s="24"/>
      <c r="B228" s="25" t="s">
        <v>420</v>
      </c>
      <c r="C228" s="1" t="s">
        <v>33</v>
      </c>
      <c r="D228" s="3">
        <v>0.39</v>
      </c>
      <c r="E228" s="1" t="s">
        <v>24</v>
      </c>
      <c r="F228" s="8">
        <f>H228+J228+L228</f>
        <v>262580</v>
      </c>
      <c r="G228" s="12">
        <f>I228+K228+M228</f>
        <v>102406.2</v>
      </c>
      <c r="H228" s="8">
        <v>0</v>
      </c>
      <c r="I228" s="12"/>
      <c r="J228" s="8">
        <f>노임!$D$10</f>
        <v>262580</v>
      </c>
      <c r="K228" s="12">
        <f>TRUNC(J228*D228,1)</f>
        <v>102406.2</v>
      </c>
      <c r="L228" s="8">
        <v>0</v>
      </c>
      <c r="M228" s="12"/>
      <c r="N228" s="23" t="s">
        <v>0</v>
      </c>
    </row>
    <row r="229" spans="1:14" ht="15" customHeight="1">
      <c r="A229" s="24"/>
      <c r="B229" s="25" t="s">
        <v>421</v>
      </c>
      <c r="C229" s="1" t="s">
        <v>0</v>
      </c>
      <c r="D229" s="3">
        <v>0.2</v>
      </c>
      <c r="E229" s="1" t="s">
        <v>24</v>
      </c>
      <c r="F229" s="8">
        <f>H229+J229+L229</f>
        <v>172068</v>
      </c>
      <c r="G229" s="12">
        <f>I229+K229+M229</f>
        <v>34413.599999999999</v>
      </c>
      <c r="H229" s="8">
        <v>0</v>
      </c>
      <c r="I229" s="12"/>
      <c r="J229" s="8">
        <f>노임!$D$3</f>
        <v>172068</v>
      </c>
      <c r="K229" s="12">
        <f>TRUNC(J229*D229,1)</f>
        <v>34413.599999999999</v>
      </c>
      <c r="L229" s="8">
        <v>0</v>
      </c>
      <c r="M229" s="12"/>
      <c r="N229" s="23" t="s">
        <v>0</v>
      </c>
    </row>
    <row r="230" spans="1:14" ht="15" customHeight="1">
      <c r="A230" s="24"/>
      <c r="B230" s="25" t="s">
        <v>422</v>
      </c>
      <c r="C230" s="1" t="s">
        <v>388</v>
      </c>
      <c r="D230" s="3">
        <v>0.97</v>
      </c>
      <c r="E230" s="1" t="s">
        <v>7</v>
      </c>
      <c r="F230" s="8">
        <f>H230+J230+L230</f>
        <v>69770.600000000006</v>
      </c>
      <c r="G230" s="12">
        <f>I230+K230+M230</f>
        <v>67677.299999999988</v>
      </c>
      <c r="H230" s="8">
        <f>중기사용료목록!$E$8</f>
        <v>8875.6</v>
      </c>
      <c r="I230" s="12">
        <f>TRUNC(H230*D230,1)</f>
        <v>8609.2999999999993</v>
      </c>
      <c r="J230" s="8">
        <f>중기사용료목록!$F$8</f>
        <v>49778</v>
      </c>
      <c r="K230" s="12">
        <f>TRUNC(J230*D230,1)</f>
        <v>48284.6</v>
      </c>
      <c r="L230" s="8">
        <f>중기사용료목록!$G$8</f>
        <v>11117</v>
      </c>
      <c r="M230" s="12">
        <f>TRUNC(L230*D230,1)</f>
        <v>10783.4</v>
      </c>
      <c r="N230" s="23" t="s">
        <v>0</v>
      </c>
    </row>
    <row r="231" spans="1:14" ht="15" customHeight="1">
      <c r="A231" s="24"/>
      <c r="B231" s="25" t="s">
        <v>456</v>
      </c>
      <c r="C231" s="1" t="s">
        <v>369</v>
      </c>
      <c r="D231" s="3"/>
      <c r="E231" s="1" t="s">
        <v>370</v>
      </c>
      <c r="F231" s="8">
        <f>H231+J231+L231</f>
        <v>0</v>
      </c>
      <c r="G231" s="12">
        <f>I231+K231+M231</f>
        <v>0</v>
      </c>
      <c r="H231" s="8"/>
      <c r="I231" s="12"/>
      <c r="J231" s="8"/>
      <c r="K231" s="12"/>
      <c r="L231" s="8"/>
      <c r="M231" s="12">
        <f>TRUNC((K228+K229+K230)*D231%,1)</f>
        <v>0</v>
      </c>
      <c r="N231" s="23"/>
    </row>
    <row r="232" spans="1:14" ht="15" customHeight="1">
      <c r="A232" s="27"/>
      <c r="B232" s="2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3"/>
    </row>
    <row r="233" spans="1:14" ht="15" customHeight="1">
      <c r="A233" s="75">
        <f>A227+1</f>
        <v>119</v>
      </c>
      <c r="B233" s="57" t="s">
        <v>468</v>
      </c>
      <c r="C233" s="58" t="s">
        <v>477</v>
      </c>
      <c r="D233" s="58">
        <v>1</v>
      </c>
      <c r="E233" s="58" t="s">
        <v>3</v>
      </c>
      <c r="F233" s="60"/>
      <c r="G233" s="61">
        <f>I233+K233+M233</f>
        <v>253467</v>
      </c>
      <c r="H233" s="60"/>
      <c r="I233" s="61">
        <f>TRUNC(I234+I235+I236,0)</f>
        <v>8964</v>
      </c>
      <c r="J233" s="60"/>
      <c r="K233" s="61">
        <f>TRUNC(K234+K235+K236,0)</f>
        <v>233275</v>
      </c>
      <c r="L233" s="60"/>
      <c r="M233" s="61">
        <f>TRUNC(M234+M235+M236,0)</f>
        <v>11228</v>
      </c>
      <c r="N233" s="74" t="s">
        <v>467</v>
      </c>
    </row>
    <row r="234" spans="1:14" ht="15" customHeight="1">
      <c r="A234" s="24"/>
      <c r="B234" s="25" t="s">
        <v>420</v>
      </c>
      <c r="C234" s="1" t="s">
        <v>33</v>
      </c>
      <c r="D234" s="3">
        <v>0.52</v>
      </c>
      <c r="E234" s="1" t="s">
        <v>24</v>
      </c>
      <c r="F234" s="8">
        <f>H234+J234+L234</f>
        <v>262580</v>
      </c>
      <c r="G234" s="12">
        <f>I234+K234+M234</f>
        <v>136541.6</v>
      </c>
      <c r="H234" s="8">
        <v>0</v>
      </c>
      <c r="I234" s="12"/>
      <c r="J234" s="8">
        <f>노임!$D$10</f>
        <v>262580</v>
      </c>
      <c r="K234" s="12">
        <f>TRUNC(J234*D234,1)</f>
        <v>136541.6</v>
      </c>
      <c r="L234" s="8">
        <v>0</v>
      </c>
      <c r="M234" s="12"/>
      <c r="N234" s="23" t="s">
        <v>0</v>
      </c>
    </row>
    <row r="235" spans="1:14" ht="15" customHeight="1">
      <c r="A235" s="24"/>
      <c r="B235" s="25" t="s">
        <v>421</v>
      </c>
      <c r="C235" s="1" t="s">
        <v>0</v>
      </c>
      <c r="D235" s="3">
        <v>0.27</v>
      </c>
      <c r="E235" s="1" t="s">
        <v>24</v>
      </c>
      <c r="F235" s="8">
        <f>H235+J235+L235</f>
        <v>172068</v>
      </c>
      <c r="G235" s="12">
        <f>I235+K235+M235</f>
        <v>46458.3</v>
      </c>
      <c r="H235" s="8">
        <v>0</v>
      </c>
      <c r="I235" s="12"/>
      <c r="J235" s="8">
        <f>노임!$D$3</f>
        <v>172068</v>
      </c>
      <c r="K235" s="12">
        <f>TRUNC(J235*D235,1)</f>
        <v>46458.3</v>
      </c>
      <c r="L235" s="8">
        <v>0</v>
      </c>
      <c r="M235" s="12"/>
      <c r="N235" s="23" t="s">
        <v>0</v>
      </c>
    </row>
    <row r="236" spans="1:14" ht="15" customHeight="1">
      <c r="A236" s="24"/>
      <c r="B236" s="25" t="s">
        <v>422</v>
      </c>
      <c r="C236" s="1" t="s">
        <v>388</v>
      </c>
      <c r="D236" s="3">
        <v>1.01</v>
      </c>
      <c r="E236" s="1" t="s">
        <v>7</v>
      </c>
      <c r="F236" s="8">
        <f>H236+J236+L236</f>
        <v>69770.600000000006</v>
      </c>
      <c r="G236" s="12">
        <f>I236+K236+M236</f>
        <v>70468.100000000006</v>
      </c>
      <c r="H236" s="8">
        <f>중기사용료목록!$E$8</f>
        <v>8875.6</v>
      </c>
      <c r="I236" s="12">
        <f>TRUNC(H236*D236,1)</f>
        <v>8964.2999999999993</v>
      </c>
      <c r="J236" s="8">
        <f>중기사용료목록!$F$8</f>
        <v>49778</v>
      </c>
      <c r="K236" s="12">
        <f>TRUNC(J236*D236,1)</f>
        <v>50275.7</v>
      </c>
      <c r="L236" s="8">
        <f>중기사용료목록!$G$8</f>
        <v>11117</v>
      </c>
      <c r="M236" s="12">
        <f>TRUNC(L236*D236,1)</f>
        <v>11228.1</v>
      </c>
      <c r="N236" s="23" t="s">
        <v>0</v>
      </c>
    </row>
    <row r="237" spans="1:14" ht="15" customHeight="1">
      <c r="A237" s="24"/>
      <c r="B237" s="25" t="s">
        <v>456</v>
      </c>
      <c r="C237" s="1" t="s">
        <v>369</v>
      </c>
      <c r="D237" s="3"/>
      <c r="E237" s="1" t="s">
        <v>370</v>
      </c>
      <c r="F237" s="8">
        <f>H237+J237+L237</f>
        <v>0</v>
      </c>
      <c r="G237" s="12">
        <f>I237+K237+M237</f>
        <v>0</v>
      </c>
      <c r="H237" s="8"/>
      <c r="I237" s="12"/>
      <c r="J237" s="8"/>
      <c r="K237" s="12"/>
      <c r="L237" s="8"/>
      <c r="M237" s="12">
        <f>TRUNC((K234+K235+K236)*D237%,1)</f>
        <v>0</v>
      </c>
      <c r="N237" s="23"/>
    </row>
    <row r="238" spans="1:14" ht="15" customHeight="1">
      <c r="A238" s="27"/>
      <c r="B238" s="2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3"/>
    </row>
    <row r="239" spans="1:14" ht="15" customHeight="1">
      <c r="A239" s="75">
        <f>A233+1</f>
        <v>120</v>
      </c>
      <c r="B239" s="57" t="s">
        <v>468</v>
      </c>
      <c r="C239" s="58" t="s">
        <v>478</v>
      </c>
      <c r="D239" s="58">
        <v>1</v>
      </c>
      <c r="E239" s="58" t="s">
        <v>3</v>
      </c>
      <c r="F239" s="60"/>
      <c r="G239" s="61">
        <f>I239+K239+M239</f>
        <v>298091</v>
      </c>
      <c r="H239" s="60"/>
      <c r="I239" s="61">
        <f>TRUNC(I240+I241+I242,0)</f>
        <v>9319</v>
      </c>
      <c r="J239" s="60"/>
      <c r="K239" s="61">
        <f>TRUNC(K240+K241+K242,0)</f>
        <v>277100</v>
      </c>
      <c r="L239" s="60"/>
      <c r="M239" s="61">
        <f>TRUNC(M240+M241+M242,0)</f>
        <v>11672</v>
      </c>
      <c r="N239" s="74" t="s">
        <v>467</v>
      </c>
    </row>
    <row r="240" spans="1:14" ht="15" customHeight="1">
      <c r="A240" s="24"/>
      <c r="B240" s="25" t="s">
        <v>420</v>
      </c>
      <c r="C240" s="1" t="s">
        <v>33</v>
      </c>
      <c r="D240" s="3">
        <v>0.64</v>
      </c>
      <c r="E240" s="1" t="s">
        <v>24</v>
      </c>
      <c r="F240" s="8">
        <f>H240+J240+L240</f>
        <v>262580</v>
      </c>
      <c r="G240" s="12">
        <f>I240+K240+M240</f>
        <v>168051.20000000001</v>
      </c>
      <c r="H240" s="8">
        <v>0</v>
      </c>
      <c r="I240" s="12"/>
      <c r="J240" s="8">
        <f>노임!$D$10</f>
        <v>262580</v>
      </c>
      <c r="K240" s="12">
        <f>TRUNC(J240*D240,1)</f>
        <v>168051.20000000001</v>
      </c>
      <c r="L240" s="8">
        <v>0</v>
      </c>
      <c r="M240" s="12"/>
      <c r="N240" s="23" t="s">
        <v>0</v>
      </c>
    </row>
    <row r="241" spans="1:14" ht="15" customHeight="1">
      <c r="A241" s="24"/>
      <c r="B241" s="25" t="s">
        <v>421</v>
      </c>
      <c r="C241" s="1" t="s">
        <v>0</v>
      </c>
      <c r="D241" s="3">
        <v>0.33</v>
      </c>
      <c r="E241" s="1" t="s">
        <v>24</v>
      </c>
      <c r="F241" s="8">
        <f>H241+J241+L241</f>
        <v>172068</v>
      </c>
      <c r="G241" s="12">
        <f>I241+K241+M241</f>
        <v>56782.400000000001</v>
      </c>
      <c r="H241" s="8">
        <v>0</v>
      </c>
      <c r="I241" s="12"/>
      <c r="J241" s="8">
        <f>노임!$D$3</f>
        <v>172068</v>
      </c>
      <c r="K241" s="12">
        <f>TRUNC(J241*D241,1)</f>
        <v>56782.400000000001</v>
      </c>
      <c r="L241" s="8">
        <v>0</v>
      </c>
      <c r="M241" s="12"/>
      <c r="N241" s="23" t="s">
        <v>0</v>
      </c>
    </row>
    <row r="242" spans="1:14" ht="15" customHeight="1">
      <c r="A242" s="24"/>
      <c r="B242" s="25" t="s">
        <v>422</v>
      </c>
      <c r="C242" s="1" t="s">
        <v>388</v>
      </c>
      <c r="D242" s="3">
        <v>1.05</v>
      </c>
      <c r="E242" s="1" t="s">
        <v>7</v>
      </c>
      <c r="F242" s="8">
        <f>H242+J242+L242</f>
        <v>69770.600000000006</v>
      </c>
      <c r="G242" s="12">
        <f>I242+K242+M242</f>
        <v>73259</v>
      </c>
      <c r="H242" s="8">
        <f>중기사용료목록!$E$8</f>
        <v>8875.6</v>
      </c>
      <c r="I242" s="12">
        <f>TRUNC(H242*D242,1)</f>
        <v>9319.2999999999993</v>
      </c>
      <c r="J242" s="8">
        <f>중기사용료목록!$F$8</f>
        <v>49778</v>
      </c>
      <c r="K242" s="12">
        <f>TRUNC(J242*D242,1)</f>
        <v>52266.9</v>
      </c>
      <c r="L242" s="8">
        <f>중기사용료목록!$G$8</f>
        <v>11117</v>
      </c>
      <c r="M242" s="12">
        <f>TRUNC(L242*D242,1)</f>
        <v>11672.8</v>
      </c>
      <c r="N242" s="23" t="s">
        <v>0</v>
      </c>
    </row>
    <row r="243" spans="1:14" ht="15" customHeight="1">
      <c r="A243" s="24"/>
      <c r="B243" s="25" t="s">
        <v>456</v>
      </c>
      <c r="C243" s="1" t="s">
        <v>369</v>
      </c>
      <c r="D243" s="3"/>
      <c r="E243" s="1" t="s">
        <v>370</v>
      </c>
      <c r="F243" s="8">
        <f>H243+J243+L243</f>
        <v>0</v>
      </c>
      <c r="G243" s="12">
        <f>I243+K243+M243</f>
        <v>0</v>
      </c>
      <c r="H243" s="8"/>
      <c r="I243" s="12"/>
      <c r="J243" s="8"/>
      <c r="K243" s="12"/>
      <c r="L243" s="8"/>
      <c r="M243" s="12">
        <f>TRUNC((K240+K241+K242)*D243%,1)</f>
        <v>0</v>
      </c>
      <c r="N243" s="23"/>
    </row>
    <row r="244" spans="1:14" ht="15" customHeight="1">
      <c r="A244" s="27"/>
      <c r="B244" s="2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3"/>
    </row>
    <row r="245" spans="1:14" ht="15" customHeight="1">
      <c r="A245" s="75">
        <f>A239+1</f>
        <v>121</v>
      </c>
      <c r="B245" s="57" t="s">
        <v>468</v>
      </c>
      <c r="C245" s="58" t="s">
        <v>479</v>
      </c>
      <c r="D245" s="58">
        <v>1</v>
      </c>
      <c r="E245" s="58" t="s">
        <v>3</v>
      </c>
      <c r="F245" s="60"/>
      <c r="G245" s="61">
        <f>I245+K245+M245</f>
        <v>337464</v>
      </c>
      <c r="H245" s="60"/>
      <c r="I245" s="61">
        <f>TRUNC(I246+I247+I248,0)</f>
        <v>9674</v>
      </c>
      <c r="J245" s="60"/>
      <c r="K245" s="61">
        <f>TRUNC(K246+K247+K248,0)</f>
        <v>315673</v>
      </c>
      <c r="L245" s="60"/>
      <c r="M245" s="61">
        <f>TRUNC(M246+M247+M248,0)</f>
        <v>12117</v>
      </c>
      <c r="N245" s="74" t="s">
        <v>467</v>
      </c>
    </row>
    <row r="246" spans="1:14" ht="15" customHeight="1">
      <c r="A246" s="24"/>
      <c r="B246" s="25" t="s">
        <v>420</v>
      </c>
      <c r="C246" s="1" t="s">
        <v>33</v>
      </c>
      <c r="D246" s="3">
        <v>0.74</v>
      </c>
      <c r="E246" s="1" t="s">
        <v>24</v>
      </c>
      <c r="F246" s="8">
        <f>H246+J246+L246</f>
        <v>262580</v>
      </c>
      <c r="G246" s="12">
        <f>I246+K246+M246</f>
        <v>194309.2</v>
      </c>
      <c r="H246" s="8">
        <v>0</v>
      </c>
      <c r="I246" s="12"/>
      <c r="J246" s="8">
        <f>노임!$D$10</f>
        <v>262580</v>
      </c>
      <c r="K246" s="12">
        <f>TRUNC(J246*D246,1)</f>
        <v>194309.2</v>
      </c>
      <c r="L246" s="8">
        <v>0</v>
      </c>
      <c r="M246" s="12"/>
      <c r="N246" s="23" t="s">
        <v>0</v>
      </c>
    </row>
    <row r="247" spans="1:14" ht="15" customHeight="1">
      <c r="A247" s="24"/>
      <c r="B247" s="25" t="s">
        <v>421</v>
      </c>
      <c r="C247" s="1" t="s">
        <v>0</v>
      </c>
      <c r="D247" s="3">
        <v>0.39</v>
      </c>
      <c r="E247" s="1" t="s">
        <v>24</v>
      </c>
      <c r="F247" s="8">
        <f>H247+J247+L247</f>
        <v>172068</v>
      </c>
      <c r="G247" s="12">
        <f>I247+K247+M247</f>
        <v>67106.5</v>
      </c>
      <c r="H247" s="8">
        <v>0</v>
      </c>
      <c r="I247" s="12"/>
      <c r="J247" s="8">
        <f>노임!$D$3</f>
        <v>172068</v>
      </c>
      <c r="K247" s="12">
        <f>TRUNC(J247*D247,1)</f>
        <v>67106.5</v>
      </c>
      <c r="L247" s="8">
        <v>0</v>
      </c>
      <c r="M247" s="12"/>
      <c r="N247" s="23" t="s">
        <v>0</v>
      </c>
    </row>
    <row r="248" spans="1:14" ht="15" customHeight="1">
      <c r="A248" s="24"/>
      <c r="B248" s="25" t="s">
        <v>422</v>
      </c>
      <c r="C248" s="1" t="s">
        <v>388</v>
      </c>
      <c r="D248" s="3">
        <v>1.0900000000000001</v>
      </c>
      <c r="E248" s="1" t="s">
        <v>7</v>
      </c>
      <c r="F248" s="8">
        <f>H248+J248+L248</f>
        <v>69770.600000000006</v>
      </c>
      <c r="G248" s="12">
        <f>I248+K248+M248</f>
        <v>76049.899999999994</v>
      </c>
      <c r="H248" s="8">
        <f>중기사용료목록!$E$8</f>
        <v>8875.6</v>
      </c>
      <c r="I248" s="12">
        <f>TRUNC(H248*D248,1)</f>
        <v>9674.4</v>
      </c>
      <c r="J248" s="8">
        <f>중기사용료목록!$F$8</f>
        <v>49778</v>
      </c>
      <c r="K248" s="12">
        <f>TRUNC(J248*D248,1)</f>
        <v>54258</v>
      </c>
      <c r="L248" s="8">
        <f>중기사용료목록!$G$8</f>
        <v>11117</v>
      </c>
      <c r="M248" s="12">
        <f>TRUNC(L248*D248,1)</f>
        <v>12117.5</v>
      </c>
      <c r="N248" s="23" t="s">
        <v>0</v>
      </c>
    </row>
    <row r="249" spans="1:14" ht="15" customHeight="1">
      <c r="A249" s="24"/>
      <c r="B249" s="25" t="s">
        <v>456</v>
      </c>
      <c r="C249" s="1" t="s">
        <v>369</v>
      </c>
      <c r="D249" s="3"/>
      <c r="E249" s="1" t="s">
        <v>370</v>
      </c>
      <c r="F249" s="8">
        <f>H249+J249+L249</f>
        <v>0</v>
      </c>
      <c r="G249" s="12">
        <f>I249+K249+M249</f>
        <v>0</v>
      </c>
      <c r="H249" s="8"/>
      <c r="I249" s="12"/>
      <c r="J249" s="8"/>
      <c r="K249" s="12"/>
      <c r="L249" s="8"/>
      <c r="M249" s="12">
        <f>TRUNC((K246+K247+K248)*D249%,1)</f>
        <v>0</v>
      </c>
      <c r="N249" s="23"/>
    </row>
    <row r="250" spans="1:14" ht="15" customHeight="1">
      <c r="A250" s="27"/>
      <c r="B250" s="2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3"/>
    </row>
    <row r="251" spans="1:14" ht="15" customHeight="1">
      <c r="A251" s="75">
        <f>A245+1</f>
        <v>122</v>
      </c>
      <c r="B251" s="57" t="s">
        <v>468</v>
      </c>
      <c r="C251" s="58" t="s">
        <v>480</v>
      </c>
      <c r="D251" s="58">
        <v>1</v>
      </c>
      <c r="E251" s="58" t="s">
        <v>3</v>
      </c>
      <c r="F251" s="60"/>
      <c r="G251" s="61">
        <f>I251+K251+M251</f>
        <v>410142</v>
      </c>
      <c r="H251" s="60"/>
      <c r="I251" s="61">
        <f>TRUNC(I252+I253+I254,0)</f>
        <v>10384</v>
      </c>
      <c r="J251" s="60"/>
      <c r="K251" s="61">
        <f>TRUNC(K252+K253+K254,0)</f>
        <v>386752</v>
      </c>
      <c r="L251" s="60"/>
      <c r="M251" s="61">
        <f>TRUNC(M252+M253+M254,0)</f>
        <v>13006</v>
      </c>
      <c r="N251" s="74" t="s">
        <v>467</v>
      </c>
    </row>
    <row r="252" spans="1:14" ht="15" customHeight="1">
      <c r="A252" s="24"/>
      <c r="B252" s="25" t="s">
        <v>420</v>
      </c>
      <c r="C252" s="1" t="s">
        <v>33</v>
      </c>
      <c r="D252" s="3">
        <v>0.93</v>
      </c>
      <c r="E252" s="1" t="s">
        <v>24</v>
      </c>
      <c r="F252" s="8">
        <f>H252+J252+L252</f>
        <v>262580</v>
      </c>
      <c r="G252" s="12">
        <f>I252+K252+M252</f>
        <v>244199.4</v>
      </c>
      <c r="H252" s="8">
        <v>0</v>
      </c>
      <c r="I252" s="12"/>
      <c r="J252" s="8">
        <f>노임!$D$10</f>
        <v>262580</v>
      </c>
      <c r="K252" s="12">
        <f>TRUNC(J252*D252,1)</f>
        <v>244199.4</v>
      </c>
      <c r="L252" s="8">
        <v>0</v>
      </c>
      <c r="M252" s="12"/>
      <c r="N252" s="23" t="s">
        <v>0</v>
      </c>
    </row>
    <row r="253" spans="1:14" ht="15" customHeight="1">
      <c r="A253" s="24"/>
      <c r="B253" s="25" t="s">
        <v>421</v>
      </c>
      <c r="C253" s="1" t="s">
        <v>0</v>
      </c>
      <c r="D253" s="3">
        <v>0.49</v>
      </c>
      <c r="E253" s="1" t="s">
        <v>24</v>
      </c>
      <c r="F253" s="8">
        <f>H253+J253+L253</f>
        <v>172068</v>
      </c>
      <c r="G253" s="12">
        <f>I253+K253+M253</f>
        <v>84313.3</v>
      </c>
      <c r="H253" s="8">
        <v>0</v>
      </c>
      <c r="I253" s="12"/>
      <c r="J253" s="8">
        <f>노임!$D$3</f>
        <v>172068</v>
      </c>
      <c r="K253" s="12">
        <f>TRUNC(J253*D253,1)</f>
        <v>84313.3</v>
      </c>
      <c r="L253" s="8">
        <v>0</v>
      </c>
      <c r="M253" s="12"/>
      <c r="N253" s="23" t="s">
        <v>0</v>
      </c>
    </row>
    <row r="254" spans="1:14" ht="15" customHeight="1">
      <c r="A254" s="24"/>
      <c r="B254" s="25" t="s">
        <v>422</v>
      </c>
      <c r="C254" s="1" t="s">
        <v>388</v>
      </c>
      <c r="D254" s="3">
        <v>1.17</v>
      </c>
      <c r="E254" s="1" t="s">
        <v>7</v>
      </c>
      <c r="F254" s="8">
        <f>H254+J254+L254</f>
        <v>69770.600000000006</v>
      </c>
      <c r="G254" s="12">
        <f>I254+K254+M254</f>
        <v>81631.399999999994</v>
      </c>
      <c r="H254" s="8">
        <f>중기사용료목록!$E$8</f>
        <v>8875.6</v>
      </c>
      <c r="I254" s="12">
        <f>TRUNC(H254*D254,1)</f>
        <v>10384.4</v>
      </c>
      <c r="J254" s="8">
        <f>중기사용료목록!$F$8</f>
        <v>49778</v>
      </c>
      <c r="K254" s="12">
        <f>TRUNC(J254*D254,1)</f>
        <v>58240.2</v>
      </c>
      <c r="L254" s="8">
        <f>중기사용료목록!$G$8</f>
        <v>11117</v>
      </c>
      <c r="M254" s="12">
        <f>TRUNC(L254*D254,1)</f>
        <v>13006.8</v>
      </c>
      <c r="N254" s="23" t="s">
        <v>0</v>
      </c>
    </row>
    <row r="255" spans="1:14" ht="15" customHeight="1">
      <c r="A255" s="24"/>
      <c r="B255" s="25" t="s">
        <v>456</v>
      </c>
      <c r="C255" s="1" t="s">
        <v>369</v>
      </c>
      <c r="D255" s="3"/>
      <c r="E255" s="1" t="s">
        <v>370</v>
      </c>
      <c r="F255" s="8">
        <f>H255+J255+L255</f>
        <v>0</v>
      </c>
      <c r="G255" s="12">
        <f>I255+K255+M255</f>
        <v>0</v>
      </c>
      <c r="H255" s="8"/>
      <c r="I255" s="12"/>
      <c r="J255" s="8"/>
      <c r="K255" s="12"/>
      <c r="L255" s="8"/>
      <c r="M255" s="12">
        <f>TRUNC((K252+K253+K254)*D255%,1)</f>
        <v>0</v>
      </c>
      <c r="N255" s="23"/>
    </row>
    <row r="256" spans="1:14" ht="15" customHeight="1">
      <c r="A256" s="27"/>
      <c r="B256" s="2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3"/>
    </row>
    <row r="257" spans="1:14" ht="15" customHeight="1">
      <c r="A257" s="75">
        <f>A251+1</f>
        <v>123</v>
      </c>
      <c r="B257" s="57" t="s">
        <v>468</v>
      </c>
      <c r="C257" s="58" t="s">
        <v>482</v>
      </c>
      <c r="D257" s="58">
        <v>1</v>
      </c>
      <c r="E257" s="58" t="s">
        <v>3</v>
      </c>
      <c r="F257" s="60"/>
      <c r="G257" s="61">
        <f>I257+K257+M257</f>
        <v>494315</v>
      </c>
      <c r="H257" s="60"/>
      <c r="I257" s="61">
        <f>TRUNC(I258+I259+I260,0)</f>
        <v>22406</v>
      </c>
      <c r="J257" s="60"/>
      <c r="K257" s="61">
        <f>TRUNC(K258+K259+K260,0)</f>
        <v>442166</v>
      </c>
      <c r="L257" s="60"/>
      <c r="M257" s="61">
        <f>TRUNC(M258+M259+M260,0)</f>
        <v>29743</v>
      </c>
      <c r="N257" s="74" t="s">
        <v>467</v>
      </c>
    </row>
    <row r="258" spans="1:14" ht="15" customHeight="1">
      <c r="A258" s="24"/>
      <c r="B258" s="25" t="s">
        <v>420</v>
      </c>
      <c r="C258" s="1" t="s">
        <v>33</v>
      </c>
      <c r="D258" s="3">
        <v>1.08</v>
      </c>
      <c r="E258" s="1" t="s">
        <v>24</v>
      </c>
      <c r="F258" s="8">
        <f>H258+J258+L258</f>
        <v>262580</v>
      </c>
      <c r="G258" s="12">
        <f>I258+K258+M258</f>
        <v>283586.40000000002</v>
      </c>
      <c r="H258" s="8">
        <v>0</v>
      </c>
      <c r="I258" s="12"/>
      <c r="J258" s="8">
        <f>노임!$D$10</f>
        <v>262580</v>
      </c>
      <c r="K258" s="12">
        <f>TRUNC(J258*D258,1)</f>
        <v>283586.40000000002</v>
      </c>
      <c r="L258" s="8">
        <v>0</v>
      </c>
      <c r="M258" s="12"/>
      <c r="N258" s="23" t="s">
        <v>0</v>
      </c>
    </row>
    <row r="259" spans="1:14" ht="15" customHeight="1">
      <c r="A259" s="24"/>
      <c r="B259" s="25" t="s">
        <v>421</v>
      </c>
      <c r="C259" s="1" t="s">
        <v>0</v>
      </c>
      <c r="D259" s="3">
        <v>0.56000000000000005</v>
      </c>
      <c r="E259" s="1" t="s">
        <v>24</v>
      </c>
      <c r="F259" s="8">
        <f>H259+J259+L259</f>
        <v>172068</v>
      </c>
      <c r="G259" s="12">
        <f>I259+K259+M259</f>
        <v>96358</v>
      </c>
      <c r="H259" s="8">
        <v>0</v>
      </c>
      <c r="I259" s="12"/>
      <c r="J259" s="8">
        <f>노임!$D$3</f>
        <v>172068</v>
      </c>
      <c r="K259" s="12">
        <f>TRUNC(J259*D259,1)</f>
        <v>96358</v>
      </c>
      <c r="L259" s="8">
        <v>0</v>
      </c>
      <c r="M259" s="12"/>
      <c r="N259" s="23" t="s">
        <v>0</v>
      </c>
    </row>
    <row r="260" spans="1:14" ht="15" customHeight="1">
      <c r="A260" s="24"/>
      <c r="B260" s="25" t="s">
        <v>422</v>
      </c>
      <c r="C260" s="1" t="s">
        <v>236</v>
      </c>
      <c r="D260" s="3">
        <v>1.25</v>
      </c>
      <c r="E260" s="1" t="s">
        <v>7</v>
      </c>
      <c r="F260" s="8">
        <f>H260+J260+L260</f>
        <v>91498.25</v>
      </c>
      <c r="G260" s="12">
        <f>I260+K260+M260</f>
        <v>114372.7</v>
      </c>
      <c r="H260" s="8">
        <f>중기사용료목록!$E$9</f>
        <v>17925.25</v>
      </c>
      <c r="I260" s="12">
        <f>TRUNC(H260*D260,1)</f>
        <v>22406.5</v>
      </c>
      <c r="J260" s="8">
        <f>중기사용료목록!$F$9</f>
        <v>49778</v>
      </c>
      <c r="K260" s="12">
        <f>TRUNC(J260*D260,1)</f>
        <v>62222.5</v>
      </c>
      <c r="L260" s="8">
        <f>중기사용료목록!$G$9</f>
        <v>23795</v>
      </c>
      <c r="M260" s="12">
        <f>TRUNC(L260*D260,1)</f>
        <v>29743.7</v>
      </c>
      <c r="N260" s="23" t="s">
        <v>0</v>
      </c>
    </row>
    <row r="261" spans="1:14" ht="15" customHeight="1">
      <c r="A261" s="24"/>
      <c r="B261" s="25" t="s">
        <v>456</v>
      </c>
      <c r="C261" s="1" t="s">
        <v>369</v>
      </c>
      <c r="D261" s="3"/>
      <c r="E261" s="1" t="s">
        <v>370</v>
      </c>
      <c r="F261" s="8">
        <f>H261+J261+L261</f>
        <v>0</v>
      </c>
      <c r="G261" s="12">
        <f>I261+K261+M261</f>
        <v>0</v>
      </c>
      <c r="H261" s="8"/>
      <c r="I261" s="12"/>
      <c r="J261" s="8"/>
      <c r="K261" s="12"/>
      <c r="L261" s="8"/>
      <c r="M261" s="12">
        <f>TRUNC((K258+K259+K260)*D261%,1)</f>
        <v>0</v>
      </c>
      <c r="N261" s="23"/>
    </row>
    <row r="262" spans="1:14" ht="15" customHeight="1">
      <c r="A262" s="27"/>
      <c r="B262" s="2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3"/>
    </row>
    <row r="263" spans="1:14" ht="15" customHeight="1">
      <c r="A263" s="75">
        <f>A257+1</f>
        <v>124</v>
      </c>
      <c r="B263" s="57" t="s">
        <v>468</v>
      </c>
      <c r="C263" s="58" t="s">
        <v>481</v>
      </c>
      <c r="D263" s="58">
        <v>1</v>
      </c>
      <c r="E263" s="58" t="s">
        <v>3</v>
      </c>
      <c r="F263" s="60"/>
      <c r="G263" s="61">
        <f>I263+K263+M263</f>
        <v>467156</v>
      </c>
      <c r="H263" s="60"/>
      <c r="I263" s="61">
        <f>TRUNC(I264+I265+I266,0)</f>
        <v>11094</v>
      </c>
      <c r="J263" s="60"/>
      <c r="K263" s="61">
        <f>TRUNC(K264+K265+K266,0)</f>
        <v>442166</v>
      </c>
      <c r="L263" s="60"/>
      <c r="M263" s="61">
        <f>TRUNC(M264+M265+M266,0)</f>
        <v>13896</v>
      </c>
      <c r="N263" s="74" t="s">
        <v>467</v>
      </c>
    </row>
    <row r="264" spans="1:14" ht="15" customHeight="1">
      <c r="A264" s="24"/>
      <c r="B264" s="25" t="s">
        <v>420</v>
      </c>
      <c r="C264" s="1" t="s">
        <v>33</v>
      </c>
      <c r="D264" s="3">
        <v>1.08</v>
      </c>
      <c r="E264" s="1" t="s">
        <v>24</v>
      </c>
      <c r="F264" s="8">
        <f>H264+J264+L264</f>
        <v>262580</v>
      </c>
      <c r="G264" s="12">
        <f>I264+K264+M264</f>
        <v>283586.40000000002</v>
      </c>
      <c r="H264" s="8">
        <v>0</v>
      </c>
      <c r="I264" s="12"/>
      <c r="J264" s="8">
        <f>노임!$D$10</f>
        <v>262580</v>
      </c>
      <c r="K264" s="12">
        <f>TRUNC(J264*D264,1)</f>
        <v>283586.40000000002</v>
      </c>
      <c r="L264" s="8">
        <v>0</v>
      </c>
      <c r="M264" s="12"/>
      <c r="N264" s="23" t="s">
        <v>0</v>
      </c>
    </row>
    <row r="265" spans="1:14" ht="15" customHeight="1">
      <c r="A265" s="24"/>
      <c r="B265" s="25" t="s">
        <v>421</v>
      </c>
      <c r="C265" s="1" t="s">
        <v>0</v>
      </c>
      <c r="D265" s="3">
        <v>0.56000000000000005</v>
      </c>
      <c r="E265" s="1" t="s">
        <v>24</v>
      </c>
      <c r="F265" s="8">
        <f>H265+J265+L265</f>
        <v>172068</v>
      </c>
      <c r="G265" s="12">
        <f>I265+K265+M265</f>
        <v>96358</v>
      </c>
      <c r="H265" s="8">
        <v>0</v>
      </c>
      <c r="I265" s="12"/>
      <c r="J265" s="8">
        <f>노임!$D$3</f>
        <v>172068</v>
      </c>
      <c r="K265" s="12">
        <f>TRUNC(J265*D265,1)</f>
        <v>96358</v>
      </c>
      <c r="L265" s="8">
        <v>0</v>
      </c>
      <c r="M265" s="12"/>
      <c r="N265" s="23" t="s">
        <v>0</v>
      </c>
    </row>
    <row r="266" spans="1:14" ht="15" customHeight="1">
      <c r="A266" s="24"/>
      <c r="B266" s="25" t="s">
        <v>422</v>
      </c>
      <c r="C266" s="1" t="s">
        <v>388</v>
      </c>
      <c r="D266" s="3">
        <v>1.25</v>
      </c>
      <c r="E266" s="1" t="s">
        <v>7</v>
      </c>
      <c r="F266" s="8">
        <f>H266+J266+L266</f>
        <v>69770.600000000006</v>
      </c>
      <c r="G266" s="12">
        <f>I266+K266+M266</f>
        <v>87213.2</v>
      </c>
      <c r="H266" s="8">
        <f>중기사용료목록!$E$8</f>
        <v>8875.6</v>
      </c>
      <c r="I266" s="12">
        <f>TRUNC(H266*D266,1)</f>
        <v>11094.5</v>
      </c>
      <c r="J266" s="8">
        <f>중기사용료목록!$F$8</f>
        <v>49778</v>
      </c>
      <c r="K266" s="12">
        <f>TRUNC(J266*D266,1)</f>
        <v>62222.5</v>
      </c>
      <c r="L266" s="8">
        <f>중기사용료목록!$G$8</f>
        <v>11117</v>
      </c>
      <c r="M266" s="12">
        <f>TRUNC(L266*D266,1)</f>
        <v>13896.2</v>
      </c>
      <c r="N266" s="23" t="s">
        <v>0</v>
      </c>
    </row>
    <row r="267" spans="1:14" ht="15" customHeight="1">
      <c r="A267" s="24"/>
      <c r="B267" s="25" t="s">
        <v>456</v>
      </c>
      <c r="C267" s="1" t="s">
        <v>369</v>
      </c>
      <c r="D267" s="3"/>
      <c r="E267" s="1" t="s">
        <v>370</v>
      </c>
      <c r="F267" s="8">
        <f>H267+J267+L267</f>
        <v>0</v>
      </c>
      <c r="G267" s="12">
        <f>I267+K267+M267</f>
        <v>0</v>
      </c>
      <c r="H267" s="8"/>
      <c r="I267" s="12"/>
      <c r="J267" s="8"/>
      <c r="K267" s="12"/>
      <c r="L267" s="8"/>
      <c r="M267" s="12">
        <f>TRUNC((K264+K265+K266)*D267%,1)</f>
        <v>0</v>
      </c>
      <c r="N267" s="23"/>
    </row>
    <row r="268" spans="1:14" ht="15" customHeight="1">
      <c r="A268" s="27"/>
      <c r="B268" s="2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3"/>
    </row>
    <row r="269" spans="1:14" ht="15" customHeight="1">
      <c r="A269" s="75">
        <f>A263+1</f>
        <v>125</v>
      </c>
      <c r="B269" s="57" t="s">
        <v>468</v>
      </c>
      <c r="C269" s="58" t="s">
        <v>483</v>
      </c>
      <c r="D269" s="58">
        <v>1</v>
      </c>
      <c r="E269" s="58" t="s">
        <v>3</v>
      </c>
      <c r="F269" s="60"/>
      <c r="G269" s="61">
        <f>I269+K269+M269</f>
        <v>545498</v>
      </c>
      <c r="H269" s="60"/>
      <c r="I269" s="61">
        <f>TRUNC(I270+I271+I272,0)</f>
        <v>24557</v>
      </c>
      <c r="J269" s="60"/>
      <c r="K269" s="61">
        <f>TRUNC(K270+K271+K272,0)</f>
        <v>488342</v>
      </c>
      <c r="L269" s="60"/>
      <c r="M269" s="61">
        <f>TRUNC(M270+M271+M272,0)</f>
        <v>32599</v>
      </c>
      <c r="N269" s="74" t="s">
        <v>467</v>
      </c>
    </row>
    <row r="270" spans="1:14" ht="15" customHeight="1">
      <c r="A270" s="24"/>
      <c r="B270" s="25" t="s">
        <v>420</v>
      </c>
      <c r="C270" s="1" t="s">
        <v>33</v>
      </c>
      <c r="D270" s="3">
        <v>1.22</v>
      </c>
      <c r="E270" s="1" t="s">
        <v>24</v>
      </c>
      <c r="F270" s="8">
        <f>H270+J270+L270</f>
        <v>262580</v>
      </c>
      <c r="G270" s="12">
        <f>I270+K270+M270</f>
        <v>320347.59999999998</v>
      </c>
      <c r="H270" s="8">
        <v>0</v>
      </c>
      <c r="I270" s="12"/>
      <c r="J270" s="8">
        <f>노임!$D$10</f>
        <v>262580</v>
      </c>
      <c r="K270" s="12">
        <f>TRUNC(J270*D270,1)</f>
        <v>320347.59999999998</v>
      </c>
      <c r="L270" s="8">
        <v>0</v>
      </c>
      <c r="M270" s="12"/>
      <c r="N270" s="23" t="s">
        <v>0</v>
      </c>
    </row>
    <row r="271" spans="1:14" ht="15" customHeight="1">
      <c r="A271" s="24"/>
      <c r="B271" s="25" t="s">
        <v>421</v>
      </c>
      <c r="C271" s="1" t="s">
        <v>0</v>
      </c>
      <c r="D271" s="3">
        <v>0.57999999999999996</v>
      </c>
      <c r="E271" s="1" t="s">
        <v>24</v>
      </c>
      <c r="F271" s="8">
        <f>H271+J271+L271</f>
        <v>172068</v>
      </c>
      <c r="G271" s="12">
        <f>I271+K271+M271</f>
        <v>99799.4</v>
      </c>
      <c r="H271" s="8">
        <v>0</v>
      </c>
      <c r="I271" s="12"/>
      <c r="J271" s="8">
        <f>노임!$D$3</f>
        <v>172068</v>
      </c>
      <c r="K271" s="12">
        <f>TRUNC(J271*D271,1)</f>
        <v>99799.4</v>
      </c>
      <c r="L271" s="8">
        <v>0</v>
      </c>
      <c r="M271" s="12"/>
      <c r="N271" s="23" t="s">
        <v>0</v>
      </c>
    </row>
    <row r="272" spans="1:14" ht="15" customHeight="1">
      <c r="A272" s="24"/>
      <c r="B272" s="25" t="s">
        <v>422</v>
      </c>
      <c r="C272" s="1" t="s">
        <v>236</v>
      </c>
      <c r="D272" s="3">
        <v>1.37</v>
      </c>
      <c r="E272" s="1" t="s">
        <v>7</v>
      </c>
      <c r="F272" s="8">
        <f>H272+J272+L272</f>
        <v>91498.25</v>
      </c>
      <c r="G272" s="12">
        <f>I272+K272+M272</f>
        <v>125352.4</v>
      </c>
      <c r="H272" s="8">
        <f>중기사용료목록!$E$9</f>
        <v>17925.25</v>
      </c>
      <c r="I272" s="12">
        <f>TRUNC(H272*D272,1)</f>
        <v>24557.5</v>
      </c>
      <c r="J272" s="8">
        <f>중기사용료목록!$F$9</f>
        <v>49778</v>
      </c>
      <c r="K272" s="12">
        <f>TRUNC(J272*D272,1)</f>
        <v>68195.8</v>
      </c>
      <c r="L272" s="8">
        <f>중기사용료목록!$G$9</f>
        <v>23795</v>
      </c>
      <c r="M272" s="12">
        <f>TRUNC(L272*D272,1)</f>
        <v>32599.1</v>
      </c>
      <c r="N272" s="23" t="s">
        <v>0</v>
      </c>
    </row>
    <row r="273" spans="1:14" ht="15" customHeight="1">
      <c r="A273" s="24"/>
      <c r="B273" s="25" t="s">
        <v>456</v>
      </c>
      <c r="C273" s="1" t="s">
        <v>369</v>
      </c>
      <c r="D273" s="3"/>
      <c r="E273" s="1" t="s">
        <v>370</v>
      </c>
      <c r="F273" s="8">
        <f>H273+J273+L273</f>
        <v>0</v>
      </c>
      <c r="G273" s="12">
        <f>I273+K273+M273</f>
        <v>0</v>
      </c>
      <c r="H273" s="8"/>
      <c r="I273" s="12"/>
      <c r="J273" s="8"/>
      <c r="K273" s="12"/>
      <c r="L273" s="8"/>
      <c r="M273" s="12">
        <f>TRUNC((K270+K271+K272)*D273%,1)</f>
        <v>0</v>
      </c>
      <c r="N273" s="23"/>
    </row>
    <row r="274" spans="1:14" ht="15" customHeight="1">
      <c r="A274" s="27"/>
      <c r="B274" s="2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3"/>
    </row>
    <row r="275" spans="1:14" ht="15" customHeight="1">
      <c r="A275" s="75">
        <f>A269+1</f>
        <v>126</v>
      </c>
      <c r="B275" s="57" t="s">
        <v>468</v>
      </c>
      <c r="C275" s="58" t="s">
        <v>484</v>
      </c>
      <c r="D275" s="58">
        <v>1</v>
      </c>
      <c r="E275" s="58" t="s">
        <v>3</v>
      </c>
      <c r="F275" s="60"/>
      <c r="G275" s="61">
        <f>I275+K275+M275</f>
        <v>610632</v>
      </c>
      <c r="H275" s="60"/>
      <c r="I275" s="61">
        <f>TRUNC(I276+I277+I278,0)</f>
        <v>28715</v>
      </c>
      <c r="J275" s="60"/>
      <c r="K275" s="61">
        <f>TRUNC(K276+K277+K278,0)</f>
        <v>534927</v>
      </c>
      <c r="L275" s="60"/>
      <c r="M275" s="61">
        <f>TRUNC(M276+M277+M278,0)</f>
        <v>46990</v>
      </c>
      <c r="N275" s="74" t="s">
        <v>467</v>
      </c>
    </row>
    <row r="276" spans="1:14" ht="15" customHeight="1">
      <c r="A276" s="24"/>
      <c r="B276" s="25" t="s">
        <v>420</v>
      </c>
      <c r="C276" s="1" t="s">
        <v>33</v>
      </c>
      <c r="D276" s="3">
        <v>1.34</v>
      </c>
      <c r="E276" s="1" t="s">
        <v>24</v>
      </c>
      <c r="F276" s="8">
        <f>H276+J276+L276</f>
        <v>262580</v>
      </c>
      <c r="G276" s="12">
        <f>I276+K276+M276</f>
        <v>351857.2</v>
      </c>
      <c r="H276" s="8">
        <v>0</v>
      </c>
      <c r="I276" s="12"/>
      <c r="J276" s="8">
        <f>노임!$D$10</f>
        <v>262580</v>
      </c>
      <c r="K276" s="12">
        <f>TRUNC(J276*D276,1)</f>
        <v>351857.2</v>
      </c>
      <c r="L276" s="8">
        <v>0</v>
      </c>
      <c r="M276" s="12"/>
      <c r="N276" s="23" t="s">
        <v>0</v>
      </c>
    </row>
    <row r="277" spans="1:14" ht="15" customHeight="1">
      <c r="A277" s="24"/>
      <c r="B277" s="25" t="s">
        <v>421</v>
      </c>
      <c r="C277" s="1" t="s">
        <v>0</v>
      </c>
      <c r="D277" s="3">
        <v>0.63</v>
      </c>
      <c r="E277" s="1" t="s">
        <v>24</v>
      </c>
      <c r="F277" s="8">
        <f>H277+J277+L277</f>
        <v>172068</v>
      </c>
      <c r="G277" s="12">
        <f>I277+K277+M277</f>
        <v>108402.8</v>
      </c>
      <c r="H277" s="8">
        <v>0</v>
      </c>
      <c r="I277" s="12"/>
      <c r="J277" s="8">
        <f>노임!$D$3</f>
        <v>172068</v>
      </c>
      <c r="K277" s="12">
        <f>TRUNC(J277*D277,1)</f>
        <v>108402.8</v>
      </c>
      <c r="L277" s="8">
        <v>0</v>
      </c>
      <c r="M277" s="12"/>
      <c r="N277" s="23" t="s">
        <v>0</v>
      </c>
    </row>
    <row r="278" spans="1:14" ht="15" customHeight="1">
      <c r="A278" s="24"/>
      <c r="B278" s="25" t="s">
        <v>422</v>
      </c>
      <c r="C278" s="1" t="s">
        <v>268</v>
      </c>
      <c r="D278" s="3">
        <v>1.5</v>
      </c>
      <c r="E278" s="1" t="s">
        <v>7</v>
      </c>
      <c r="F278" s="8">
        <f>H278+J278+L278</f>
        <v>100248.48</v>
      </c>
      <c r="G278" s="12">
        <f>I278+K278+M278</f>
        <v>150372.70000000001</v>
      </c>
      <c r="H278" s="8">
        <f>중기사용료목록!$E$10</f>
        <v>19143.48</v>
      </c>
      <c r="I278" s="12">
        <f>TRUNC(H278*D278,1)</f>
        <v>28715.200000000001</v>
      </c>
      <c r="J278" s="8">
        <f>중기사용료목록!$F$10</f>
        <v>49778</v>
      </c>
      <c r="K278" s="12">
        <f>TRUNC(J278*D278,1)</f>
        <v>74667</v>
      </c>
      <c r="L278" s="8">
        <f>중기사용료목록!$G$10</f>
        <v>31327</v>
      </c>
      <c r="M278" s="12">
        <f>TRUNC(L278*D278,1)</f>
        <v>46990.5</v>
      </c>
      <c r="N278" s="23" t="s">
        <v>0</v>
      </c>
    </row>
    <row r="279" spans="1:14" ht="15" customHeight="1">
      <c r="A279" s="24"/>
      <c r="B279" s="25" t="s">
        <v>456</v>
      </c>
      <c r="C279" s="1" t="s">
        <v>369</v>
      </c>
      <c r="D279" s="3"/>
      <c r="E279" s="1" t="s">
        <v>370</v>
      </c>
      <c r="F279" s="8">
        <f>H279+J279+L279</f>
        <v>0</v>
      </c>
      <c r="G279" s="12">
        <f>I279+K279+M279</f>
        <v>0</v>
      </c>
      <c r="H279" s="8"/>
      <c r="I279" s="12"/>
      <c r="J279" s="8"/>
      <c r="K279" s="12"/>
      <c r="L279" s="8"/>
      <c r="M279" s="12">
        <f>TRUNC((K276+K277+K278)*D279%,1)</f>
        <v>0</v>
      </c>
      <c r="N279" s="23"/>
    </row>
    <row r="280" spans="1:14" ht="15" customHeight="1">
      <c r="A280" s="27"/>
      <c r="B280" s="2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3"/>
    </row>
    <row r="281" spans="1:14" ht="15" customHeight="1">
      <c r="A281" s="75">
        <f>A275+1</f>
        <v>127</v>
      </c>
      <c r="B281" s="57" t="s">
        <v>468</v>
      </c>
      <c r="C281" s="58" t="s">
        <v>485</v>
      </c>
      <c r="D281" s="58">
        <v>1</v>
      </c>
      <c r="E281" s="58" t="s">
        <v>3</v>
      </c>
      <c r="F281" s="60"/>
      <c r="G281" s="61">
        <f>I281+K281+M281</f>
        <v>597506</v>
      </c>
      <c r="H281" s="60"/>
      <c r="I281" s="61">
        <f>TRUNC(I282+I283+I284,0)</f>
        <v>26887</v>
      </c>
      <c r="J281" s="60"/>
      <c r="K281" s="61">
        <f>TRUNC(K282+K283+K284,0)</f>
        <v>534927</v>
      </c>
      <c r="L281" s="60"/>
      <c r="M281" s="61">
        <f>TRUNC(M282+M283+M284,0)</f>
        <v>35692</v>
      </c>
      <c r="N281" s="74" t="s">
        <v>467</v>
      </c>
    </row>
    <row r="282" spans="1:14" ht="15" customHeight="1">
      <c r="A282" s="24"/>
      <c r="B282" s="25" t="s">
        <v>420</v>
      </c>
      <c r="C282" s="1" t="s">
        <v>33</v>
      </c>
      <c r="D282" s="3">
        <v>1.34</v>
      </c>
      <c r="E282" s="1" t="s">
        <v>24</v>
      </c>
      <c r="F282" s="8">
        <f>H282+J282+L282</f>
        <v>262580</v>
      </c>
      <c r="G282" s="12">
        <f>I282+K282+M282</f>
        <v>351857.2</v>
      </c>
      <c r="H282" s="8">
        <v>0</v>
      </c>
      <c r="I282" s="12"/>
      <c r="J282" s="8">
        <f>노임!$D$10</f>
        <v>262580</v>
      </c>
      <c r="K282" s="12">
        <f>TRUNC(J282*D282,1)</f>
        <v>351857.2</v>
      </c>
      <c r="L282" s="8">
        <v>0</v>
      </c>
      <c r="M282" s="12"/>
      <c r="N282" s="23" t="s">
        <v>0</v>
      </c>
    </row>
    <row r="283" spans="1:14" ht="15" customHeight="1">
      <c r="A283" s="24"/>
      <c r="B283" s="25" t="s">
        <v>421</v>
      </c>
      <c r="C283" s="1" t="s">
        <v>0</v>
      </c>
      <c r="D283" s="3">
        <v>0.63</v>
      </c>
      <c r="E283" s="1" t="s">
        <v>24</v>
      </c>
      <c r="F283" s="8">
        <f>H283+J283+L283</f>
        <v>172068</v>
      </c>
      <c r="G283" s="12">
        <f>I283+K283+M283</f>
        <v>108402.8</v>
      </c>
      <c r="H283" s="8">
        <v>0</v>
      </c>
      <c r="I283" s="12"/>
      <c r="J283" s="8">
        <f>노임!$D$3</f>
        <v>172068</v>
      </c>
      <c r="K283" s="12">
        <f>TRUNC(J283*D283,1)</f>
        <v>108402.8</v>
      </c>
      <c r="L283" s="8">
        <v>0</v>
      </c>
      <c r="M283" s="12"/>
      <c r="N283" s="23" t="s">
        <v>0</v>
      </c>
    </row>
    <row r="284" spans="1:14" ht="15" customHeight="1">
      <c r="A284" s="24"/>
      <c r="B284" s="25" t="s">
        <v>422</v>
      </c>
      <c r="C284" s="1" t="s">
        <v>236</v>
      </c>
      <c r="D284" s="3">
        <v>1.5</v>
      </c>
      <c r="E284" s="1" t="s">
        <v>7</v>
      </c>
      <c r="F284" s="8">
        <f>H284+J284+L284</f>
        <v>91498.25</v>
      </c>
      <c r="G284" s="12">
        <f>I284+K284+M284</f>
        <v>137247.29999999999</v>
      </c>
      <c r="H284" s="8">
        <f>중기사용료목록!$E$9</f>
        <v>17925.25</v>
      </c>
      <c r="I284" s="12">
        <f>TRUNC(H284*D284,1)</f>
        <v>26887.8</v>
      </c>
      <c r="J284" s="8">
        <f>중기사용료목록!$F$9</f>
        <v>49778</v>
      </c>
      <c r="K284" s="12">
        <f>TRUNC(J284*D284,1)</f>
        <v>74667</v>
      </c>
      <c r="L284" s="8">
        <f>중기사용료목록!$G$9</f>
        <v>23795</v>
      </c>
      <c r="M284" s="12">
        <f>TRUNC(L284*D284,1)</f>
        <v>35692.5</v>
      </c>
      <c r="N284" s="23" t="s">
        <v>0</v>
      </c>
    </row>
    <row r="285" spans="1:14" ht="15" customHeight="1">
      <c r="A285" s="24"/>
      <c r="B285" s="25" t="s">
        <v>456</v>
      </c>
      <c r="C285" s="1" t="s">
        <v>369</v>
      </c>
      <c r="D285" s="3"/>
      <c r="E285" s="1" t="s">
        <v>370</v>
      </c>
      <c r="F285" s="8">
        <f>H285+J285+L285</f>
        <v>0</v>
      </c>
      <c r="G285" s="12">
        <f>I285+K285+M285</f>
        <v>0</v>
      </c>
      <c r="H285" s="8"/>
      <c r="I285" s="12"/>
      <c r="J285" s="8"/>
      <c r="K285" s="12"/>
      <c r="L285" s="8"/>
      <c r="M285" s="12">
        <f>TRUNC((K282+K283+K284)*D285%,1)</f>
        <v>0</v>
      </c>
      <c r="N285" s="23"/>
    </row>
    <row r="286" spans="1:14" ht="15" customHeight="1">
      <c r="A286" s="27"/>
      <c r="B286" s="2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3"/>
    </row>
    <row r="287" spans="1:14" ht="15" customHeight="1">
      <c r="A287" s="75">
        <f>A281+1</f>
        <v>128</v>
      </c>
      <c r="B287" s="57" t="s">
        <v>468</v>
      </c>
      <c r="C287" s="58" t="s">
        <v>486</v>
      </c>
      <c r="D287" s="58">
        <v>1</v>
      </c>
      <c r="E287" s="58" t="s">
        <v>3</v>
      </c>
      <c r="F287" s="60"/>
      <c r="G287" s="61">
        <f>I287+K287+M287</f>
        <v>649502</v>
      </c>
      <c r="H287" s="60"/>
      <c r="I287" s="61">
        <f>TRUNC(I288+I289+I290,0)</f>
        <v>29480</v>
      </c>
      <c r="J287" s="60"/>
      <c r="K287" s="61">
        <f>TRUNC(K288+K289+K290,0)</f>
        <v>571779</v>
      </c>
      <c r="L287" s="60"/>
      <c r="M287" s="61">
        <f>TRUNC(M288+M289+M290,0)</f>
        <v>48243</v>
      </c>
      <c r="N287" s="74" t="s">
        <v>467</v>
      </c>
    </row>
    <row r="288" spans="1:14" ht="15" customHeight="1">
      <c r="A288" s="24"/>
      <c r="B288" s="25" t="s">
        <v>420</v>
      </c>
      <c r="C288" s="1" t="s">
        <v>33</v>
      </c>
      <c r="D288" s="3">
        <v>1.44</v>
      </c>
      <c r="E288" s="1" t="s">
        <v>24</v>
      </c>
      <c r="F288" s="8">
        <f>H288+J288+L288</f>
        <v>262580</v>
      </c>
      <c r="G288" s="12">
        <f>I288+K288+M288</f>
        <v>378115.2</v>
      </c>
      <c r="H288" s="8">
        <v>0</v>
      </c>
      <c r="I288" s="12"/>
      <c r="J288" s="8">
        <f>노임!$D$10</f>
        <v>262580</v>
      </c>
      <c r="K288" s="12">
        <f>TRUNC(J288*D288,1)</f>
        <v>378115.2</v>
      </c>
      <c r="L288" s="8">
        <v>0</v>
      </c>
      <c r="M288" s="12"/>
      <c r="N288" s="23" t="s">
        <v>0</v>
      </c>
    </row>
    <row r="289" spans="1:14" ht="15" customHeight="1">
      <c r="A289" s="24"/>
      <c r="B289" s="25" t="s">
        <v>421</v>
      </c>
      <c r="C289" s="1" t="s">
        <v>0</v>
      </c>
      <c r="D289" s="3">
        <v>0.68</v>
      </c>
      <c r="E289" s="1" t="s">
        <v>24</v>
      </c>
      <c r="F289" s="8">
        <f>H289+J289+L289</f>
        <v>172068</v>
      </c>
      <c r="G289" s="12">
        <f>I289+K289+M289</f>
        <v>117006.2</v>
      </c>
      <c r="H289" s="8">
        <v>0</v>
      </c>
      <c r="I289" s="12"/>
      <c r="J289" s="8">
        <f>노임!$D$3</f>
        <v>172068</v>
      </c>
      <c r="K289" s="12">
        <f>TRUNC(J289*D289,1)</f>
        <v>117006.2</v>
      </c>
      <c r="L289" s="8">
        <v>0</v>
      </c>
      <c r="M289" s="12"/>
      <c r="N289" s="23" t="s">
        <v>0</v>
      </c>
    </row>
    <row r="290" spans="1:14" ht="15" customHeight="1">
      <c r="A290" s="24"/>
      <c r="B290" s="25" t="s">
        <v>422</v>
      </c>
      <c r="C290" s="1" t="s">
        <v>268</v>
      </c>
      <c r="D290" s="3">
        <v>1.54</v>
      </c>
      <c r="E290" s="1" t="s">
        <v>7</v>
      </c>
      <c r="F290" s="8">
        <f>H290+J290+L290</f>
        <v>100248.48</v>
      </c>
      <c r="G290" s="12">
        <f>I290+K290+M290</f>
        <v>154382.5</v>
      </c>
      <c r="H290" s="8">
        <f>중기사용료목록!$E$10</f>
        <v>19143.48</v>
      </c>
      <c r="I290" s="12">
        <f>TRUNC(H290*D290,1)</f>
        <v>29480.9</v>
      </c>
      <c r="J290" s="8">
        <f>중기사용료목록!$F$10</f>
        <v>49778</v>
      </c>
      <c r="K290" s="12">
        <f>TRUNC(J290*D290,1)</f>
        <v>76658.100000000006</v>
      </c>
      <c r="L290" s="8">
        <f>중기사용료목록!$G$10</f>
        <v>31327</v>
      </c>
      <c r="M290" s="12">
        <f>TRUNC(L290*D290,1)</f>
        <v>48243.5</v>
      </c>
      <c r="N290" s="23" t="s">
        <v>0</v>
      </c>
    </row>
    <row r="291" spans="1:14" ht="15" customHeight="1">
      <c r="A291" s="24"/>
      <c r="B291" s="25" t="s">
        <v>456</v>
      </c>
      <c r="C291" s="1" t="s">
        <v>369</v>
      </c>
      <c r="D291" s="3"/>
      <c r="E291" s="1" t="s">
        <v>370</v>
      </c>
      <c r="F291" s="8">
        <f>H291+J291+L291</f>
        <v>0</v>
      </c>
      <c r="G291" s="12">
        <f>I291+K291+M291</f>
        <v>0</v>
      </c>
      <c r="H291" s="8"/>
      <c r="I291" s="12"/>
      <c r="J291" s="8"/>
      <c r="K291" s="12"/>
      <c r="L291" s="8"/>
      <c r="M291" s="12">
        <f>TRUNC((K288+K289+K290)*D291%,1)</f>
        <v>0</v>
      </c>
      <c r="N291" s="23"/>
    </row>
    <row r="292" spans="1:14" ht="15" customHeight="1">
      <c r="A292" s="27"/>
      <c r="B292" s="2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3"/>
    </row>
    <row r="293" spans="1:14" ht="15" customHeight="1">
      <c r="A293" s="75">
        <f>A287+1</f>
        <v>129</v>
      </c>
      <c r="B293" s="57" t="s">
        <v>468</v>
      </c>
      <c r="C293" s="58" t="s">
        <v>487</v>
      </c>
      <c r="D293" s="58">
        <v>1</v>
      </c>
      <c r="E293" s="58" t="s">
        <v>3</v>
      </c>
      <c r="F293" s="60"/>
      <c r="G293" s="61">
        <f>I293+K293+M293</f>
        <v>711866</v>
      </c>
      <c r="H293" s="60"/>
      <c r="I293" s="61">
        <f>TRUNC(I294+I295+I296,0)</f>
        <v>34075</v>
      </c>
      <c r="J293" s="60"/>
      <c r="K293" s="61">
        <f>TRUNC(K294+K295+K296,0)</f>
        <v>622029</v>
      </c>
      <c r="L293" s="60"/>
      <c r="M293" s="61">
        <f>TRUNC(M294+M295+M296,0)</f>
        <v>55762</v>
      </c>
      <c r="N293" s="74" t="s">
        <v>467</v>
      </c>
    </row>
    <row r="294" spans="1:14" ht="15" customHeight="1">
      <c r="A294" s="24"/>
      <c r="B294" s="25" t="s">
        <v>420</v>
      </c>
      <c r="C294" s="1" t="s">
        <v>33</v>
      </c>
      <c r="D294" s="3">
        <v>1.54</v>
      </c>
      <c r="E294" s="1" t="s">
        <v>24</v>
      </c>
      <c r="F294" s="8">
        <f>H294+J294+L294</f>
        <v>262580</v>
      </c>
      <c r="G294" s="12">
        <f>I294+K294+M294</f>
        <v>404373.2</v>
      </c>
      <c r="H294" s="8">
        <v>0</v>
      </c>
      <c r="I294" s="12"/>
      <c r="J294" s="8">
        <f>노임!$D$10</f>
        <v>262580</v>
      </c>
      <c r="K294" s="12">
        <f>TRUNC(J294*D294,1)</f>
        <v>404373.2</v>
      </c>
      <c r="L294" s="8">
        <v>0</v>
      </c>
      <c r="M294" s="12"/>
      <c r="N294" s="23" t="s">
        <v>0</v>
      </c>
    </row>
    <row r="295" spans="1:14" ht="15" customHeight="1">
      <c r="A295" s="24"/>
      <c r="B295" s="25" t="s">
        <v>421</v>
      </c>
      <c r="C295" s="1" t="s">
        <v>0</v>
      </c>
      <c r="D295" s="3">
        <v>0.75</v>
      </c>
      <c r="E295" s="1" t="s">
        <v>24</v>
      </c>
      <c r="F295" s="8">
        <f>H295+J295+L295</f>
        <v>172068</v>
      </c>
      <c r="G295" s="12">
        <f>I295+K295+M295</f>
        <v>129051</v>
      </c>
      <c r="H295" s="8">
        <v>0</v>
      </c>
      <c r="I295" s="12"/>
      <c r="J295" s="8">
        <f>노임!$D$3</f>
        <v>172068</v>
      </c>
      <c r="K295" s="12">
        <f>TRUNC(J295*D295,1)</f>
        <v>129051</v>
      </c>
      <c r="L295" s="8">
        <v>0</v>
      </c>
      <c r="M295" s="12"/>
      <c r="N295" s="23" t="s">
        <v>0</v>
      </c>
    </row>
    <row r="296" spans="1:14" ht="15" customHeight="1">
      <c r="A296" s="24"/>
      <c r="B296" s="25" t="s">
        <v>422</v>
      </c>
      <c r="C296" s="1" t="s">
        <v>268</v>
      </c>
      <c r="D296" s="3">
        <v>1.78</v>
      </c>
      <c r="E296" s="1" t="s">
        <v>7</v>
      </c>
      <c r="F296" s="8">
        <f>H296+J296+L296</f>
        <v>100248.48</v>
      </c>
      <c r="G296" s="12">
        <f>I296+K296+M296</f>
        <v>178442.1</v>
      </c>
      <c r="H296" s="8">
        <f>중기사용료목록!$E$10</f>
        <v>19143.48</v>
      </c>
      <c r="I296" s="12">
        <f>TRUNC(H296*D296,1)</f>
        <v>34075.300000000003</v>
      </c>
      <c r="J296" s="8">
        <f>중기사용료목록!$F$10</f>
        <v>49778</v>
      </c>
      <c r="K296" s="12">
        <f>TRUNC(J296*D296,1)</f>
        <v>88604.800000000003</v>
      </c>
      <c r="L296" s="8">
        <f>중기사용료목록!$G$10</f>
        <v>31327</v>
      </c>
      <c r="M296" s="12">
        <f>TRUNC(L296*D296,1)</f>
        <v>55762</v>
      </c>
      <c r="N296" s="23" t="s">
        <v>0</v>
      </c>
    </row>
    <row r="297" spans="1:14" ht="15" customHeight="1">
      <c r="A297" s="24"/>
      <c r="B297" s="25" t="s">
        <v>456</v>
      </c>
      <c r="C297" s="1" t="s">
        <v>369</v>
      </c>
      <c r="D297" s="3"/>
      <c r="E297" s="1" t="s">
        <v>370</v>
      </c>
      <c r="F297" s="8">
        <f>H297+J297+L297</f>
        <v>0</v>
      </c>
      <c r="G297" s="12">
        <f>I297+K297+M297</f>
        <v>0</v>
      </c>
      <c r="H297" s="8"/>
      <c r="I297" s="12"/>
      <c r="J297" s="8"/>
      <c r="K297" s="12"/>
      <c r="L297" s="8"/>
      <c r="M297" s="12">
        <f>TRUNC((K294+K295+K296)*D297%,1)</f>
        <v>0</v>
      </c>
      <c r="N297" s="23"/>
    </row>
    <row r="298" spans="1:14" ht="15" customHeight="1">
      <c r="A298" s="27"/>
      <c r="B298" s="2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3"/>
    </row>
    <row r="299" spans="1:14" ht="15" customHeight="1">
      <c r="A299" s="75">
        <f>A293+1</f>
        <v>130</v>
      </c>
      <c r="B299" s="57" t="s">
        <v>468</v>
      </c>
      <c r="C299" s="58" t="s">
        <v>488</v>
      </c>
      <c r="D299" s="58">
        <v>1</v>
      </c>
      <c r="E299" s="58" t="s">
        <v>3</v>
      </c>
      <c r="F299" s="60"/>
      <c r="G299" s="61">
        <f>I299+K299+M299</f>
        <v>758435</v>
      </c>
      <c r="H299" s="60"/>
      <c r="I299" s="61">
        <f>TRUNC(I300+I301+I302,0)</f>
        <v>34841</v>
      </c>
      <c r="J299" s="60"/>
      <c r="K299" s="61">
        <f>TRUNC(K300+K301+K302,0)</f>
        <v>666579</v>
      </c>
      <c r="L299" s="60"/>
      <c r="M299" s="61">
        <f>TRUNC(M300+M301+M302,0)</f>
        <v>57015</v>
      </c>
      <c r="N299" s="74" t="s">
        <v>467</v>
      </c>
    </row>
    <row r="300" spans="1:14" ht="15" customHeight="1">
      <c r="A300" s="24"/>
      <c r="B300" s="25" t="s">
        <v>420</v>
      </c>
      <c r="C300" s="1" t="s">
        <v>33</v>
      </c>
      <c r="D300" s="3">
        <v>1.63</v>
      </c>
      <c r="E300" s="1" t="s">
        <v>24</v>
      </c>
      <c r="F300" s="8">
        <f>H300+J300+L300</f>
        <v>262580</v>
      </c>
      <c r="G300" s="12">
        <f>I300+K300+M300</f>
        <v>428005.4</v>
      </c>
      <c r="H300" s="8">
        <v>0</v>
      </c>
      <c r="I300" s="12"/>
      <c r="J300" s="8">
        <f>노임!$D$10</f>
        <v>262580</v>
      </c>
      <c r="K300" s="12">
        <f>TRUNC(J300*D300,1)</f>
        <v>428005.4</v>
      </c>
      <c r="L300" s="8">
        <v>0</v>
      </c>
      <c r="M300" s="12"/>
      <c r="N300" s="23" t="s">
        <v>0</v>
      </c>
    </row>
    <row r="301" spans="1:14" ht="15" customHeight="1">
      <c r="A301" s="24"/>
      <c r="B301" s="25" t="s">
        <v>421</v>
      </c>
      <c r="C301" s="1" t="s">
        <v>0</v>
      </c>
      <c r="D301" s="3">
        <v>0.86</v>
      </c>
      <c r="E301" s="1" t="s">
        <v>24</v>
      </c>
      <c r="F301" s="8">
        <f>H301+J301+L301</f>
        <v>172068</v>
      </c>
      <c r="G301" s="12">
        <f>I301+K301+M301</f>
        <v>147978.4</v>
      </c>
      <c r="H301" s="8">
        <v>0</v>
      </c>
      <c r="I301" s="12"/>
      <c r="J301" s="8">
        <f>노임!$D$3</f>
        <v>172068</v>
      </c>
      <c r="K301" s="12">
        <f>TRUNC(J301*D301,1)</f>
        <v>147978.4</v>
      </c>
      <c r="L301" s="8">
        <v>0</v>
      </c>
      <c r="M301" s="12"/>
      <c r="N301" s="23" t="s">
        <v>0</v>
      </c>
    </row>
    <row r="302" spans="1:14" ht="15" customHeight="1">
      <c r="A302" s="24"/>
      <c r="B302" s="25" t="s">
        <v>422</v>
      </c>
      <c r="C302" s="1" t="s">
        <v>268</v>
      </c>
      <c r="D302" s="3">
        <v>1.82</v>
      </c>
      <c r="E302" s="1" t="s">
        <v>7</v>
      </c>
      <c r="F302" s="8">
        <f>H302+J302+L302</f>
        <v>100248.48</v>
      </c>
      <c r="G302" s="12">
        <f>I302+K302+M302</f>
        <v>182452.1</v>
      </c>
      <c r="H302" s="8">
        <f>중기사용료목록!$E$10</f>
        <v>19143.48</v>
      </c>
      <c r="I302" s="12">
        <f>TRUNC(H302*D302,1)</f>
        <v>34841.1</v>
      </c>
      <c r="J302" s="8">
        <f>중기사용료목록!$F$10</f>
        <v>49778</v>
      </c>
      <c r="K302" s="12">
        <f>TRUNC(J302*D302,1)</f>
        <v>90595.9</v>
      </c>
      <c r="L302" s="8">
        <f>중기사용료목록!$G$10</f>
        <v>31327</v>
      </c>
      <c r="M302" s="12">
        <f>TRUNC(L302*D302,1)</f>
        <v>57015.1</v>
      </c>
      <c r="N302" s="23" t="s">
        <v>0</v>
      </c>
    </row>
    <row r="303" spans="1:14" ht="15" customHeight="1">
      <c r="A303" s="24"/>
      <c r="B303" s="25" t="s">
        <v>456</v>
      </c>
      <c r="C303" s="1" t="s">
        <v>369</v>
      </c>
      <c r="D303" s="3"/>
      <c r="E303" s="1" t="s">
        <v>370</v>
      </c>
      <c r="F303" s="8">
        <f>H303+J303+L303</f>
        <v>0</v>
      </c>
      <c r="G303" s="12">
        <f>I303+K303+M303</f>
        <v>0</v>
      </c>
      <c r="H303" s="8"/>
      <c r="I303" s="12"/>
      <c r="J303" s="8"/>
      <c r="K303" s="12"/>
      <c r="L303" s="8"/>
      <c r="M303" s="12">
        <f>TRUNC((K300+K301+K302)*D303%,1)</f>
        <v>0</v>
      </c>
      <c r="N303" s="23"/>
    </row>
    <row r="304" spans="1:14" ht="15" customHeight="1">
      <c r="A304" s="27"/>
      <c r="B304" s="2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3"/>
    </row>
    <row r="305" spans="1:14" ht="15" customHeight="1">
      <c r="A305" s="75">
        <f>A299+1</f>
        <v>131</v>
      </c>
      <c r="B305" s="57" t="s">
        <v>468</v>
      </c>
      <c r="C305" s="58" t="s">
        <v>489</v>
      </c>
      <c r="D305" s="58">
        <v>1</v>
      </c>
      <c r="E305" s="58" t="s">
        <v>3</v>
      </c>
      <c r="F305" s="60"/>
      <c r="G305" s="61">
        <f>I305+K305+M305</f>
        <v>829737</v>
      </c>
      <c r="H305" s="60"/>
      <c r="I305" s="61">
        <f>TRUNC(I306+I307+I308,0)</f>
        <v>38669</v>
      </c>
      <c r="J305" s="60"/>
      <c r="K305" s="61">
        <f>TRUNC(K306+K307+K308,0)</f>
        <v>727788</v>
      </c>
      <c r="L305" s="60"/>
      <c r="M305" s="61">
        <f>TRUNC(M306+M307+M308,0)</f>
        <v>63280</v>
      </c>
      <c r="N305" s="74" t="s">
        <v>467</v>
      </c>
    </row>
    <row r="306" spans="1:14" ht="15" customHeight="1">
      <c r="A306" s="24"/>
      <c r="B306" s="25" t="s">
        <v>420</v>
      </c>
      <c r="C306" s="1" t="s">
        <v>33</v>
      </c>
      <c r="D306" s="3">
        <v>1.74</v>
      </c>
      <c r="E306" s="1" t="s">
        <v>24</v>
      </c>
      <c r="F306" s="8">
        <f>H306+J306+L306</f>
        <v>262580</v>
      </c>
      <c r="G306" s="12">
        <f>I306+K306+M306</f>
        <v>456889.2</v>
      </c>
      <c r="H306" s="8">
        <v>0</v>
      </c>
      <c r="I306" s="12"/>
      <c r="J306" s="8">
        <f>노임!$D$10</f>
        <v>262580</v>
      </c>
      <c r="K306" s="12">
        <f>TRUNC(J306*D306,1)</f>
        <v>456889.2</v>
      </c>
      <c r="L306" s="8">
        <v>0</v>
      </c>
      <c r="M306" s="12"/>
      <c r="N306" s="23" t="s">
        <v>0</v>
      </c>
    </row>
    <row r="307" spans="1:14" ht="15" customHeight="1">
      <c r="A307" s="24"/>
      <c r="B307" s="25" t="s">
        <v>421</v>
      </c>
      <c r="C307" s="1" t="s">
        <v>0</v>
      </c>
      <c r="D307" s="3">
        <v>0.99</v>
      </c>
      <c r="E307" s="1" t="s">
        <v>24</v>
      </c>
      <c r="F307" s="8">
        <f>H307+J307+L307</f>
        <v>172068</v>
      </c>
      <c r="G307" s="12">
        <f>I307+K307+M307</f>
        <v>170347.3</v>
      </c>
      <c r="H307" s="8">
        <v>0</v>
      </c>
      <c r="I307" s="12"/>
      <c r="J307" s="8">
        <f>노임!$D$3</f>
        <v>172068</v>
      </c>
      <c r="K307" s="12">
        <f>TRUNC(J307*D307,1)</f>
        <v>170347.3</v>
      </c>
      <c r="L307" s="8">
        <v>0</v>
      </c>
      <c r="M307" s="12"/>
      <c r="N307" s="23" t="s">
        <v>0</v>
      </c>
    </row>
    <row r="308" spans="1:14" ht="15" customHeight="1">
      <c r="A308" s="24"/>
      <c r="B308" s="25" t="s">
        <v>422</v>
      </c>
      <c r="C308" s="1" t="s">
        <v>268</v>
      </c>
      <c r="D308" s="3">
        <v>2.02</v>
      </c>
      <c r="E308" s="1" t="s">
        <v>7</v>
      </c>
      <c r="F308" s="8">
        <f>H308+J308+L308</f>
        <v>100248.48</v>
      </c>
      <c r="G308" s="12">
        <f>I308+K308+M308</f>
        <v>202501.8</v>
      </c>
      <c r="H308" s="8">
        <f>중기사용료목록!$E$10</f>
        <v>19143.48</v>
      </c>
      <c r="I308" s="12">
        <f>TRUNC(H308*D308,1)</f>
        <v>38669.800000000003</v>
      </c>
      <c r="J308" s="8">
        <f>중기사용료목록!$F$10</f>
        <v>49778</v>
      </c>
      <c r="K308" s="12">
        <f>TRUNC(J308*D308,1)</f>
        <v>100551.5</v>
      </c>
      <c r="L308" s="8">
        <f>중기사용료목록!$G$10</f>
        <v>31327</v>
      </c>
      <c r="M308" s="12">
        <f>TRUNC(L308*D308,1)</f>
        <v>63280.5</v>
      </c>
      <c r="N308" s="23" t="s">
        <v>0</v>
      </c>
    </row>
    <row r="309" spans="1:14" ht="15" customHeight="1">
      <c r="A309" s="24"/>
      <c r="B309" s="25" t="s">
        <v>456</v>
      </c>
      <c r="C309" s="1" t="s">
        <v>369</v>
      </c>
      <c r="D309" s="3"/>
      <c r="E309" s="1" t="s">
        <v>370</v>
      </c>
      <c r="F309" s="8">
        <f>H309+J309+L309</f>
        <v>0</v>
      </c>
      <c r="G309" s="12">
        <f>I309+K309+M309</f>
        <v>0</v>
      </c>
      <c r="H309" s="8"/>
      <c r="I309" s="12"/>
      <c r="J309" s="8"/>
      <c r="K309" s="12"/>
      <c r="L309" s="8"/>
      <c r="M309" s="12">
        <f>TRUNC((K306+K307+K308)*D309%,1)</f>
        <v>0</v>
      </c>
      <c r="N309" s="23"/>
    </row>
    <row r="310" spans="1:14" ht="15" customHeight="1">
      <c r="A310" s="27"/>
      <c r="B310" s="2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3"/>
    </row>
    <row r="311" spans="1:14" ht="15" customHeight="1">
      <c r="A311" s="75">
        <f>A305+1</f>
        <v>132</v>
      </c>
      <c r="B311" s="57" t="s">
        <v>468</v>
      </c>
      <c r="C311" s="58" t="s">
        <v>490</v>
      </c>
      <c r="D311" s="58">
        <v>1</v>
      </c>
      <c r="E311" s="58" t="s">
        <v>3</v>
      </c>
      <c r="F311" s="60"/>
      <c r="G311" s="61">
        <f>I311+K311+M311</f>
        <v>932415</v>
      </c>
      <c r="H311" s="60"/>
      <c r="I311" s="61">
        <f>TRUNC(I312+I313+I314,0)</f>
        <v>46518</v>
      </c>
      <c r="J311" s="60"/>
      <c r="K311" s="61">
        <f>TRUNC(K312+K313+K314,0)</f>
        <v>809773</v>
      </c>
      <c r="L311" s="60"/>
      <c r="M311" s="61">
        <f>TRUNC(M312+M313+M314,0)</f>
        <v>76124</v>
      </c>
      <c r="N311" s="74" t="s">
        <v>467</v>
      </c>
    </row>
    <row r="312" spans="1:14" ht="15" customHeight="1">
      <c r="A312" s="24"/>
      <c r="B312" s="25" t="s">
        <v>420</v>
      </c>
      <c r="C312" s="1" t="s">
        <v>33</v>
      </c>
      <c r="D312" s="3">
        <v>1.85</v>
      </c>
      <c r="E312" s="1" t="s">
        <v>24</v>
      </c>
      <c r="F312" s="8">
        <f>H312+J312+L312</f>
        <v>262580</v>
      </c>
      <c r="G312" s="12">
        <f>I312+K312+M312</f>
        <v>485773</v>
      </c>
      <c r="H312" s="8">
        <v>0</v>
      </c>
      <c r="I312" s="12"/>
      <c r="J312" s="8">
        <f>노임!$D$10</f>
        <v>262580</v>
      </c>
      <c r="K312" s="12">
        <f>TRUNC(J312*D312,1)</f>
        <v>485773</v>
      </c>
      <c r="L312" s="8">
        <v>0</v>
      </c>
      <c r="M312" s="12"/>
      <c r="N312" s="23" t="s">
        <v>0</v>
      </c>
    </row>
    <row r="313" spans="1:14" ht="15" customHeight="1">
      <c r="A313" s="24"/>
      <c r="B313" s="25" t="s">
        <v>421</v>
      </c>
      <c r="C313" s="1" t="s">
        <v>0</v>
      </c>
      <c r="D313" s="3">
        <v>1.18</v>
      </c>
      <c r="E313" s="1" t="s">
        <v>24</v>
      </c>
      <c r="F313" s="8">
        <f>H313+J313+L313</f>
        <v>172068</v>
      </c>
      <c r="G313" s="12">
        <f>I313+K313+M313</f>
        <v>203040.2</v>
      </c>
      <c r="H313" s="8">
        <v>0</v>
      </c>
      <c r="I313" s="12"/>
      <c r="J313" s="8">
        <f>노임!$D$3</f>
        <v>172068</v>
      </c>
      <c r="K313" s="12">
        <f>TRUNC(J313*D313,1)</f>
        <v>203040.2</v>
      </c>
      <c r="L313" s="8">
        <v>0</v>
      </c>
      <c r="M313" s="12"/>
      <c r="N313" s="23" t="s">
        <v>0</v>
      </c>
    </row>
    <row r="314" spans="1:14" ht="15" customHeight="1">
      <c r="A314" s="24"/>
      <c r="B314" s="25" t="s">
        <v>422</v>
      </c>
      <c r="C314" s="1" t="s">
        <v>268</v>
      </c>
      <c r="D314" s="3">
        <v>2.4300000000000002</v>
      </c>
      <c r="E314" s="1" t="s">
        <v>7</v>
      </c>
      <c r="F314" s="8">
        <f>H314+J314+L314</f>
        <v>100248.48</v>
      </c>
      <c r="G314" s="12">
        <f>I314+K314+M314</f>
        <v>243603.7</v>
      </c>
      <c r="H314" s="8">
        <f>중기사용료목록!$E$10</f>
        <v>19143.48</v>
      </c>
      <c r="I314" s="12">
        <f>TRUNC(H314*D314,1)</f>
        <v>46518.6</v>
      </c>
      <c r="J314" s="8">
        <f>중기사용료목록!$F$10</f>
        <v>49778</v>
      </c>
      <c r="K314" s="12">
        <f>TRUNC(J314*D314,1)</f>
        <v>120960.5</v>
      </c>
      <c r="L314" s="8">
        <f>중기사용료목록!$G$10</f>
        <v>31327</v>
      </c>
      <c r="M314" s="12">
        <f>TRUNC(L314*D314,1)</f>
        <v>76124.600000000006</v>
      </c>
      <c r="N314" s="23" t="s">
        <v>0</v>
      </c>
    </row>
    <row r="315" spans="1:14" ht="15" customHeight="1">
      <c r="A315" s="24"/>
      <c r="B315" s="25" t="s">
        <v>456</v>
      </c>
      <c r="C315" s="1" t="s">
        <v>369</v>
      </c>
      <c r="D315" s="3"/>
      <c r="E315" s="1" t="s">
        <v>370</v>
      </c>
      <c r="F315" s="8">
        <f>H315+J315+L315</f>
        <v>0</v>
      </c>
      <c r="G315" s="12">
        <f>I315+K315+M315</f>
        <v>0</v>
      </c>
      <c r="H315" s="8"/>
      <c r="I315" s="12"/>
      <c r="J315" s="8"/>
      <c r="K315" s="12"/>
      <c r="L315" s="8"/>
      <c r="M315" s="12">
        <f>TRUNC((K312+K313+K314)*D315%,1)</f>
        <v>0</v>
      </c>
      <c r="N315" s="23"/>
    </row>
    <row r="316" spans="1:14" ht="15" customHeight="1">
      <c r="A316" s="27"/>
      <c r="B316" s="2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3"/>
    </row>
    <row r="317" spans="1:14" ht="15" customHeight="1">
      <c r="A317" s="75">
        <f>A311+1</f>
        <v>133</v>
      </c>
      <c r="B317" s="57" t="s">
        <v>468</v>
      </c>
      <c r="C317" s="58" t="s">
        <v>491</v>
      </c>
      <c r="D317" s="58">
        <v>1</v>
      </c>
      <c r="E317" s="58" t="s">
        <v>3</v>
      </c>
      <c r="F317" s="60"/>
      <c r="G317" s="61">
        <f>I317+K317+M317</f>
        <v>988846</v>
      </c>
      <c r="H317" s="60"/>
      <c r="I317" s="61">
        <f>TRUNC(I318+I319+I320,0)</f>
        <v>49753</v>
      </c>
      <c r="J317" s="60"/>
      <c r="K317" s="61">
        <f>TRUNC(K318+K319+K320,0)</f>
        <v>854774</v>
      </c>
      <c r="L317" s="60"/>
      <c r="M317" s="61">
        <f>TRUNC(M318+M319+M320,0)</f>
        <v>84319</v>
      </c>
      <c r="N317" s="74" t="s">
        <v>467</v>
      </c>
    </row>
    <row r="318" spans="1:14" ht="15" customHeight="1">
      <c r="A318" s="24"/>
      <c r="B318" s="25" t="s">
        <v>420</v>
      </c>
      <c r="C318" s="1" t="s">
        <v>33</v>
      </c>
      <c r="D318" s="3">
        <v>1.95</v>
      </c>
      <c r="E318" s="1" t="s">
        <v>24</v>
      </c>
      <c r="F318" s="8">
        <f>H318+J318+L318</f>
        <v>262580</v>
      </c>
      <c r="G318" s="12">
        <f>I318+K318+M318</f>
        <v>512031</v>
      </c>
      <c r="H318" s="8">
        <v>0</v>
      </c>
      <c r="I318" s="12"/>
      <c r="J318" s="8">
        <f>노임!$D$10</f>
        <v>262580</v>
      </c>
      <c r="K318" s="12">
        <f>TRUNC(J318*D318,1)</f>
        <v>512031</v>
      </c>
      <c r="L318" s="8">
        <v>0</v>
      </c>
      <c r="M318" s="12"/>
      <c r="N318" s="23" t="s">
        <v>0</v>
      </c>
    </row>
    <row r="319" spans="1:14" ht="15" customHeight="1">
      <c r="A319" s="24"/>
      <c r="B319" s="25" t="s">
        <v>421</v>
      </c>
      <c r="C319" s="1" t="s">
        <v>0</v>
      </c>
      <c r="D319" s="3">
        <v>1.26</v>
      </c>
      <c r="E319" s="1" t="s">
        <v>24</v>
      </c>
      <c r="F319" s="8">
        <f>H319+J319+L319</f>
        <v>172068</v>
      </c>
      <c r="G319" s="12">
        <f>I319+K319+M319</f>
        <v>216805.6</v>
      </c>
      <c r="H319" s="8">
        <v>0</v>
      </c>
      <c r="I319" s="12"/>
      <c r="J319" s="8">
        <f>노임!$D$3</f>
        <v>172068</v>
      </c>
      <c r="K319" s="12">
        <f>TRUNC(J319*D319,1)</f>
        <v>216805.6</v>
      </c>
      <c r="L319" s="8">
        <v>0</v>
      </c>
      <c r="M319" s="12"/>
      <c r="N319" s="23" t="s">
        <v>0</v>
      </c>
    </row>
    <row r="320" spans="1:14" ht="15" customHeight="1">
      <c r="A320" s="24"/>
      <c r="B320" s="25" t="s">
        <v>422</v>
      </c>
      <c r="C320" s="1" t="s">
        <v>404</v>
      </c>
      <c r="D320" s="3">
        <v>2.5299999999999998</v>
      </c>
      <c r="E320" s="1" t="s">
        <v>7</v>
      </c>
      <c r="F320" s="8">
        <f>H320+J320+L320</f>
        <v>102771.56</v>
      </c>
      <c r="G320" s="12">
        <f>I320+K320+M320</f>
        <v>260011.90000000002</v>
      </c>
      <c r="H320" s="8">
        <f>중기사용료목록!$E$11</f>
        <v>19665.560000000001</v>
      </c>
      <c r="I320" s="12">
        <f>TRUNC(H320*D320,1)</f>
        <v>49753.8</v>
      </c>
      <c r="J320" s="8">
        <f>중기사용료목록!$F$11</f>
        <v>49778</v>
      </c>
      <c r="K320" s="12">
        <f>TRUNC(J320*D320,1)</f>
        <v>125938.3</v>
      </c>
      <c r="L320" s="8">
        <f>중기사용료목록!$G$11</f>
        <v>33328</v>
      </c>
      <c r="M320" s="12">
        <f>TRUNC(L320*D320,1)</f>
        <v>84319.8</v>
      </c>
      <c r="N320" s="23" t="s">
        <v>0</v>
      </c>
    </row>
    <row r="321" spans="1:14" ht="15" customHeight="1">
      <c r="A321" s="24"/>
      <c r="B321" s="25" t="s">
        <v>456</v>
      </c>
      <c r="C321" s="1" t="s">
        <v>369</v>
      </c>
      <c r="D321" s="3"/>
      <c r="E321" s="1" t="s">
        <v>370</v>
      </c>
      <c r="F321" s="8">
        <f>H321+J321+L321</f>
        <v>0</v>
      </c>
      <c r="G321" s="12">
        <f>I321+K321+M321</f>
        <v>0</v>
      </c>
      <c r="H321" s="8"/>
      <c r="I321" s="12"/>
      <c r="J321" s="8"/>
      <c r="K321" s="12"/>
      <c r="L321" s="8"/>
      <c r="M321" s="12">
        <f>TRUNC((K318+K319+K320)*D321%,1)</f>
        <v>0</v>
      </c>
      <c r="N321" s="23"/>
    </row>
    <row r="322" spans="1:14" ht="15" customHeight="1">
      <c r="A322" s="27"/>
      <c r="B322" s="2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3"/>
    </row>
    <row r="323" spans="1:14" ht="15" customHeight="1">
      <c r="A323" s="75">
        <f>A317+1</f>
        <v>134</v>
      </c>
      <c r="B323" s="57" t="s">
        <v>468</v>
      </c>
      <c r="C323" s="58" t="s">
        <v>492</v>
      </c>
      <c r="D323" s="58">
        <v>1</v>
      </c>
      <c r="E323" s="58" t="s">
        <v>3</v>
      </c>
      <c r="F323" s="60"/>
      <c r="G323" s="61">
        <f>I323+K323+M323</f>
        <v>1058584</v>
      </c>
      <c r="H323" s="60"/>
      <c r="I323" s="61">
        <f>TRUNC(I324+I325+I326,0)</f>
        <v>55456</v>
      </c>
      <c r="J323" s="60"/>
      <c r="K323" s="61">
        <f>TRUNC(K324+K325+K326,0)</f>
        <v>909144</v>
      </c>
      <c r="L323" s="60"/>
      <c r="M323" s="61">
        <f>TRUNC(M324+M325+M326,0)</f>
        <v>93984</v>
      </c>
      <c r="N323" s="74" t="s">
        <v>467</v>
      </c>
    </row>
    <row r="324" spans="1:14" ht="15" customHeight="1">
      <c r="A324" s="24"/>
      <c r="B324" s="25" t="s">
        <v>420</v>
      </c>
      <c r="C324" s="1" t="s">
        <v>33</v>
      </c>
      <c r="D324" s="3">
        <v>2.0299999999999998</v>
      </c>
      <c r="E324" s="1" t="s">
        <v>24</v>
      </c>
      <c r="F324" s="8">
        <f>H324+J324+L324</f>
        <v>262580</v>
      </c>
      <c r="G324" s="12">
        <f>I324+K324+M324</f>
        <v>533037.4</v>
      </c>
      <c r="H324" s="8">
        <v>0</v>
      </c>
      <c r="I324" s="12"/>
      <c r="J324" s="8">
        <f>노임!$D$10</f>
        <v>262580</v>
      </c>
      <c r="K324" s="12">
        <f>TRUNC(J324*D324,1)</f>
        <v>533037.4</v>
      </c>
      <c r="L324" s="8">
        <v>0</v>
      </c>
      <c r="M324" s="12"/>
      <c r="N324" s="23" t="s">
        <v>0</v>
      </c>
    </row>
    <row r="325" spans="1:14" ht="15" customHeight="1">
      <c r="A325" s="24"/>
      <c r="B325" s="25" t="s">
        <v>421</v>
      </c>
      <c r="C325" s="1" t="s">
        <v>0</v>
      </c>
      <c r="D325" s="3">
        <v>1.37</v>
      </c>
      <c r="E325" s="1" t="s">
        <v>24</v>
      </c>
      <c r="F325" s="8">
        <f>H325+J325+L325</f>
        <v>172068</v>
      </c>
      <c r="G325" s="12">
        <f>I325+K325+M325</f>
        <v>235733.1</v>
      </c>
      <c r="H325" s="8">
        <v>0</v>
      </c>
      <c r="I325" s="12"/>
      <c r="J325" s="8">
        <f>노임!$D$3</f>
        <v>172068</v>
      </c>
      <c r="K325" s="12">
        <f>TRUNC(J325*D325,1)</f>
        <v>235733.1</v>
      </c>
      <c r="L325" s="8">
        <v>0</v>
      </c>
      <c r="M325" s="12"/>
      <c r="N325" s="23" t="s">
        <v>0</v>
      </c>
    </row>
    <row r="326" spans="1:14" ht="15" customHeight="1">
      <c r="A326" s="24"/>
      <c r="B326" s="25" t="s">
        <v>422</v>
      </c>
      <c r="C326" s="1" t="s">
        <v>404</v>
      </c>
      <c r="D326" s="3">
        <v>2.82</v>
      </c>
      <c r="E326" s="1" t="s">
        <v>7</v>
      </c>
      <c r="F326" s="8">
        <f>H326+J326+L326</f>
        <v>102771.56</v>
      </c>
      <c r="G326" s="12">
        <f>I326+K326+M326</f>
        <v>289815.59999999998</v>
      </c>
      <c r="H326" s="8">
        <f>중기사용료목록!$E$11</f>
        <v>19665.560000000001</v>
      </c>
      <c r="I326" s="12">
        <f>TRUNC(H326*D326,1)</f>
        <v>55456.800000000003</v>
      </c>
      <c r="J326" s="8">
        <f>중기사용료목록!$F$11</f>
        <v>49778</v>
      </c>
      <c r="K326" s="12">
        <f>TRUNC(J326*D326,1)</f>
        <v>140373.9</v>
      </c>
      <c r="L326" s="8">
        <f>중기사용료목록!$G$11</f>
        <v>33328</v>
      </c>
      <c r="M326" s="12">
        <f>TRUNC(L326*D326,1)</f>
        <v>93984.9</v>
      </c>
      <c r="N326" s="23" t="s">
        <v>0</v>
      </c>
    </row>
    <row r="327" spans="1:14" ht="15" customHeight="1">
      <c r="A327" s="24"/>
      <c r="B327" s="25" t="s">
        <v>456</v>
      </c>
      <c r="C327" s="1" t="s">
        <v>369</v>
      </c>
      <c r="D327" s="3"/>
      <c r="E327" s="1" t="s">
        <v>370</v>
      </c>
      <c r="F327" s="8">
        <f>H327+J327+L327</f>
        <v>0</v>
      </c>
      <c r="G327" s="12">
        <f>I327+K327+M327</f>
        <v>0</v>
      </c>
      <c r="H327" s="8"/>
      <c r="I327" s="12"/>
      <c r="J327" s="8"/>
      <c r="K327" s="12"/>
      <c r="L327" s="8"/>
      <c r="M327" s="12">
        <f>TRUNC((K324+K325+K326)*D327%,1)</f>
        <v>0</v>
      </c>
      <c r="N327" s="23"/>
    </row>
    <row r="328" spans="1:14" ht="15" customHeight="1">
      <c r="A328" s="27"/>
      <c r="B328" s="2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3"/>
    </row>
    <row r="329" spans="1:14" ht="15" customHeight="1">
      <c r="A329" s="75">
        <f>A323+1</f>
        <v>135</v>
      </c>
      <c r="B329" s="57" t="s">
        <v>468</v>
      </c>
      <c r="C329" s="58" t="s">
        <v>493</v>
      </c>
      <c r="D329" s="58">
        <v>1</v>
      </c>
      <c r="E329" s="58" t="s">
        <v>3</v>
      </c>
      <c r="F329" s="60"/>
      <c r="G329" s="61">
        <f>I329+K329+M329</f>
        <v>1153001</v>
      </c>
      <c r="H329" s="60"/>
      <c r="I329" s="61">
        <f>TRUNC(I330+I331+I332,0)</f>
        <v>63716</v>
      </c>
      <c r="J329" s="60"/>
      <c r="K329" s="61">
        <f>TRUNC(K330+K331+K332,0)</f>
        <v>981303</v>
      </c>
      <c r="L329" s="60"/>
      <c r="M329" s="61">
        <f>TRUNC(M330+M331+M332,0)</f>
        <v>107982</v>
      </c>
      <c r="N329" s="74" t="s">
        <v>467</v>
      </c>
    </row>
    <row r="330" spans="1:14" ht="15" customHeight="1">
      <c r="A330" s="24"/>
      <c r="B330" s="25" t="s">
        <v>420</v>
      </c>
      <c r="C330" s="1" t="s">
        <v>33</v>
      </c>
      <c r="D330" s="3">
        <v>2.14</v>
      </c>
      <c r="E330" s="1" t="s">
        <v>24</v>
      </c>
      <c r="F330" s="8">
        <f>H330+J330+L330</f>
        <v>262580</v>
      </c>
      <c r="G330" s="12">
        <f>I330+K330+M330</f>
        <v>561921.19999999995</v>
      </c>
      <c r="H330" s="8">
        <v>0</v>
      </c>
      <c r="I330" s="12"/>
      <c r="J330" s="8">
        <f>노임!$D$10</f>
        <v>262580</v>
      </c>
      <c r="K330" s="12">
        <f>TRUNC(J330*D330,1)</f>
        <v>561921.19999999995</v>
      </c>
      <c r="L330" s="8">
        <v>0</v>
      </c>
      <c r="M330" s="12"/>
      <c r="N330" s="23" t="s">
        <v>0</v>
      </c>
    </row>
    <row r="331" spans="1:14" ht="15" customHeight="1">
      <c r="A331" s="24"/>
      <c r="B331" s="25" t="s">
        <v>421</v>
      </c>
      <c r="C331" s="1" t="s">
        <v>0</v>
      </c>
      <c r="D331" s="3">
        <v>1.5</v>
      </c>
      <c r="E331" s="1" t="s">
        <v>24</v>
      </c>
      <c r="F331" s="8">
        <f>H331+J331+L331</f>
        <v>172068</v>
      </c>
      <c r="G331" s="12">
        <f>I331+K331+M331</f>
        <v>258102</v>
      </c>
      <c r="H331" s="8">
        <v>0</v>
      </c>
      <c r="I331" s="12"/>
      <c r="J331" s="8">
        <f>노임!$D$3</f>
        <v>172068</v>
      </c>
      <c r="K331" s="12">
        <f>TRUNC(J331*D331,1)</f>
        <v>258102</v>
      </c>
      <c r="L331" s="8">
        <v>0</v>
      </c>
      <c r="M331" s="12"/>
      <c r="N331" s="23" t="s">
        <v>0</v>
      </c>
    </row>
    <row r="332" spans="1:14" ht="15" customHeight="1">
      <c r="A332" s="24"/>
      <c r="B332" s="25" t="s">
        <v>422</v>
      </c>
      <c r="C332" s="1" t="s">
        <v>404</v>
      </c>
      <c r="D332" s="3">
        <v>3.24</v>
      </c>
      <c r="E332" s="1" t="s">
        <v>7</v>
      </c>
      <c r="F332" s="8">
        <f>H332+J332+L332</f>
        <v>102771.56</v>
      </c>
      <c r="G332" s="12">
        <f>I332+K332+M332</f>
        <v>332979.8</v>
      </c>
      <c r="H332" s="8">
        <f>중기사용료목록!$E$11</f>
        <v>19665.560000000001</v>
      </c>
      <c r="I332" s="12">
        <f>TRUNC(H332*D332,1)</f>
        <v>63716.4</v>
      </c>
      <c r="J332" s="8">
        <f>중기사용료목록!$F$11</f>
        <v>49778</v>
      </c>
      <c r="K332" s="12">
        <f>TRUNC(J332*D332,1)</f>
        <v>161280.70000000001</v>
      </c>
      <c r="L332" s="8">
        <f>중기사용료목록!$G$11</f>
        <v>33328</v>
      </c>
      <c r="M332" s="12">
        <f>TRUNC(L332*D332,1)</f>
        <v>107982.7</v>
      </c>
      <c r="N332" s="23" t="s">
        <v>0</v>
      </c>
    </row>
    <row r="333" spans="1:14" ht="15" customHeight="1">
      <c r="A333" s="24"/>
      <c r="B333" s="25" t="s">
        <v>456</v>
      </c>
      <c r="C333" s="1" t="s">
        <v>369</v>
      </c>
      <c r="D333" s="3"/>
      <c r="E333" s="1" t="s">
        <v>370</v>
      </c>
      <c r="F333" s="8">
        <f>H333+J333+L333</f>
        <v>0</v>
      </c>
      <c r="G333" s="12">
        <f>I333+K333+M333</f>
        <v>0</v>
      </c>
      <c r="H333" s="8"/>
      <c r="I333" s="12"/>
      <c r="J333" s="8"/>
      <c r="K333" s="12"/>
      <c r="L333" s="8"/>
      <c r="M333" s="12">
        <f>TRUNC((K330+K331+K332)*D333%,1)</f>
        <v>0</v>
      </c>
      <c r="N333" s="23"/>
    </row>
    <row r="334" spans="1:14" ht="15" customHeight="1">
      <c r="A334" s="27"/>
      <c r="B334" s="2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3"/>
    </row>
    <row r="335" spans="1:14" ht="15" customHeight="1">
      <c r="A335" s="75">
        <f>A329+1</f>
        <v>136</v>
      </c>
      <c r="B335" s="57" t="s">
        <v>468</v>
      </c>
      <c r="C335" s="58" t="s">
        <v>494</v>
      </c>
      <c r="D335" s="58">
        <v>1</v>
      </c>
      <c r="E335" s="58" t="s">
        <v>3</v>
      </c>
      <c r="F335" s="60"/>
      <c r="G335" s="61">
        <f>I335+K335+M335</f>
        <v>1251446</v>
      </c>
      <c r="H335" s="60"/>
      <c r="I335" s="61">
        <f>TRUNC(I336+I337+I338,0)</f>
        <v>37664</v>
      </c>
      <c r="J335" s="60"/>
      <c r="K335" s="61">
        <f>TRUNC(K336+K337+K338,0)</f>
        <v>1047685</v>
      </c>
      <c r="L335" s="60"/>
      <c r="M335" s="61">
        <f>TRUNC(M336+M337+M338,0)</f>
        <v>166097</v>
      </c>
      <c r="N335" s="74" t="s">
        <v>467</v>
      </c>
    </row>
    <row r="336" spans="1:14" ht="15" customHeight="1">
      <c r="A336" s="24"/>
      <c r="B336" s="25" t="s">
        <v>420</v>
      </c>
      <c r="C336" s="1" t="s">
        <v>33</v>
      </c>
      <c r="D336" s="3">
        <v>2.19</v>
      </c>
      <c r="E336" s="1" t="s">
        <v>24</v>
      </c>
      <c r="F336" s="8">
        <f>H336+J336+L336</f>
        <v>262580</v>
      </c>
      <c r="G336" s="12">
        <f>I336+K336+M336</f>
        <v>575050.19999999995</v>
      </c>
      <c r="H336" s="8">
        <v>0</v>
      </c>
      <c r="I336" s="12"/>
      <c r="J336" s="8">
        <f>노임!$D$10</f>
        <v>262580</v>
      </c>
      <c r="K336" s="12">
        <f>TRUNC(J336*D336,1)</f>
        <v>575050.19999999995</v>
      </c>
      <c r="L336" s="8">
        <v>0</v>
      </c>
      <c r="M336" s="12"/>
      <c r="N336" s="23" t="s">
        <v>0</v>
      </c>
    </row>
    <row r="337" spans="1:14" ht="15" customHeight="1">
      <c r="A337" s="24"/>
      <c r="B337" s="25" t="s">
        <v>421</v>
      </c>
      <c r="C337" s="1" t="s">
        <v>0</v>
      </c>
      <c r="D337" s="3">
        <v>1.56</v>
      </c>
      <c r="E337" s="1" t="s">
        <v>24</v>
      </c>
      <c r="F337" s="8">
        <f>H337+J337+L337</f>
        <v>172068</v>
      </c>
      <c r="G337" s="12">
        <f>I337+K337+M337</f>
        <v>268426</v>
      </c>
      <c r="H337" s="8">
        <v>0</v>
      </c>
      <c r="I337" s="12"/>
      <c r="J337" s="8">
        <f>노임!$D$3</f>
        <v>172068</v>
      </c>
      <c r="K337" s="12">
        <f>TRUNC(J337*D337,1)</f>
        <v>268426</v>
      </c>
      <c r="L337" s="8">
        <v>0</v>
      </c>
      <c r="M337" s="12"/>
      <c r="N337" s="23" t="s">
        <v>0</v>
      </c>
    </row>
    <row r="338" spans="1:14" ht="15" customHeight="1">
      <c r="A338" s="24"/>
      <c r="B338" s="25" t="s">
        <v>526</v>
      </c>
      <c r="C338" s="1" t="s">
        <v>406</v>
      </c>
      <c r="D338" s="3">
        <v>3.46</v>
      </c>
      <c r="E338" s="1" t="s">
        <v>7</v>
      </c>
      <c r="F338" s="8">
        <f>H338+J338+L338</f>
        <v>117910.67</v>
      </c>
      <c r="G338" s="12">
        <f>I338+K338+M338</f>
        <v>407970.9</v>
      </c>
      <c r="H338" s="8">
        <f>중기사용료목록!$E$6</f>
        <v>10885.67</v>
      </c>
      <c r="I338" s="12">
        <f>TRUNC(H338*D338,1)</f>
        <v>37664.400000000001</v>
      </c>
      <c r="J338" s="8">
        <f>중기사용료목록!$F$6</f>
        <v>59020</v>
      </c>
      <c r="K338" s="12">
        <f>TRUNC(J338*D338,1)</f>
        <v>204209.2</v>
      </c>
      <c r="L338" s="8">
        <f>중기사용료목록!$G$6</f>
        <v>48005</v>
      </c>
      <c r="M338" s="12">
        <f>TRUNC(L338*D338,1)</f>
        <v>166097.29999999999</v>
      </c>
      <c r="N338" s="23" t="s">
        <v>0</v>
      </c>
    </row>
    <row r="339" spans="1:14" ht="15" customHeight="1">
      <c r="A339" s="24"/>
      <c r="B339" s="25" t="s">
        <v>456</v>
      </c>
      <c r="C339" s="1" t="s">
        <v>369</v>
      </c>
      <c r="D339" s="3"/>
      <c r="E339" s="1" t="s">
        <v>370</v>
      </c>
      <c r="F339" s="8">
        <f>H339+J339+L339</f>
        <v>0</v>
      </c>
      <c r="G339" s="12">
        <f>I339+K339+M339</f>
        <v>0</v>
      </c>
      <c r="H339" s="8"/>
      <c r="I339" s="12"/>
      <c r="J339" s="8"/>
      <c r="K339" s="12"/>
      <c r="L339" s="8"/>
      <c r="M339" s="12">
        <f>TRUNC((K336+K337+K338)*D339%,1)</f>
        <v>0</v>
      </c>
      <c r="N339" s="23"/>
    </row>
    <row r="340" spans="1:14" ht="15" customHeight="1">
      <c r="A340" s="27"/>
      <c r="B340" s="2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3"/>
    </row>
    <row r="341" spans="1:14" ht="15" customHeight="1">
      <c r="A341" s="75">
        <f>A335+1</f>
        <v>137</v>
      </c>
      <c r="B341" s="57" t="s">
        <v>468</v>
      </c>
      <c r="C341" s="58" t="s">
        <v>495</v>
      </c>
      <c r="D341" s="58">
        <v>1</v>
      </c>
      <c r="E341" s="58" t="s">
        <v>3</v>
      </c>
      <c r="F341" s="60"/>
      <c r="G341" s="61">
        <f>I341+K341+M341</f>
        <v>1199064</v>
      </c>
      <c r="H341" s="60"/>
      <c r="I341" s="61">
        <f>TRUNC(I342+I343+I344,0)</f>
        <v>68042</v>
      </c>
      <c r="J341" s="60"/>
      <c r="K341" s="61">
        <f>TRUNC(K342+K343+K344,0)</f>
        <v>1015708</v>
      </c>
      <c r="L341" s="60"/>
      <c r="M341" s="61">
        <f>TRUNC(M342+M343+M344,0)</f>
        <v>115314</v>
      </c>
      <c r="N341" s="74" t="s">
        <v>467</v>
      </c>
    </row>
    <row r="342" spans="1:14" ht="15" customHeight="1">
      <c r="A342" s="24"/>
      <c r="B342" s="25" t="s">
        <v>420</v>
      </c>
      <c r="C342" s="1" t="s">
        <v>33</v>
      </c>
      <c r="D342" s="3">
        <v>2.19</v>
      </c>
      <c r="E342" s="1" t="s">
        <v>24</v>
      </c>
      <c r="F342" s="8">
        <f>H342+J342+L342</f>
        <v>262580</v>
      </c>
      <c r="G342" s="12">
        <f>I342+K342+M342</f>
        <v>575050.19999999995</v>
      </c>
      <c r="H342" s="8">
        <v>0</v>
      </c>
      <c r="I342" s="12"/>
      <c r="J342" s="8">
        <f>노임!$D$10</f>
        <v>262580</v>
      </c>
      <c r="K342" s="12">
        <f>TRUNC(J342*D342,1)</f>
        <v>575050.19999999995</v>
      </c>
      <c r="L342" s="8">
        <v>0</v>
      </c>
      <c r="M342" s="12"/>
      <c r="N342" s="23" t="s">
        <v>0</v>
      </c>
    </row>
    <row r="343" spans="1:14" ht="15" customHeight="1">
      <c r="A343" s="24"/>
      <c r="B343" s="25" t="s">
        <v>421</v>
      </c>
      <c r="C343" s="1" t="s">
        <v>0</v>
      </c>
      <c r="D343" s="3">
        <v>1.56</v>
      </c>
      <c r="E343" s="1" t="s">
        <v>24</v>
      </c>
      <c r="F343" s="8">
        <f>H343+J343+L343</f>
        <v>172068</v>
      </c>
      <c r="G343" s="12">
        <f>I343+K343+M343</f>
        <v>268426</v>
      </c>
      <c r="H343" s="8">
        <v>0</v>
      </c>
      <c r="I343" s="12"/>
      <c r="J343" s="8">
        <f>노임!$D$3</f>
        <v>172068</v>
      </c>
      <c r="K343" s="12">
        <f>TRUNC(J343*D343,1)</f>
        <v>268426</v>
      </c>
      <c r="L343" s="8">
        <v>0</v>
      </c>
      <c r="M343" s="12"/>
      <c r="N343" s="23" t="s">
        <v>0</v>
      </c>
    </row>
    <row r="344" spans="1:14" ht="15" customHeight="1">
      <c r="A344" s="24"/>
      <c r="B344" s="25" t="s">
        <v>422</v>
      </c>
      <c r="C344" s="1" t="s">
        <v>404</v>
      </c>
      <c r="D344" s="3">
        <v>3.46</v>
      </c>
      <c r="E344" s="1" t="s">
        <v>7</v>
      </c>
      <c r="F344" s="8">
        <f>H344+J344+L344</f>
        <v>102771.56</v>
      </c>
      <c r="G344" s="12">
        <f>I344+K344+M344</f>
        <v>355589.39999999997</v>
      </c>
      <c r="H344" s="8">
        <f>중기사용료목록!$E$11</f>
        <v>19665.560000000001</v>
      </c>
      <c r="I344" s="12">
        <f>TRUNC(H344*D344,1)</f>
        <v>68042.8</v>
      </c>
      <c r="J344" s="8">
        <f>중기사용료목록!$F$11</f>
        <v>49778</v>
      </c>
      <c r="K344" s="12">
        <f>TRUNC(J344*D344,1)</f>
        <v>172231.8</v>
      </c>
      <c r="L344" s="8">
        <f>중기사용료목록!$G$11</f>
        <v>33328</v>
      </c>
      <c r="M344" s="12">
        <f>TRUNC(L344*D344,1)</f>
        <v>115314.8</v>
      </c>
      <c r="N344" s="23" t="s">
        <v>0</v>
      </c>
    </row>
    <row r="345" spans="1:14" ht="15" customHeight="1">
      <c r="A345" s="24"/>
      <c r="B345" s="25" t="s">
        <v>456</v>
      </c>
      <c r="C345" s="1" t="s">
        <v>369</v>
      </c>
      <c r="D345" s="3"/>
      <c r="E345" s="1" t="s">
        <v>370</v>
      </c>
      <c r="F345" s="8">
        <f>H345+J345+L345</f>
        <v>0</v>
      </c>
      <c r="G345" s="12">
        <f>I345+K345+M345</f>
        <v>0</v>
      </c>
      <c r="H345" s="8"/>
      <c r="I345" s="12"/>
      <c r="J345" s="8"/>
      <c r="K345" s="12"/>
      <c r="L345" s="8"/>
      <c r="M345" s="12">
        <f>TRUNC((K342+K343+K344)*D345%,1)</f>
        <v>0</v>
      </c>
      <c r="N345" s="23"/>
    </row>
    <row r="346" spans="1:14" ht="15" customHeight="1">
      <c r="A346" s="27"/>
      <c r="B346" s="2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3"/>
    </row>
    <row r="347" spans="1:14" ht="15" customHeight="1">
      <c r="A347" s="75">
        <f>A341+1</f>
        <v>138</v>
      </c>
      <c r="B347" s="57" t="s">
        <v>468</v>
      </c>
      <c r="C347" s="58" t="s">
        <v>499</v>
      </c>
      <c r="D347" s="58">
        <v>1</v>
      </c>
      <c r="E347" s="58" t="s">
        <v>3</v>
      </c>
      <c r="F347" s="60"/>
      <c r="G347" s="61">
        <f>I347+K347+M347</f>
        <v>1301476</v>
      </c>
      <c r="H347" s="60"/>
      <c r="I347" s="61">
        <f>TRUNC(I348+I349+I350,0)</f>
        <v>40276</v>
      </c>
      <c r="J347" s="60"/>
      <c r="K347" s="61">
        <f>TRUNC(K348+K349+K350,0)</f>
        <v>1083582</v>
      </c>
      <c r="L347" s="60"/>
      <c r="M347" s="61">
        <f>TRUNC(M348+M349+M350,0)</f>
        <v>177618</v>
      </c>
      <c r="N347" s="74" t="s">
        <v>467</v>
      </c>
    </row>
    <row r="348" spans="1:14" ht="15" customHeight="1">
      <c r="A348" s="24"/>
      <c r="B348" s="25" t="s">
        <v>420</v>
      </c>
      <c r="C348" s="1" t="s">
        <v>33</v>
      </c>
      <c r="D348" s="3">
        <v>2.2400000000000002</v>
      </c>
      <c r="E348" s="1" t="s">
        <v>24</v>
      </c>
      <c r="F348" s="8">
        <f>H348+J348+L348</f>
        <v>262580</v>
      </c>
      <c r="G348" s="12">
        <f>I348+K348+M348</f>
        <v>588179.19999999995</v>
      </c>
      <c r="H348" s="8">
        <v>0</v>
      </c>
      <c r="I348" s="12"/>
      <c r="J348" s="8">
        <f>노임!$D$10</f>
        <v>262580</v>
      </c>
      <c r="K348" s="12">
        <f>TRUNC(J348*D348,1)</f>
        <v>588179.19999999995</v>
      </c>
      <c r="L348" s="8">
        <v>0</v>
      </c>
      <c r="M348" s="12"/>
      <c r="N348" s="23" t="s">
        <v>0</v>
      </c>
    </row>
    <row r="349" spans="1:14" ht="15" customHeight="1">
      <c r="A349" s="24"/>
      <c r="B349" s="25" t="s">
        <v>421</v>
      </c>
      <c r="C349" s="1" t="s">
        <v>0</v>
      </c>
      <c r="D349" s="3">
        <v>1.61</v>
      </c>
      <c r="E349" s="1" t="s">
        <v>24</v>
      </c>
      <c r="F349" s="8">
        <f>H349+J349+L349</f>
        <v>172068</v>
      </c>
      <c r="G349" s="12">
        <f>I349+K349+M349</f>
        <v>277029.40000000002</v>
      </c>
      <c r="H349" s="8">
        <v>0</v>
      </c>
      <c r="I349" s="12"/>
      <c r="J349" s="8">
        <f>노임!$D$3</f>
        <v>172068</v>
      </c>
      <c r="K349" s="12">
        <f>TRUNC(J349*D349,1)</f>
        <v>277029.40000000002</v>
      </c>
      <c r="L349" s="8">
        <v>0</v>
      </c>
      <c r="M349" s="12"/>
      <c r="N349" s="23" t="s">
        <v>0</v>
      </c>
    </row>
    <row r="350" spans="1:14" ht="15" customHeight="1">
      <c r="A350" s="24"/>
      <c r="B350" s="25" t="s">
        <v>526</v>
      </c>
      <c r="C350" s="1" t="s">
        <v>406</v>
      </c>
      <c r="D350" s="3">
        <v>3.7</v>
      </c>
      <c r="E350" s="1" t="s">
        <v>7</v>
      </c>
      <c r="F350" s="8">
        <f>H350+J350+L350</f>
        <v>117910.67</v>
      </c>
      <c r="G350" s="12">
        <f>I350+K350+M350</f>
        <v>436269.4</v>
      </c>
      <c r="H350" s="8">
        <f>중기사용료목록!$E$6</f>
        <v>10885.67</v>
      </c>
      <c r="I350" s="12">
        <f>TRUNC(H350*D350,1)</f>
        <v>40276.9</v>
      </c>
      <c r="J350" s="8">
        <f>중기사용료목록!$F$6</f>
        <v>59020</v>
      </c>
      <c r="K350" s="12">
        <f>TRUNC(J350*D350,1)</f>
        <v>218374</v>
      </c>
      <c r="L350" s="8">
        <f>중기사용료목록!$G$6</f>
        <v>48005</v>
      </c>
      <c r="M350" s="12">
        <f>TRUNC(L350*D350,1)</f>
        <v>177618.5</v>
      </c>
      <c r="N350" s="23" t="s">
        <v>0</v>
      </c>
    </row>
    <row r="351" spans="1:14" ht="15" customHeight="1">
      <c r="A351" s="24"/>
      <c r="B351" s="25" t="s">
        <v>456</v>
      </c>
      <c r="C351" s="1" t="s">
        <v>369</v>
      </c>
      <c r="D351" s="3"/>
      <c r="E351" s="1" t="s">
        <v>370</v>
      </c>
      <c r="F351" s="8">
        <f>H351+J351+L351</f>
        <v>0</v>
      </c>
      <c r="G351" s="12">
        <f>I351+K351+M351</f>
        <v>0</v>
      </c>
      <c r="H351" s="8"/>
      <c r="I351" s="12"/>
      <c r="J351" s="8"/>
      <c r="K351" s="12"/>
      <c r="L351" s="8"/>
      <c r="M351" s="12">
        <f>TRUNC((K348+K349+K350)*D351%,1)</f>
        <v>0</v>
      </c>
      <c r="N351" s="23"/>
    </row>
    <row r="352" spans="1:14" ht="15" customHeight="1">
      <c r="A352" s="27"/>
      <c r="B352" s="2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3"/>
    </row>
    <row r="353" spans="1:14" ht="15" customHeight="1">
      <c r="A353" s="75">
        <f>A347+1</f>
        <v>139</v>
      </c>
      <c r="B353" s="57" t="s">
        <v>468</v>
      </c>
      <c r="C353" s="58" t="s">
        <v>500</v>
      </c>
      <c r="D353" s="58">
        <v>1</v>
      </c>
      <c r="E353" s="58" t="s">
        <v>3</v>
      </c>
      <c r="F353" s="60"/>
      <c r="G353" s="61">
        <f>I353+K353+M353</f>
        <v>1400366</v>
      </c>
      <c r="H353" s="60"/>
      <c r="I353" s="61">
        <f>TRUNC(I354+I355+I356,0)</f>
        <v>45719</v>
      </c>
      <c r="J353" s="60"/>
      <c r="K353" s="61">
        <f>TRUNC(K354+K355+K356,0)</f>
        <v>1153026</v>
      </c>
      <c r="L353" s="60"/>
      <c r="M353" s="61">
        <f>TRUNC(M354+M355+M356,0)</f>
        <v>201621</v>
      </c>
      <c r="N353" s="74" t="s">
        <v>467</v>
      </c>
    </row>
    <row r="354" spans="1:14" ht="15" customHeight="1">
      <c r="A354" s="24"/>
      <c r="B354" s="25" t="s">
        <v>420</v>
      </c>
      <c r="C354" s="1" t="s">
        <v>33</v>
      </c>
      <c r="D354" s="3">
        <v>2.3199999999999998</v>
      </c>
      <c r="E354" s="1" t="s">
        <v>24</v>
      </c>
      <c r="F354" s="8">
        <f>H354+J354+L354</f>
        <v>262580</v>
      </c>
      <c r="G354" s="12">
        <f>I354+K354+M354</f>
        <v>609185.6</v>
      </c>
      <c r="H354" s="8">
        <v>0</v>
      </c>
      <c r="I354" s="12"/>
      <c r="J354" s="8">
        <f>노임!$D$10</f>
        <v>262580</v>
      </c>
      <c r="K354" s="12">
        <f>TRUNC(J354*D354,1)</f>
        <v>609185.6</v>
      </c>
      <c r="L354" s="8">
        <v>0</v>
      </c>
      <c r="M354" s="12"/>
      <c r="N354" s="23" t="s">
        <v>0</v>
      </c>
    </row>
    <row r="355" spans="1:14" ht="15" customHeight="1">
      <c r="A355" s="24"/>
      <c r="B355" s="25" t="s">
        <v>421</v>
      </c>
      <c r="C355" s="1" t="s">
        <v>0</v>
      </c>
      <c r="D355" s="3">
        <v>1.72</v>
      </c>
      <c r="E355" s="1" t="s">
        <v>24</v>
      </c>
      <c r="F355" s="8">
        <f>H355+J355+L355</f>
        <v>172068</v>
      </c>
      <c r="G355" s="12">
        <f>I355+K355+M355</f>
        <v>295956.90000000002</v>
      </c>
      <c r="H355" s="8">
        <v>0</v>
      </c>
      <c r="I355" s="12"/>
      <c r="J355" s="8">
        <f>노임!$D$3</f>
        <v>172068</v>
      </c>
      <c r="K355" s="12">
        <f>TRUNC(J355*D355,1)</f>
        <v>295956.90000000002</v>
      </c>
      <c r="L355" s="8">
        <v>0</v>
      </c>
      <c r="M355" s="12"/>
      <c r="N355" s="23" t="s">
        <v>0</v>
      </c>
    </row>
    <row r="356" spans="1:14" ht="15" customHeight="1">
      <c r="A356" s="24"/>
      <c r="B356" s="25" t="s">
        <v>526</v>
      </c>
      <c r="C356" s="1" t="s">
        <v>406</v>
      </c>
      <c r="D356" s="3">
        <v>4.2</v>
      </c>
      <c r="E356" s="1" t="s">
        <v>7</v>
      </c>
      <c r="F356" s="8">
        <f>H356+J356+L356</f>
        <v>117910.67</v>
      </c>
      <c r="G356" s="12">
        <f>I356+K356+M356</f>
        <v>495224.8</v>
      </c>
      <c r="H356" s="8">
        <f>중기사용료목록!$E$6</f>
        <v>10885.67</v>
      </c>
      <c r="I356" s="12">
        <f>TRUNC(H356*D356,1)</f>
        <v>45719.8</v>
      </c>
      <c r="J356" s="8">
        <f>중기사용료목록!$F$6</f>
        <v>59020</v>
      </c>
      <c r="K356" s="12">
        <f>TRUNC(J356*D356,1)</f>
        <v>247884</v>
      </c>
      <c r="L356" s="8">
        <f>중기사용료목록!$G$6</f>
        <v>48005</v>
      </c>
      <c r="M356" s="12">
        <f>TRUNC(L356*D356,1)</f>
        <v>201621</v>
      </c>
      <c r="N356" s="23" t="s">
        <v>0</v>
      </c>
    </row>
    <row r="357" spans="1:14" ht="15" customHeight="1">
      <c r="A357" s="24"/>
      <c r="B357" s="25" t="s">
        <v>456</v>
      </c>
      <c r="C357" s="1" t="s">
        <v>369</v>
      </c>
      <c r="D357" s="3"/>
      <c r="E357" s="1" t="s">
        <v>370</v>
      </c>
      <c r="F357" s="8">
        <f>H357+J357+L357</f>
        <v>0</v>
      </c>
      <c r="G357" s="12">
        <f>I357+K357+M357</f>
        <v>0</v>
      </c>
      <c r="H357" s="8"/>
      <c r="I357" s="12"/>
      <c r="J357" s="8"/>
      <c r="K357" s="12"/>
      <c r="L357" s="8"/>
      <c r="M357" s="12">
        <f>TRUNC((K354+K355+K356)*D357%,1)</f>
        <v>0</v>
      </c>
      <c r="N357" s="23"/>
    </row>
    <row r="358" spans="1:14" ht="15" customHeight="1">
      <c r="A358" s="27"/>
      <c r="B358" s="2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3"/>
    </row>
  </sheetData>
  <autoFilter ref="A1:N366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N28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27" width="9.33203125" customWidth="1"/>
  </cols>
  <sheetData>
    <row r="1" spans="1:14" ht="15" customHeight="1">
      <c r="A1" s="83" t="s">
        <v>502</v>
      </c>
    </row>
    <row r="2" spans="1:14" ht="15" customHeight="1">
      <c r="A2" s="384" t="s">
        <v>23</v>
      </c>
      <c r="B2" s="385"/>
      <c r="C2" s="386" t="s">
        <v>50</v>
      </c>
      <c r="D2" s="386" t="s">
        <v>49</v>
      </c>
      <c r="E2" s="386" t="s">
        <v>48</v>
      </c>
      <c r="F2" s="386" t="s">
        <v>19</v>
      </c>
      <c r="G2" s="386" t="s">
        <v>0</v>
      </c>
      <c r="H2" s="386" t="s">
        <v>18</v>
      </c>
      <c r="I2" s="386" t="s">
        <v>0</v>
      </c>
      <c r="J2" s="386" t="s">
        <v>17</v>
      </c>
      <c r="K2" s="386" t="s">
        <v>0</v>
      </c>
      <c r="L2" s="386" t="s">
        <v>16</v>
      </c>
      <c r="M2" s="386" t="s">
        <v>0</v>
      </c>
      <c r="N2" s="387" t="s">
        <v>15</v>
      </c>
    </row>
    <row r="3" spans="1:14" ht="15" customHeight="1">
      <c r="A3" s="384"/>
      <c r="B3" s="385"/>
      <c r="C3" s="386" t="s">
        <v>0</v>
      </c>
      <c r="D3" s="386" t="s">
        <v>0</v>
      </c>
      <c r="E3" s="386" t="s">
        <v>0</v>
      </c>
      <c r="F3" s="2" t="s">
        <v>47</v>
      </c>
      <c r="G3" s="2" t="s">
        <v>46</v>
      </c>
      <c r="H3" s="2" t="s">
        <v>47</v>
      </c>
      <c r="I3" s="2" t="s">
        <v>46</v>
      </c>
      <c r="J3" s="2" t="s">
        <v>47</v>
      </c>
      <c r="K3" s="2" t="s">
        <v>46</v>
      </c>
      <c r="L3" s="2" t="s">
        <v>47</v>
      </c>
      <c r="M3" s="2" t="s">
        <v>46</v>
      </c>
      <c r="N3" s="387" t="s">
        <v>0</v>
      </c>
    </row>
    <row r="4" spans="1:14" ht="15" customHeight="1">
      <c r="A4" s="24"/>
      <c r="B4" s="25"/>
      <c r="C4" s="1"/>
      <c r="D4" s="1"/>
      <c r="E4" s="2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f>밸브!A353+1</f>
        <v>140</v>
      </c>
      <c r="B5" s="57" t="s">
        <v>503</v>
      </c>
      <c r="C5" s="58" t="s">
        <v>397</v>
      </c>
      <c r="D5" s="87">
        <v>1</v>
      </c>
      <c r="E5" s="59" t="s">
        <v>396</v>
      </c>
      <c r="F5" s="60"/>
      <c r="G5" s="61">
        <f>I5+K5+M5</f>
        <v>1342591.8</v>
      </c>
      <c r="H5" s="60"/>
      <c r="I5" s="61">
        <f>SUM(I6:I11)</f>
        <v>0</v>
      </c>
      <c r="J5" s="60"/>
      <c r="K5" s="61">
        <f>SUM(K6:K11)</f>
        <v>1243140.6000000001</v>
      </c>
      <c r="L5" s="60"/>
      <c r="M5" s="61">
        <f>SUM(M6:M11)</f>
        <v>99451.199999999997</v>
      </c>
      <c r="N5" s="74" t="s">
        <v>501</v>
      </c>
    </row>
    <row r="6" spans="1:14" ht="15" customHeight="1">
      <c r="A6" s="24"/>
      <c r="B6" s="25" t="s">
        <v>504</v>
      </c>
      <c r="C6" s="1"/>
      <c r="D6" s="3">
        <v>2.85</v>
      </c>
      <c r="E6" s="2" t="s">
        <v>24</v>
      </c>
      <c r="F6" s="8">
        <f>H6+J6+L6</f>
        <v>239808</v>
      </c>
      <c r="G6" s="12">
        <f>I6+K6+M6</f>
        <v>683452.8</v>
      </c>
      <c r="H6" s="8">
        <v>0</v>
      </c>
      <c r="I6" s="12"/>
      <c r="J6" s="8">
        <f>노임!D6</f>
        <v>239808</v>
      </c>
      <c r="K6" s="12">
        <f>TRUNC(J6*D6,1)</f>
        <v>683452.8</v>
      </c>
      <c r="L6" s="8">
        <v>0</v>
      </c>
      <c r="M6" s="12"/>
      <c r="N6" s="23" t="s">
        <v>0</v>
      </c>
    </row>
    <row r="7" spans="1:14" ht="15" customHeight="1">
      <c r="A7" s="24"/>
      <c r="B7" s="25" t="s">
        <v>505</v>
      </c>
      <c r="C7" s="1" t="s">
        <v>0</v>
      </c>
      <c r="D7" s="3">
        <v>1.04</v>
      </c>
      <c r="E7" s="2" t="s">
        <v>24</v>
      </c>
      <c r="F7" s="8">
        <f>H7+J7+L7</f>
        <v>282536</v>
      </c>
      <c r="G7" s="12">
        <f>I7+K7+M7</f>
        <v>293837.40000000002</v>
      </c>
      <c r="H7" s="8">
        <v>0</v>
      </c>
      <c r="I7" s="12"/>
      <c r="J7" s="8">
        <f>노임!D7</f>
        <v>282536</v>
      </c>
      <c r="K7" s="12">
        <f>TRUNC(J7*D7,1)</f>
        <v>293837.40000000002</v>
      </c>
      <c r="L7" s="8">
        <v>0</v>
      </c>
      <c r="M7" s="12"/>
      <c r="N7" s="23" t="s">
        <v>0</v>
      </c>
    </row>
    <row r="8" spans="1:14" ht="15" customHeight="1">
      <c r="A8" s="24"/>
      <c r="B8" s="25" t="s">
        <v>506</v>
      </c>
      <c r="C8" s="1"/>
      <c r="D8" s="3">
        <v>0.78</v>
      </c>
      <c r="E8" s="2" t="s">
        <v>24</v>
      </c>
      <c r="F8" s="8">
        <f t="shared" ref="F8:F9" si="0">H8+J8+L8</f>
        <v>226122</v>
      </c>
      <c r="G8" s="12">
        <f t="shared" ref="G8:G9" si="1">I8+K8+M8</f>
        <v>176375.1</v>
      </c>
      <c r="H8" s="8"/>
      <c r="I8" s="12"/>
      <c r="J8" s="8">
        <f>노임!D4</f>
        <v>226122</v>
      </c>
      <c r="K8" s="12">
        <f>TRUNC(J8*D8,1)</f>
        <v>176375.1</v>
      </c>
      <c r="L8" s="8"/>
      <c r="M8" s="12"/>
      <c r="N8" s="23"/>
    </row>
    <row r="9" spans="1:14" ht="15" customHeight="1">
      <c r="A9" s="27"/>
      <c r="B9" s="25" t="s">
        <v>421</v>
      </c>
      <c r="C9" s="1"/>
      <c r="D9" s="3">
        <v>0.52</v>
      </c>
      <c r="E9" s="2" t="s">
        <v>24</v>
      </c>
      <c r="F9" s="8">
        <f t="shared" si="0"/>
        <v>172068</v>
      </c>
      <c r="G9" s="12">
        <f t="shared" si="1"/>
        <v>89475.3</v>
      </c>
      <c r="H9" s="8"/>
      <c r="I9" s="12">
        <f>TRUNC(H9*D9,1)</f>
        <v>0</v>
      </c>
      <c r="J9" s="8">
        <f>노임!D3</f>
        <v>172068</v>
      </c>
      <c r="K9" s="12">
        <f>TRUNC(J9*D9,1)</f>
        <v>89475.3</v>
      </c>
      <c r="L9" s="8"/>
      <c r="M9" s="12">
        <f>TRUNC(L9*D9,1)</f>
        <v>0</v>
      </c>
      <c r="N9" s="23" t="s">
        <v>0</v>
      </c>
    </row>
    <row r="10" spans="1:14" ht="15" customHeight="1">
      <c r="A10" s="75"/>
      <c r="B10" s="25" t="s">
        <v>507</v>
      </c>
      <c r="C10" s="1" t="s">
        <v>369</v>
      </c>
      <c r="D10" s="3">
        <v>5</v>
      </c>
      <c r="E10" s="2" t="s">
        <v>370</v>
      </c>
      <c r="F10" s="8">
        <f>H10+J10+L10</f>
        <v>0</v>
      </c>
      <c r="G10" s="12">
        <f>I10+K10+M10</f>
        <v>62157</v>
      </c>
      <c r="H10" s="8"/>
      <c r="I10" s="12"/>
      <c r="J10" s="8"/>
      <c r="K10" s="12"/>
      <c r="L10" s="8"/>
      <c r="M10" s="12">
        <f>TRUNC((K6+K7+K8+K9)*D10%,1)</f>
        <v>62157</v>
      </c>
      <c r="N10" s="23"/>
    </row>
    <row r="11" spans="1:14" ht="15" customHeight="1">
      <c r="A11" s="75"/>
      <c r="B11" s="25" t="s">
        <v>508</v>
      </c>
      <c r="C11" s="1" t="s">
        <v>369</v>
      </c>
      <c r="D11" s="3">
        <v>3</v>
      </c>
      <c r="E11" s="2" t="s">
        <v>370</v>
      </c>
      <c r="F11" s="2"/>
      <c r="G11" s="12">
        <f>I11+K11+M11</f>
        <v>37294.199999999997</v>
      </c>
      <c r="H11" s="2"/>
      <c r="I11" s="2"/>
      <c r="J11" s="2"/>
      <c r="K11" s="2"/>
      <c r="L11" s="2"/>
      <c r="M11" s="12">
        <f>TRUNC((K6+K7+K8+K9)*D11%,1)</f>
        <v>37294.199999999997</v>
      </c>
      <c r="N11" s="23"/>
    </row>
    <row r="12" spans="1:14" ht="15" customHeight="1">
      <c r="A12" s="27"/>
      <c r="B12" s="2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3"/>
    </row>
    <row r="13" spans="1:14" ht="15" customHeight="1">
      <c r="A13" s="75">
        <f>A5+1</f>
        <v>141</v>
      </c>
      <c r="B13" s="57" t="s">
        <v>503</v>
      </c>
      <c r="C13" s="58" t="s">
        <v>398</v>
      </c>
      <c r="D13" s="87">
        <v>1</v>
      </c>
      <c r="E13" s="59" t="s">
        <v>396</v>
      </c>
      <c r="F13" s="60"/>
      <c r="G13" s="61">
        <f>I13+K13+M13</f>
        <v>3316858.2</v>
      </c>
      <c r="H13" s="60"/>
      <c r="I13" s="61">
        <f>SUM(I14:I19)</f>
        <v>0</v>
      </c>
      <c r="J13" s="60"/>
      <c r="K13" s="61">
        <f>SUM(K14:K19)</f>
        <v>3071165.1</v>
      </c>
      <c r="L13" s="60"/>
      <c r="M13" s="61">
        <f>SUM(M14:M19)</f>
        <v>245693.1</v>
      </c>
      <c r="N13" s="74" t="s">
        <v>501</v>
      </c>
    </row>
    <row r="14" spans="1:14" ht="15" customHeight="1">
      <c r="A14" s="24"/>
      <c r="B14" s="25" t="s">
        <v>504</v>
      </c>
      <c r="C14" s="1"/>
      <c r="D14" s="3">
        <v>7.05</v>
      </c>
      <c r="E14" s="2" t="s">
        <v>24</v>
      </c>
      <c r="F14" s="8">
        <f>H14+J14+L14</f>
        <v>239808</v>
      </c>
      <c r="G14" s="12">
        <f>I14+K14+M14</f>
        <v>1690646.4</v>
      </c>
      <c r="H14" s="8">
        <v>0</v>
      </c>
      <c r="I14" s="12"/>
      <c r="J14" s="8">
        <f>노임!D6</f>
        <v>239808</v>
      </c>
      <c r="K14" s="12">
        <f>TRUNC(J14*D14,1)</f>
        <v>1690646.4</v>
      </c>
      <c r="L14" s="8">
        <v>0</v>
      </c>
      <c r="M14" s="12"/>
      <c r="N14" s="23" t="s">
        <v>0</v>
      </c>
    </row>
    <row r="15" spans="1:14" ht="15" customHeight="1">
      <c r="A15" s="24"/>
      <c r="B15" s="25" t="s">
        <v>505</v>
      </c>
      <c r="C15" s="1" t="s">
        <v>0</v>
      </c>
      <c r="D15" s="3">
        <v>2.57</v>
      </c>
      <c r="E15" s="2" t="s">
        <v>24</v>
      </c>
      <c r="F15" s="8">
        <f>H15+J15+L15</f>
        <v>282536</v>
      </c>
      <c r="G15" s="12">
        <f>I15+K15+M15</f>
        <v>726117.5</v>
      </c>
      <c r="H15" s="8">
        <v>0</v>
      </c>
      <c r="I15" s="12"/>
      <c r="J15" s="8">
        <f>노임!D7</f>
        <v>282536</v>
      </c>
      <c r="K15" s="12">
        <f>TRUNC(J15*D15,1)</f>
        <v>726117.5</v>
      </c>
      <c r="L15" s="8">
        <v>0</v>
      </c>
      <c r="M15" s="12"/>
      <c r="N15" s="23" t="s">
        <v>0</v>
      </c>
    </row>
    <row r="16" spans="1:14" ht="15" customHeight="1">
      <c r="A16" s="24"/>
      <c r="B16" s="25" t="s">
        <v>506</v>
      </c>
      <c r="C16" s="1"/>
      <c r="D16" s="3">
        <v>1.92</v>
      </c>
      <c r="E16" s="2" t="s">
        <v>24</v>
      </c>
      <c r="F16" s="8">
        <f t="shared" ref="F16:F17" si="2">H16+J16+L16</f>
        <v>226122</v>
      </c>
      <c r="G16" s="12">
        <f t="shared" ref="G16:G17" si="3">I16+K16+M16</f>
        <v>434154.2</v>
      </c>
      <c r="H16" s="8"/>
      <c r="I16" s="12"/>
      <c r="J16" s="8">
        <f>노임!D4</f>
        <v>226122</v>
      </c>
      <c r="K16" s="12">
        <f>TRUNC(J16*D16,1)</f>
        <v>434154.2</v>
      </c>
      <c r="L16" s="8"/>
      <c r="M16" s="12"/>
      <c r="N16" s="23"/>
    </row>
    <row r="17" spans="1:14" ht="15" customHeight="1">
      <c r="A17" s="24"/>
      <c r="B17" s="25" t="s">
        <v>421</v>
      </c>
      <c r="C17" s="1"/>
      <c r="D17" s="3">
        <v>1.28</v>
      </c>
      <c r="E17" s="2" t="s">
        <v>24</v>
      </c>
      <c r="F17" s="8">
        <f t="shared" si="2"/>
        <v>172068</v>
      </c>
      <c r="G17" s="12">
        <f t="shared" si="3"/>
        <v>220247</v>
      </c>
      <c r="H17" s="8"/>
      <c r="I17" s="12">
        <f>TRUNC(H17*D17,1)</f>
        <v>0</v>
      </c>
      <c r="J17" s="8">
        <f>노임!D3</f>
        <v>172068</v>
      </c>
      <c r="K17" s="12">
        <f>TRUNC(J17*D17,1)</f>
        <v>220247</v>
      </c>
      <c r="L17" s="8"/>
      <c r="M17" s="12">
        <f>TRUNC(L17*D17,1)</f>
        <v>0</v>
      </c>
      <c r="N17" s="23" t="s">
        <v>0</v>
      </c>
    </row>
    <row r="18" spans="1:14" ht="15" customHeight="1">
      <c r="A18" s="24"/>
      <c r="B18" s="25" t="s">
        <v>507</v>
      </c>
      <c r="C18" s="1" t="s">
        <v>369</v>
      </c>
      <c r="D18" s="3">
        <v>5</v>
      </c>
      <c r="E18" s="2" t="s">
        <v>370</v>
      </c>
      <c r="F18" s="8">
        <f>H18+J18+L18</f>
        <v>0</v>
      </c>
      <c r="G18" s="12">
        <f>I18+K18+M18</f>
        <v>153558.20000000001</v>
      </c>
      <c r="H18" s="8"/>
      <c r="I18" s="12"/>
      <c r="J18" s="8"/>
      <c r="K18" s="12"/>
      <c r="L18" s="8"/>
      <c r="M18" s="12">
        <f>TRUNC((K14+K15+K16+K17)*D18%,1)</f>
        <v>153558.20000000001</v>
      </c>
      <c r="N18" s="23"/>
    </row>
    <row r="19" spans="1:14" ht="15" customHeight="1">
      <c r="A19" s="24"/>
      <c r="B19" s="25" t="s">
        <v>508</v>
      </c>
      <c r="C19" s="1" t="s">
        <v>369</v>
      </c>
      <c r="D19" s="3">
        <v>3</v>
      </c>
      <c r="E19" s="2" t="s">
        <v>370</v>
      </c>
      <c r="F19" s="2"/>
      <c r="G19" s="12">
        <f>I19+K19+M19</f>
        <v>92134.9</v>
      </c>
      <c r="H19" s="2"/>
      <c r="I19" s="2"/>
      <c r="J19" s="2"/>
      <c r="K19" s="2"/>
      <c r="L19" s="2"/>
      <c r="M19" s="12">
        <f>TRUNC((K14+K15+K16+K17)*D19%,1)</f>
        <v>92134.9</v>
      </c>
      <c r="N19" s="23"/>
    </row>
    <row r="20" spans="1:14" ht="15" customHeight="1">
      <c r="A20" s="27"/>
      <c r="B20" s="2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3"/>
    </row>
    <row r="21" spans="1:14" ht="15" customHeight="1">
      <c r="A21" s="75">
        <f>A13+1</f>
        <v>142</v>
      </c>
      <c r="B21" s="57" t="s">
        <v>503</v>
      </c>
      <c r="C21" s="58" t="s">
        <v>399</v>
      </c>
      <c r="D21" s="87">
        <v>1</v>
      </c>
      <c r="E21" s="59" t="s">
        <v>396</v>
      </c>
      <c r="F21" s="60"/>
      <c r="G21" s="61">
        <f>I21+K21+M21</f>
        <v>5754776.1999999993</v>
      </c>
      <c r="H21" s="60"/>
      <c r="I21" s="61">
        <f>SUM(I22:I27)</f>
        <v>0</v>
      </c>
      <c r="J21" s="60"/>
      <c r="K21" s="61">
        <f>SUM(K22:K27)</f>
        <v>5328496.5999999996</v>
      </c>
      <c r="L21" s="60"/>
      <c r="M21" s="61">
        <f>SUM(M22:M27)</f>
        <v>426279.6</v>
      </c>
      <c r="N21" s="74" t="s">
        <v>501</v>
      </c>
    </row>
    <row r="22" spans="1:14" ht="15" customHeight="1">
      <c r="A22" s="24"/>
      <c r="B22" s="25" t="s">
        <v>504</v>
      </c>
      <c r="C22" s="1"/>
      <c r="D22" s="3">
        <v>12.38</v>
      </c>
      <c r="E22" s="2" t="s">
        <v>24</v>
      </c>
      <c r="F22" s="8">
        <f>H22+J22+L22</f>
        <v>239808</v>
      </c>
      <c r="G22" s="12">
        <f>I22+K22+M22</f>
        <v>2968823</v>
      </c>
      <c r="H22" s="8">
        <v>0</v>
      </c>
      <c r="I22" s="12"/>
      <c r="J22" s="8">
        <f>노임!D6</f>
        <v>239808</v>
      </c>
      <c r="K22" s="12">
        <f>TRUNC(J22*D22,1)</f>
        <v>2968823</v>
      </c>
      <c r="L22" s="8">
        <v>0</v>
      </c>
      <c r="M22" s="12"/>
      <c r="N22" s="23" t="s">
        <v>0</v>
      </c>
    </row>
    <row r="23" spans="1:14" ht="15" customHeight="1">
      <c r="A23" s="24"/>
      <c r="B23" s="25" t="s">
        <v>505</v>
      </c>
      <c r="C23" s="1" t="s">
        <v>0</v>
      </c>
      <c r="D23" s="3">
        <v>3.38</v>
      </c>
      <c r="E23" s="2" t="s">
        <v>24</v>
      </c>
      <c r="F23" s="8">
        <f>H23+J23+L23</f>
        <v>282536</v>
      </c>
      <c r="G23" s="12">
        <f>I23+K23+M23</f>
        <v>954971.6</v>
      </c>
      <c r="H23" s="8">
        <v>0</v>
      </c>
      <c r="I23" s="12"/>
      <c r="J23" s="8">
        <f>노임!D7</f>
        <v>282536</v>
      </c>
      <c r="K23" s="12">
        <f>TRUNC(J23*D23,1)</f>
        <v>954971.6</v>
      </c>
      <c r="L23" s="8">
        <v>0</v>
      </c>
      <c r="M23" s="12"/>
      <c r="N23" s="23" t="s">
        <v>0</v>
      </c>
    </row>
    <row r="24" spans="1:14" ht="15" customHeight="1">
      <c r="A24" s="24"/>
      <c r="B24" s="25" t="s">
        <v>506</v>
      </c>
      <c r="C24" s="1"/>
      <c r="D24" s="3">
        <v>4.5</v>
      </c>
      <c r="E24" s="2" t="s">
        <v>24</v>
      </c>
      <c r="F24" s="8">
        <f t="shared" ref="F24:F25" si="4">H24+J24+L24</f>
        <v>226122</v>
      </c>
      <c r="G24" s="12">
        <f t="shared" ref="G24:G25" si="5">I24+K24+M24</f>
        <v>1017549</v>
      </c>
      <c r="H24" s="8"/>
      <c r="I24" s="12"/>
      <c r="J24" s="8">
        <f>노임!D4</f>
        <v>226122</v>
      </c>
      <c r="K24" s="12">
        <f>TRUNC(J24*D24,1)</f>
        <v>1017549</v>
      </c>
      <c r="L24" s="8"/>
      <c r="M24" s="12"/>
      <c r="N24" s="23"/>
    </row>
    <row r="25" spans="1:14" ht="15" customHeight="1">
      <c r="A25" s="24"/>
      <c r="B25" s="25" t="s">
        <v>421</v>
      </c>
      <c r="C25" s="1"/>
      <c r="D25" s="3">
        <v>2.25</v>
      </c>
      <c r="E25" s="2" t="s">
        <v>24</v>
      </c>
      <c r="F25" s="8">
        <f t="shared" si="4"/>
        <v>172068</v>
      </c>
      <c r="G25" s="12">
        <f t="shared" si="5"/>
        <v>387153</v>
      </c>
      <c r="H25" s="8"/>
      <c r="I25" s="12">
        <f>TRUNC(H25*D25,1)</f>
        <v>0</v>
      </c>
      <c r="J25" s="8">
        <f>노임!D3</f>
        <v>172068</v>
      </c>
      <c r="K25" s="12">
        <f>TRUNC(J25*D25,1)</f>
        <v>387153</v>
      </c>
      <c r="L25" s="8"/>
      <c r="M25" s="12">
        <f>TRUNC(L25*D25,1)</f>
        <v>0</v>
      </c>
      <c r="N25" s="23" t="s">
        <v>0</v>
      </c>
    </row>
    <row r="26" spans="1:14" ht="15" customHeight="1">
      <c r="A26" s="24"/>
      <c r="B26" s="25" t="s">
        <v>507</v>
      </c>
      <c r="C26" s="1" t="s">
        <v>369</v>
      </c>
      <c r="D26" s="3">
        <v>5</v>
      </c>
      <c r="E26" s="2" t="s">
        <v>370</v>
      </c>
      <c r="F26" s="8">
        <f>H26+J26+L26</f>
        <v>0</v>
      </c>
      <c r="G26" s="12">
        <f>I26+K26+M26</f>
        <v>266424.8</v>
      </c>
      <c r="H26" s="8"/>
      <c r="I26" s="12"/>
      <c r="J26" s="8"/>
      <c r="K26" s="12"/>
      <c r="L26" s="8"/>
      <c r="M26" s="12">
        <f>TRUNC((K22+K23+K24+K25)*D26%,1)</f>
        <v>266424.8</v>
      </c>
      <c r="N26" s="23"/>
    </row>
    <row r="27" spans="1:14" ht="15" customHeight="1">
      <c r="A27" s="24"/>
      <c r="B27" s="25" t="s">
        <v>508</v>
      </c>
      <c r="C27" s="1" t="s">
        <v>369</v>
      </c>
      <c r="D27" s="3">
        <v>3</v>
      </c>
      <c r="E27" s="2" t="s">
        <v>370</v>
      </c>
      <c r="F27" s="2"/>
      <c r="G27" s="12">
        <f>I27+K27+M27</f>
        <v>159854.79999999999</v>
      </c>
      <c r="H27" s="2"/>
      <c r="I27" s="2"/>
      <c r="J27" s="2"/>
      <c r="K27" s="2"/>
      <c r="L27" s="2"/>
      <c r="M27" s="12">
        <f>TRUNC((K22+K23+K24+K25)*D27%,1)</f>
        <v>159854.79999999999</v>
      </c>
      <c r="N27" s="23"/>
    </row>
    <row r="28" spans="1:14" ht="15" customHeight="1">
      <c r="A28" s="27"/>
      <c r="B28" s="2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3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N30"/>
  <sheetViews>
    <sheetView workbookViewId="0">
      <pane ySplit="3" topLeftCell="A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27" width="9.33203125" customWidth="1"/>
  </cols>
  <sheetData>
    <row r="1" spans="1:14" ht="15" customHeight="1">
      <c r="A1" s="83" t="s">
        <v>502</v>
      </c>
    </row>
    <row r="2" spans="1:14" ht="15" customHeight="1">
      <c r="A2" s="384" t="s">
        <v>23</v>
      </c>
      <c r="B2" s="385"/>
      <c r="C2" s="386" t="s">
        <v>50</v>
      </c>
      <c r="D2" s="386" t="s">
        <v>49</v>
      </c>
      <c r="E2" s="386" t="s">
        <v>48</v>
      </c>
      <c r="F2" s="386" t="s">
        <v>19</v>
      </c>
      <c r="G2" s="386" t="s">
        <v>0</v>
      </c>
      <c r="H2" s="386" t="s">
        <v>18</v>
      </c>
      <c r="I2" s="386" t="s">
        <v>0</v>
      </c>
      <c r="J2" s="386" t="s">
        <v>17</v>
      </c>
      <c r="K2" s="386" t="s">
        <v>0</v>
      </c>
      <c r="L2" s="386" t="s">
        <v>16</v>
      </c>
      <c r="M2" s="386" t="s">
        <v>0</v>
      </c>
      <c r="N2" s="387" t="s">
        <v>15</v>
      </c>
    </row>
    <row r="3" spans="1:14" ht="15" customHeight="1">
      <c r="A3" s="384"/>
      <c r="B3" s="385"/>
      <c r="C3" s="386" t="s">
        <v>0</v>
      </c>
      <c r="D3" s="386" t="s">
        <v>0</v>
      </c>
      <c r="E3" s="386" t="s">
        <v>0</v>
      </c>
      <c r="F3" s="2" t="s">
        <v>47</v>
      </c>
      <c r="G3" s="2" t="s">
        <v>46</v>
      </c>
      <c r="H3" s="2" t="s">
        <v>47</v>
      </c>
      <c r="I3" s="2" t="s">
        <v>46</v>
      </c>
      <c r="J3" s="2" t="s">
        <v>47</v>
      </c>
      <c r="K3" s="2" t="s">
        <v>46</v>
      </c>
      <c r="L3" s="2" t="s">
        <v>47</v>
      </c>
      <c r="M3" s="2" t="s">
        <v>46</v>
      </c>
      <c r="N3" s="387" t="s">
        <v>0</v>
      </c>
    </row>
    <row r="4" spans="1:14" ht="15" customHeight="1">
      <c r="A4" s="24"/>
      <c r="B4" s="25"/>
      <c r="C4" s="1"/>
      <c r="D4" s="1"/>
      <c r="E4" s="2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v>1</v>
      </c>
      <c r="B5" s="57" t="s">
        <v>582</v>
      </c>
      <c r="C5" s="58" t="s">
        <v>293</v>
      </c>
      <c r="D5" s="87">
        <v>1</v>
      </c>
      <c r="E5" s="59" t="s">
        <v>586</v>
      </c>
      <c r="F5" s="60"/>
      <c r="G5" s="61">
        <f>I5+K5+M5</f>
        <v>466956.30000000005</v>
      </c>
      <c r="H5" s="60"/>
      <c r="I5" s="61">
        <f>SUM(I6:I8)</f>
        <v>131156.1</v>
      </c>
      <c r="J5" s="60"/>
      <c r="K5" s="61">
        <f>SUM(K6:K8)</f>
        <v>317871.7</v>
      </c>
      <c r="L5" s="60"/>
      <c r="M5" s="61">
        <f>SUM(M6:M8)</f>
        <v>17928.5</v>
      </c>
      <c r="N5" s="74"/>
    </row>
    <row r="6" spans="1:14" ht="15" customHeight="1">
      <c r="A6" s="24"/>
      <c r="B6" s="25" t="s">
        <v>578</v>
      </c>
      <c r="C6" s="1" t="s">
        <v>580</v>
      </c>
      <c r="D6" s="51">
        <v>2.0625</v>
      </c>
      <c r="E6" s="2" t="s">
        <v>583</v>
      </c>
      <c r="F6" s="12">
        <f>H6+J6+L6</f>
        <v>70359</v>
      </c>
      <c r="G6" s="12">
        <f>I6+K6+M6</f>
        <v>145115.4</v>
      </c>
      <c r="H6" s="12">
        <f>보호공!$I$5</f>
        <v>5290</v>
      </c>
      <c r="I6" s="12">
        <f>TRUNC(H6*D6,1)</f>
        <v>10910.6</v>
      </c>
      <c r="J6" s="12">
        <f>보호공!$K$5</f>
        <v>57344</v>
      </c>
      <c r="K6" s="12">
        <f>TRUNC(J6*D6,1)</f>
        <v>118272</v>
      </c>
      <c r="L6" s="12">
        <f>보호공!$M$5</f>
        <v>7725</v>
      </c>
      <c r="M6" s="12">
        <f>TRUNC(L6*D6,1)</f>
        <v>15932.8</v>
      </c>
      <c r="N6" s="23" t="s">
        <v>0</v>
      </c>
    </row>
    <row r="7" spans="1:14" ht="15" customHeight="1">
      <c r="A7" s="27"/>
      <c r="B7" s="25" t="s">
        <v>579</v>
      </c>
      <c r="C7" s="1" t="s">
        <v>581</v>
      </c>
      <c r="D7" s="51">
        <f>(0.9*1.5+1.375)*2</f>
        <v>5.45</v>
      </c>
      <c r="E7" s="2" t="s">
        <v>14</v>
      </c>
      <c r="F7" s="12">
        <f t="shared" ref="F7:G7" si="0">H7+J7+L7</f>
        <v>59053.4</v>
      </c>
      <c r="G7" s="12">
        <f t="shared" si="0"/>
        <v>321840.90000000002</v>
      </c>
      <c r="H7" s="12">
        <f>보호공!$I$12</f>
        <v>22063.4</v>
      </c>
      <c r="I7" s="12">
        <f>TRUNC(H7*D7,1)</f>
        <v>120245.5</v>
      </c>
      <c r="J7" s="12">
        <f>보호공!$K$12</f>
        <v>36623.800000000003</v>
      </c>
      <c r="K7" s="12">
        <f>TRUNC(J7*D7,1)</f>
        <v>199599.7</v>
      </c>
      <c r="L7" s="12">
        <f>보호공!$M$12</f>
        <v>366.2</v>
      </c>
      <c r="M7" s="12">
        <f>TRUNC(L7*D7,1)</f>
        <v>1995.7</v>
      </c>
      <c r="N7" s="23" t="s">
        <v>0</v>
      </c>
    </row>
    <row r="8" spans="1:14" ht="15" customHeight="1">
      <c r="A8" s="27"/>
      <c r="B8" s="25"/>
      <c r="C8" s="1"/>
      <c r="D8" s="111"/>
      <c r="E8" s="2"/>
      <c r="F8" s="8"/>
      <c r="G8" s="12"/>
      <c r="H8" s="8"/>
      <c r="I8" s="12"/>
      <c r="J8" s="8"/>
      <c r="K8" s="12"/>
      <c r="L8" s="8"/>
      <c r="M8" s="12"/>
      <c r="N8" s="23"/>
    </row>
    <row r="9" spans="1:14" ht="15" customHeight="1">
      <c r="A9" s="27"/>
      <c r="B9" s="2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3"/>
    </row>
    <row r="10" spans="1:14" ht="15" customHeight="1">
      <c r="A10" s="75">
        <f>A5+1</f>
        <v>2</v>
      </c>
      <c r="B10" s="57" t="s">
        <v>582</v>
      </c>
      <c r="C10" s="58" t="s">
        <v>295</v>
      </c>
      <c r="D10" s="87">
        <v>1</v>
      </c>
      <c r="E10" s="59" t="s">
        <v>586</v>
      </c>
      <c r="F10" s="60"/>
      <c r="G10" s="61">
        <f>I10+K10+M10</f>
        <v>798305.39999999991</v>
      </c>
      <c r="H10" s="60"/>
      <c r="I10" s="61">
        <f>SUM(I11:I13)</f>
        <v>217662.7</v>
      </c>
      <c r="J10" s="60"/>
      <c r="K10" s="61">
        <f>SUM(K11:K13)</f>
        <v>547714.69999999995</v>
      </c>
      <c r="L10" s="60"/>
      <c r="M10" s="61">
        <f>SUM(M11:M13)</f>
        <v>32928</v>
      </c>
      <c r="N10" s="74"/>
    </row>
    <row r="11" spans="1:14" ht="15" customHeight="1">
      <c r="A11" s="24"/>
      <c r="B11" s="25" t="s">
        <v>578</v>
      </c>
      <c r="C11" s="1" t="s">
        <v>580</v>
      </c>
      <c r="D11" s="51">
        <f>(2.1*1.3-0.5975)*1.8</f>
        <v>3.8385000000000007</v>
      </c>
      <c r="E11" s="2" t="s">
        <v>583</v>
      </c>
      <c r="F11" s="8">
        <f>H11+J11+L11</f>
        <v>70359</v>
      </c>
      <c r="G11" s="12">
        <f>I11+K11+M11</f>
        <v>270072.90000000002</v>
      </c>
      <c r="H11" s="12">
        <f>보호공!$I$5</f>
        <v>5290</v>
      </c>
      <c r="I11" s="12">
        <f>TRUNC(H11*D11,1)</f>
        <v>20305.599999999999</v>
      </c>
      <c r="J11" s="12">
        <f>보호공!$K$5</f>
        <v>57344</v>
      </c>
      <c r="K11" s="12">
        <f>TRUNC(J11*D11,1)</f>
        <v>220114.9</v>
      </c>
      <c r="L11" s="12">
        <f>보호공!$M$5</f>
        <v>7725</v>
      </c>
      <c r="M11" s="12">
        <f>TRUNC(L11*D11,1)</f>
        <v>29652.400000000001</v>
      </c>
      <c r="N11" s="23"/>
    </row>
    <row r="12" spans="1:14" ht="15" customHeight="1">
      <c r="A12" s="24"/>
      <c r="B12" s="25" t="s">
        <v>579</v>
      </c>
      <c r="C12" s="1" t="s">
        <v>581</v>
      </c>
      <c r="D12" s="51">
        <f>(1.3*1.8+(1.3*2.1-0.5975))*2</f>
        <v>8.9450000000000003</v>
      </c>
      <c r="E12" s="2" t="s">
        <v>14</v>
      </c>
      <c r="F12" s="8">
        <f>H12+J12+L12</f>
        <v>59053.4</v>
      </c>
      <c r="G12" s="12">
        <f>I12+K12+M12</f>
        <v>528232.5</v>
      </c>
      <c r="H12" s="12">
        <f>보호공!$I$12</f>
        <v>22063.4</v>
      </c>
      <c r="I12" s="12">
        <f>TRUNC(H12*D12,1)</f>
        <v>197357.1</v>
      </c>
      <c r="J12" s="12">
        <f>보호공!$K$12</f>
        <v>36623.800000000003</v>
      </c>
      <c r="K12" s="12">
        <f>TRUNC(J12*D12,1)</f>
        <v>327599.8</v>
      </c>
      <c r="L12" s="12">
        <f>보호공!$M$12</f>
        <v>366.2</v>
      </c>
      <c r="M12" s="12">
        <f>TRUNC(L12*D12,1)</f>
        <v>3275.6</v>
      </c>
      <c r="N12" s="23"/>
    </row>
    <row r="13" spans="1:14" ht="15" customHeight="1">
      <c r="A13" s="24"/>
      <c r="B13" s="25"/>
      <c r="C13" s="1"/>
      <c r="D13" s="3"/>
      <c r="E13" s="2"/>
      <c r="F13" s="8"/>
      <c r="G13" s="12"/>
      <c r="H13" s="8"/>
      <c r="I13" s="12"/>
      <c r="J13" s="8"/>
      <c r="K13" s="12"/>
      <c r="L13" s="8"/>
      <c r="M13" s="12"/>
      <c r="N13" s="23"/>
    </row>
    <row r="14" spans="1:14" ht="15" customHeight="1">
      <c r="A14" s="24"/>
      <c r="B14" s="25"/>
      <c r="C14" s="1"/>
      <c r="D14" s="3"/>
      <c r="E14" s="2"/>
      <c r="F14" s="8"/>
      <c r="G14" s="12"/>
      <c r="H14" s="8"/>
      <c r="I14" s="12"/>
      <c r="J14" s="8"/>
      <c r="K14" s="12"/>
      <c r="L14" s="8"/>
      <c r="M14" s="12"/>
      <c r="N14" s="23"/>
    </row>
    <row r="15" spans="1:14" ht="15" customHeight="1">
      <c r="A15" s="75">
        <f>A10+1</f>
        <v>3</v>
      </c>
      <c r="B15" s="57" t="s">
        <v>582</v>
      </c>
      <c r="C15" s="58" t="s">
        <v>299</v>
      </c>
      <c r="D15" s="87">
        <v>1</v>
      </c>
      <c r="E15" s="59" t="s">
        <v>586</v>
      </c>
      <c r="F15" s="60"/>
      <c r="G15" s="61">
        <f>I15+K15+M15</f>
        <v>1147152.2</v>
      </c>
      <c r="H15" s="60"/>
      <c r="I15" s="61">
        <f>SUM(I16:I18)</f>
        <v>299958.19999999995</v>
      </c>
      <c r="J15" s="60"/>
      <c r="K15" s="61">
        <f>SUM(K16:K18)</f>
        <v>795427</v>
      </c>
      <c r="L15" s="60"/>
      <c r="M15" s="61">
        <f>SUM(M16:M18)</f>
        <v>51767</v>
      </c>
      <c r="N15" s="74"/>
    </row>
    <row r="16" spans="1:14" ht="15" customHeight="1">
      <c r="A16" s="24"/>
      <c r="B16" s="25" t="s">
        <v>578</v>
      </c>
      <c r="C16" s="1" t="s">
        <v>580</v>
      </c>
      <c r="D16" s="51">
        <f>(1.5*2.8-1.1368)*2</f>
        <v>6.1263999999999985</v>
      </c>
      <c r="E16" s="2" t="s">
        <v>583</v>
      </c>
      <c r="F16" s="8">
        <f>H16+J16+L16</f>
        <v>70359</v>
      </c>
      <c r="G16" s="12">
        <f>I16+K16+M16</f>
        <v>431047.2</v>
      </c>
      <c r="H16" s="12">
        <f>보호공!$I$5</f>
        <v>5290</v>
      </c>
      <c r="I16" s="12">
        <f>TRUNC(H16*D16,1)</f>
        <v>32408.6</v>
      </c>
      <c r="J16" s="12">
        <f>보호공!$K$5</f>
        <v>57344</v>
      </c>
      <c r="K16" s="12">
        <f>TRUNC(J16*D16,1)</f>
        <v>351312.2</v>
      </c>
      <c r="L16" s="12">
        <f>보호공!$M$5</f>
        <v>7725</v>
      </c>
      <c r="M16" s="12">
        <f>TRUNC(L16*D16,1)</f>
        <v>47326.400000000001</v>
      </c>
      <c r="N16" s="23"/>
    </row>
    <row r="17" spans="1:14" ht="15" customHeight="1">
      <c r="A17" s="24"/>
      <c r="B17" s="25" t="s">
        <v>579</v>
      </c>
      <c r="C17" s="1" t="s">
        <v>581</v>
      </c>
      <c r="D17" s="51">
        <f>(1.5*2+(1.5*2.8-1.1368))*2</f>
        <v>12.126399999999999</v>
      </c>
      <c r="E17" s="2" t="s">
        <v>14</v>
      </c>
      <c r="F17" s="8">
        <f>H17+J17+L17</f>
        <v>59053.4</v>
      </c>
      <c r="G17" s="12">
        <f>I17+K17+M17</f>
        <v>716104.99999999988</v>
      </c>
      <c r="H17" s="12">
        <f>보호공!$I$12</f>
        <v>22063.4</v>
      </c>
      <c r="I17" s="12">
        <f>TRUNC(H17*D17,1)</f>
        <v>267549.59999999998</v>
      </c>
      <c r="J17" s="12">
        <f>보호공!$K$12</f>
        <v>36623.800000000003</v>
      </c>
      <c r="K17" s="12">
        <f>TRUNC(J17*D17,1)</f>
        <v>444114.8</v>
      </c>
      <c r="L17" s="12">
        <f>보호공!$M$12</f>
        <v>366.2</v>
      </c>
      <c r="M17" s="12">
        <f>TRUNC(L17*D17,1)</f>
        <v>4440.6000000000004</v>
      </c>
      <c r="N17" s="23"/>
    </row>
    <row r="18" spans="1:14" ht="15" customHeight="1">
      <c r="A18" s="24"/>
      <c r="B18" s="25"/>
      <c r="C18" s="1"/>
      <c r="D18" s="3"/>
      <c r="E18" s="2"/>
      <c r="F18" s="8"/>
      <c r="G18" s="12"/>
      <c r="H18" s="8"/>
      <c r="I18" s="12"/>
      <c r="J18" s="8"/>
      <c r="K18" s="12"/>
      <c r="L18" s="8"/>
      <c r="M18" s="12"/>
      <c r="N18" s="23"/>
    </row>
    <row r="19" spans="1:14" ht="15" customHeight="1">
      <c r="A19" s="24"/>
      <c r="B19" s="25"/>
      <c r="C19" s="1"/>
      <c r="D19" s="3"/>
      <c r="E19" s="2"/>
      <c r="F19" s="8"/>
      <c r="G19" s="12"/>
      <c r="H19" s="8"/>
      <c r="I19" s="12"/>
      <c r="J19" s="8"/>
      <c r="K19" s="12"/>
      <c r="L19" s="8"/>
      <c r="M19" s="12"/>
      <c r="N19" s="23"/>
    </row>
    <row r="20" spans="1:14" ht="15" customHeight="1">
      <c r="A20" s="75">
        <f>A15+1</f>
        <v>4</v>
      </c>
      <c r="B20" s="57" t="s">
        <v>582</v>
      </c>
      <c r="C20" s="58" t="s">
        <v>300</v>
      </c>
      <c r="D20" s="87">
        <v>1</v>
      </c>
      <c r="E20" s="59" t="s">
        <v>586</v>
      </c>
      <c r="F20" s="60"/>
      <c r="G20" s="61">
        <f>I20+K20+M20</f>
        <v>1386656.5999999999</v>
      </c>
      <c r="H20" s="60"/>
      <c r="I20" s="61">
        <f>SUM(I21:I23)</f>
        <v>364724</v>
      </c>
      <c r="J20" s="60"/>
      <c r="K20" s="61">
        <f>SUM(K21:K23)</f>
        <v>960100.39999999991</v>
      </c>
      <c r="L20" s="60"/>
      <c r="M20" s="61">
        <f>SUM(M21:M23)</f>
        <v>61832.2</v>
      </c>
      <c r="N20" s="74"/>
    </row>
    <row r="21" spans="1:14" ht="15" customHeight="1">
      <c r="A21" s="24"/>
      <c r="B21" s="25" t="s">
        <v>578</v>
      </c>
      <c r="C21" s="1" t="s">
        <v>580</v>
      </c>
      <c r="D21" s="51">
        <f>(1.85*2.7-1.6752)*2.2</f>
        <v>7.3035600000000018</v>
      </c>
      <c r="E21" s="2" t="s">
        <v>583</v>
      </c>
      <c r="F21" s="8">
        <f>H21+J21+L21</f>
        <v>70359</v>
      </c>
      <c r="G21" s="12">
        <f>I21+K21+M21</f>
        <v>513871.1</v>
      </c>
      <c r="H21" s="12">
        <f>보호공!$I$5</f>
        <v>5290</v>
      </c>
      <c r="I21" s="12">
        <f>TRUNC(H21*D21,1)</f>
        <v>38635.800000000003</v>
      </c>
      <c r="J21" s="12">
        <f>보호공!$K$5</f>
        <v>57344</v>
      </c>
      <c r="K21" s="12">
        <f>TRUNC(J21*D21,1)</f>
        <v>418815.3</v>
      </c>
      <c r="L21" s="12">
        <f>보호공!$M$5</f>
        <v>7725</v>
      </c>
      <c r="M21" s="12">
        <f>TRUNC(L21*D21,1)</f>
        <v>56420</v>
      </c>
      <c r="N21" s="23"/>
    </row>
    <row r="22" spans="1:14" ht="15" customHeight="1">
      <c r="A22" s="24"/>
      <c r="B22" s="25" t="s">
        <v>579</v>
      </c>
      <c r="C22" s="1" t="s">
        <v>581</v>
      </c>
      <c r="D22" s="51">
        <f>(1.85*2.2+(1.85*2.7-1.6752))*2</f>
        <v>14.779600000000002</v>
      </c>
      <c r="E22" s="2" t="s">
        <v>14</v>
      </c>
      <c r="F22" s="8">
        <f>H22+J22+L22</f>
        <v>59053.4</v>
      </c>
      <c r="G22" s="12">
        <f>I22+K22+M22</f>
        <v>872785.5</v>
      </c>
      <c r="H22" s="12">
        <f>보호공!$I$12</f>
        <v>22063.4</v>
      </c>
      <c r="I22" s="12">
        <f>TRUNC(H22*D22,1)</f>
        <v>326088.2</v>
      </c>
      <c r="J22" s="12">
        <f>보호공!$K$12</f>
        <v>36623.800000000003</v>
      </c>
      <c r="K22" s="12">
        <f>TRUNC(J22*D22,1)</f>
        <v>541285.1</v>
      </c>
      <c r="L22" s="12">
        <f>보호공!$M$12</f>
        <v>366.2</v>
      </c>
      <c r="M22" s="12">
        <f>TRUNC(L22*D22,1)</f>
        <v>5412.2</v>
      </c>
      <c r="N22" s="23"/>
    </row>
    <row r="23" spans="1:14" ht="15" customHeight="1">
      <c r="A23" s="24"/>
      <c r="B23" s="25"/>
      <c r="C23" s="1"/>
      <c r="D23" s="3"/>
      <c r="E23" s="2"/>
      <c r="F23" s="8"/>
      <c r="G23" s="12"/>
      <c r="H23" s="8"/>
      <c r="I23" s="12"/>
      <c r="J23" s="8"/>
      <c r="K23" s="12"/>
      <c r="L23" s="8"/>
      <c r="M23" s="12"/>
      <c r="N23" s="23"/>
    </row>
    <row r="24" spans="1:14" ht="15" customHeight="1">
      <c r="A24" s="24"/>
      <c r="B24" s="25"/>
      <c r="C24" s="1"/>
      <c r="D24" s="3"/>
      <c r="E24" s="2"/>
      <c r="F24" s="8"/>
      <c r="G24" s="12"/>
      <c r="H24" s="8"/>
      <c r="I24" s="12"/>
      <c r="J24" s="8"/>
      <c r="K24" s="12"/>
      <c r="L24" s="8"/>
      <c r="M24" s="12"/>
      <c r="N24" s="23"/>
    </row>
    <row r="25" spans="1:14" ht="15" customHeight="1">
      <c r="A25" s="75">
        <f>A20+1</f>
        <v>5</v>
      </c>
      <c r="B25" s="57" t="s">
        <v>582</v>
      </c>
      <c r="C25" s="58" t="s">
        <v>302</v>
      </c>
      <c r="D25" s="87">
        <v>1</v>
      </c>
      <c r="E25" s="59" t="s">
        <v>586</v>
      </c>
      <c r="F25" s="60"/>
      <c r="G25" s="61">
        <f>I25+K25+M25</f>
        <v>1979101.4</v>
      </c>
      <c r="H25" s="60"/>
      <c r="I25" s="61">
        <f>SUM(I26:I28)</f>
        <v>491896.6</v>
      </c>
      <c r="J25" s="60"/>
      <c r="K25" s="61">
        <f>SUM(K26:K28)</f>
        <v>1389008.3</v>
      </c>
      <c r="L25" s="60"/>
      <c r="M25" s="61">
        <f>SUM(M26:M28)</f>
        <v>98196.5</v>
      </c>
      <c r="N25" s="74"/>
    </row>
    <row r="26" spans="1:14" ht="15" customHeight="1">
      <c r="A26" s="24"/>
      <c r="B26" s="25" t="s">
        <v>578</v>
      </c>
      <c r="C26" s="1" t="s">
        <v>580</v>
      </c>
      <c r="D26" s="51">
        <f>(2*3.4-2.2659)*2.6</f>
        <v>11.788660000000002</v>
      </c>
      <c r="E26" s="2" t="s">
        <v>583</v>
      </c>
      <c r="F26" s="8">
        <f>H26+J26+L26</f>
        <v>70359</v>
      </c>
      <c r="G26" s="12">
        <f>I26+K26+M26</f>
        <v>829438.20000000007</v>
      </c>
      <c r="H26" s="12">
        <f>보호공!$I$5</f>
        <v>5290</v>
      </c>
      <c r="I26" s="12">
        <f>TRUNC(H26*D26,1)</f>
        <v>62362</v>
      </c>
      <c r="J26" s="12">
        <f>보호공!$K$5</f>
        <v>57344</v>
      </c>
      <c r="K26" s="12">
        <f>TRUNC(J26*D26,1)</f>
        <v>676008.9</v>
      </c>
      <c r="L26" s="12">
        <f>보호공!$M$5</f>
        <v>7725</v>
      </c>
      <c r="M26" s="12">
        <f>TRUNC(L26*D26,1)</f>
        <v>91067.3</v>
      </c>
      <c r="N26" s="23"/>
    </row>
    <row r="27" spans="1:14" ht="15" customHeight="1">
      <c r="A27" s="24"/>
      <c r="B27" s="25" t="s">
        <v>579</v>
      </c>
      <c r="C27" s="1" t="s">
        <v>581</v>
      </c>
      <c r="D27" s="51">
        <f>(2*2.6+(2*3.4-2.2659))*2</f>
        <v>19.468200000000003</v>
      </c>
      <c r="E27" s="2" t="s">
        <v>14</v>
      </c>
      <c r="F27" s="8">
        <f>H27+J27+L27</f>
        <v>59053.4</v>
      </c>
      <c r="G27" s="12">
        <f>I27+K27+M27</f>
        <v>1149663.2</v>
      </c>
      <c r="H27" s="12">
        <f>보호공!$I$12</f>
        <v>22063.4</v>
      </c>
      <c r="I27" s="12">
        <f>TRUNC(H27*D27,1)</f>
        <v>429534.6</v>
      </c>
      <c r="J27" s="12">
        <f>보호공!$K$12</f>
        <v>36623.800000000003</v>
      </c>
      <c r="K27" s="12">
        <f>TRUNC(J27*D27,1)</f>
        <v>712999.4</v>
      </c>
      <c r="L27" s="12">
        <f>보호공!$M$12</f>
        <v>366.2</v>
      </c>
      <c r="M27" s="12">
        <f>TRUNC(L27*D27,1)</f>
        <v>7129.2</v>
      </c>
      <c r="N27" s="23"/>
    </row>
    <row r="28" spans="1:14" ht="15" customHeight="1">
      <c r="A28" s="24"/>
      <c r="B28" s="25"/>
      <c r="C28" s="1"/>
      <c r="D28" s="3"/>
      <c r="E28" s="2"/>
      <c r="F28" s="8"/>
      <c r="G28" s="12"/>
      <c r="H28" s="8"/>
      <c r="I28" s="12"/>
      <c r="J28" s="8"/>
      <c r="K28" s="12"/>
      <c r="L28" s="8"/>
      <c r="M28" s="12"/>
      <c r="N28" s="23"/>
    </row>
    <row r="29" spans="1:14" ht="15" customHeight="1">
      <c r="A29" s="24"/>
      <c r="B29" s="25"/>
      <c r="C29" s="1"/>
      <c r="D29" s="3"/>
      <c r="E29" s="2"/>
      <c r="F29" s="8"/>
      <c r="G29" s="12"/>
      <c r="H29" s="8"/>
      <c r="I29" s="12"/>
      <c r="J29" s="8"/>
      <c r="K29" s="12"/>
      <c r="L29" s="8"/>
      <c r="M29" s="12"/>
      <c r="N29" s="23"/>
    </row>
    <row r="30" spans="1:14" ht="15" customHeight="1">
      <c r="A30" s="27"/>
      <c r="B30" s="2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3"/>
    </row>
  </sheetData>
  <mergeCells count="9">
    <mergeCell ref="J2:K2"/>
    <mergeCell ref="L2:M2"/>
    <mergeCell ref="N2:N3"/>
    <mergeCell ref="A2:B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r:id="rId1"/>
  <headerFooter alignWithMargins="0">
    <oddHeader>&amp;RPage : &amp;P/&amp;N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N27"/>
  <sheetViews>
    <sheetView workbookViewId="0">
      <pane ySplit="3" topLeftCell="A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6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6" customWidth="1"/>
    <col min="15" max="27" width="9.33203125" customWidth="1"/>
  </cols>
  <sheetData>
    <row r="1" spans="1:14" ht="15" customHeight="1">
      <c r="A1" s="83" t="s">
        <v>502</v>
      </c>
    </row>
    <row r="2" spans="1:14" ht="15" customHeight="1">
      <c r="A2" s="384" t="s">
        <v>23</v>
      </c>
      <c r="B2" s="385"/>
      <c r="C2" s="386" t="s">
        <v>50</v>
      </c>
      <c r="D2" s="386" t="s">
        <v>49</v>
      </c>
      <c r="E2" s="386" t="s">
        <v>48</v>
      </c>
      <c r="F2" s="386" t="s">
        <v>19</v>
      </c>
      <c r="G2" s="386" t="s">
        <v>0</v>
      </c>
      <c r="H2" s="386" t="s">
        <v>18</v>
      </c>
      <c r="I2" s="386" t="s">
        <v>0</v>
      </c>
      <c r="J2" s="386" t="s">
        <v>17</v>
      </c>
      <c r="K2" s="386" t="s">
        <v>0</v>
      </c>
      <c r="L2" s="386" t="s">
        <v>16</v>
      </c>
      <c r="M2" s="386" t="s">
        <v>0</v>
      </c>
      <c r="N2" s="387" t="s">
        <v>15</v>
      </c>
    </row>
    <row r="3" spans="1:14" ht="15" customHeight="1">
      <c r="A3" s="384"/>
      <c r="B3" s="385"/>
      <c r="C3" s="386" t="s">
        <v>0</v>
      </c>
      <c r="D3" s="386" t="s">
        <v>0</v>
      </c>
      <c r="E3" s="386" t="s">
        <v>0</v>
      </c>
      <c r="F3" s="2" t="s">
        <v>47</v>
      </c>
      <c r="G3" s="2" t="s">
        <v>46</v>
      </c>
      <c r="H3" s="2" t="s">
        <v>47</v>
      </c>
      <c r="I3" s="2" t="s">
        <v>46</v>
      </c>
      <c r="J3" s="2" t="s">
        <v>47</v>
      </c>
      <c r="K3" s="2" t="s">
        <v>46</v>
      </c>
      <c r="L3" s="2" t="s">
        <v>47</v>
      </c>
      <c r="M3" s="2" t="s">
        <v>46</v>
      </c>
      <c r="N3" s="387" t="s">
        <v>0</v>
      </c>
    </row>
    <row r="4" spans="1:14" ht="15" customHeight="1">
      <c r="A4" s="24"/>
      <c r="B4" s="25"/>
      <c r="C4" s="1"/>
      <c r="D4" s="1"/>
      <c r="E4" s="2"/>
      <c r="F4" s="8"/>
      <c r="G4" s="12"/>
      <c r="H4" s="8"/>
      <c r="I4" s="12"/>
      <c r="J4" s="8"/>
      <c r="K4" s="12"/>
      <c r="L4" s="8"/>
      <c r="M4" s="12"/>
      <c r="N4" s="23"/>
    </row>
    <row r="5" spans="1:14" ht="15" customHeight="1">
      <c r="A5" s="75">
        <v>287</v>
      </c>
      <c r="B5" s="57" t="s">
        <v>762</v>
      </c>
      <c r="C5" s="58" t="s">
        <v>557</v>
      </c>
      <c r="D5" s="87">
        <v>1</v>
      </c>
      <c r="E5" s="59" t="s">
        <v>584</v>
      </c>
      <c r="F5" s="60"/>
      <c r="G5" s="61">
        <f>I5+K5+M5</f>
        <v>70359</v>
      </c>
      <c r="H5" s="60"/>
      <c r="I5" s="79">
        <f>TRUNC(I10,0)</f>
        <v>5290</v>
      </c>
      <c r="J5" s="60"/>
      <c r="K5" s="79">
        <f>TRUNC(K10,0)</f>
        <v>57344</v>
      </c>
      <c r="L5" s="60"/>
      <c r="M5" s="79">
        <f>TRUNC(M10,0)</f>
        <v>7725</v>
      </c>
      <c r="N5" s="74" t="s">
        <v>566</v>
      </c>
    </row>
    <row r="6" spans="1:14" ht="15" customHeight="1">
      <c r="A6" s="24"/>
      <c r="B6" s="25" t="s">
        <v>558</v>
      </c>
      <c r="C6" s="1" t="s">
        <v>560</v>
      </c>
      <c r="D6" s="138">
        <v>3</v>
      </c>
      <c r="E6" s="2" t="s">
        <v>24</v>
      </c>
      <c r="F6" s="8">
        <f>H6+J6+L6</f>
        <v>273540</v>
      </c>
      <c r="G6" s="12">
        <f>I6+K6+M6</f>
        <v>820620</v>
      </c>
      <c r="H6" s="8">
        <v>0</v>
      </c>
      <c r="I6" s="12"/>
      <c r="J6" s="8">
        <f>노임!D8</f>
        <v>273540</v>
      </c>
      <c r="K6" s="12">
        <f>TRUNC(J6*D6,1)</f>
        <v>820620</v>
      </c>
      <c r="L6" s="8">
        <v>0</v>
      </c>
      <c r="M6" s="12"/>
      <c r="N6" s="23" t="s">
        <v>0</v>
      </c>
    </row>
    <row r="7" spans="1:14" ht="15" customHeight="1">
      <c r="A7" s="27"/>
      <c r="B7" s="25" t="s">
        <v>421</v>
      </c>
      <c r="C7" s="1" t="s">
        <v>561</v>
      </c>
      <c r="D7" s="138">
        <v>3</v>
      </c>
      <c r="E7" s="2" t="s">
        <v>24</v>
      </c>
      <c r="F7" s="8">
        <f t="shared" ref="F7:G7" si="0">H7+J7+L7</f>
        <v>172068</v>
      </c>
      <c r="G7" s="12">
        <f t="shared" si="0"/>
        <v>516204</v>
      </c>
      <c r="H7" s="8"/>
      <c r="I7" s="12">
        <f>TRUNC(H7*D7,1)</f>
        <v>0</v>
      </c>
      <c r="J7" s="8">
        <f>노임!D3</f>
        <v>172068</v>
      </c>
      <c r="K7" s="12">
        <f>TRUNC(J7*D7,1)</f>
        <v>516204</v>
      </c>
      <c r="L7" s="8"/>
      <c r="M7" s="12">
        <f>TRUNC(L7*D7,1)</f>
        <v>0</v>
      </c>
      <c r="N7" s="23" t="s">
        <v>0</v>
      </c>
    </row>
    <row r="8" spans="1:14" ht="15" customHeight="1">
      <c r="A8" s="27"/>
      <c r="B8" s="25" t="s">
        <v>565</v>
      </c>
      <c r="C8" s="1" t="s">
        <v>585</v>
      </c>
      <c r="D8" s="138">
        <v>8</v>
      </c>
      <c r="E8" s="2" t="s">
        <v>7</v>
      </c>
      <c r="F8" s="8">
        <f t="shared" ref="F8" si="1">H8+J8+L8</f>
        <v>107000.58</v>
      </c>
      <c r="G8" s="12">
        <f t="shared" ref="G8" si="2">I8+K8+M8</f>
        <v>856004.6</v>
      </c>
      <c r="H8" s="8">
        <f>중기사용료목록!E3</f>
        <v>20860.580000000002</v>
      </c>
      <c r="I8" s="12">
        <f>TRUNC(H8*D8,1)</f>
        <v>166884.6</v>
      </c>
      <c r="J8" s="8">
        <f>중기사용료목록!F3</f>
        <v>59020</v>
      </c>
      <c r="K8" s="12">
        <f>TRUNC(J8*D8,1)</f>
        <v>472160</v>
      </c>
      <c r="L8" s="8">
        <f>중기사용료목록!G3</f>
        <v>27120</v>
      </c>
      <c r="M8" s="12">
        <f>TRUNC(L8*D8,1)</f>
        <v>216960</v>
      </c>
      <c r="N8" s="23"/>
    </row>
    <row r="9" spans="1:14" ht="15" customHeight="1">
      <c r="A9" s="75"/>
      <c r="B9" s="25" t="s">
        <v>447</v>
      </c>
      <c r="C9" s="1" t="s">
        <v>369</v>
      </c>
      <c r="D9" s="3">
        <v>2</v>
      </c>
      <c r="E9" s="2" t="s">
        <v>370</v>
      </c>
      <c r="F9" s="8">
        <f>H9+J9+L9</f>
        <v>0</v>
      </c>
      <c r="G9" s="12">
        <f>I9+K9+M9</f>
        <v>26736.400000000001</v>
      </c>
      <c r="H9" s="8"/>
      <c r="I9" s="12"/>
      <c r="J9" s="8"/>
      <c r="K9" s="12"/>
      <c r="L9" s="8"/>
      <c r="M9" s="12">
        <f>TRUNC((K6+K7)*D9%,1)</f>
        <v>26736.400000000001</v>
      </c>
      <c r="N9" s="23"/>
    </row>
    <row r="10" spans="1:14" ht="15" customHeight="1">
      <c r="A10" s="113"/>
      <c r="B10" s="105" t="s">
        <v>761</v>
      </c>
      <c r="C10" s="139">
        <v>31.5</v>
      </c>
      <c r="D10" s="107">
        <f>ROUND(1/C10,4)</f>
        <v>3.1699999999999999E-2</v>
      </c>
      <c r="E10" s="108" t="s">
        <v>551</v>
      </c>
      <c r="F10" s="109"/>
      <c r="G10" s="110">
        <f>I10+K10+M10</f>
        <v>70360</v>
      </c>
      <c r="H10" s="109"/>
      <c r="I10" s="110">
        <f>TRUNC(SUM(I6:I9)*$D10,1)</f>
        <v>5290.2</v>
      </c>
      <c r="J10" s="109"/>
      <c r="K10" s="110">
        <f>TRUNC(SUM(K6:K9)*$D10,1)</f>
        <v>57344.7</v>
      </c>
      <c r="L10" s="109"/>
      <c r="M10" s="110">
        <f>TRUNC(SUM(M6:M9)*$D10,1)</f>
        <v>7725.1</v>
      </c>
      <c r="N10" s="115"/>
    </row>
    <row r="11" spans="1:14" ht="15" customHeight="1">
      <c r="A11" s="27"/>
      <c r="B11" s="2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3"/>
    </row>
    <row r="12" spans="1:14" ht="15" customHeight="1">
      <c r="A12" s="75">
        <f>A5+1</f>
        <v>288</v>
      </c>
      <c r="B12" s="57" t="s">
        <v>556</v>
      </c>
      <c r="C12" s="58" t="s">
        <v>567</v>
      </c>
      <c r="D12" s="87">
        <v>1</v>
      </c>
      <c r="E12" s="59" t="s">
        <v>514</v>
      </c>
      <c r="F12" s="60"/>
      <c r="G12" s="61">
        <f>I12+K12+M12</f>
        <v>59053.4</v>
      </c>
      <c r="H12" s="60"/>
      <c r="I12" s="61">
        <f>SUM(I13:I18)</f>
        <v>22063.4</v>
      </c>
      <c r="J12" s="60"/>
      <c r="K12" s="61">
        <f>SUM(K13:K18)</f>
        <v>36623.800000000003</v>
      </c>
      <c r="L12" s="60"/>
      <c r="M12" s="61">
        <f>SUM(M13:M18)</f>
        <v>366.2</v>
      </c>
      <c r="N12" s="74" t="s">
        <v>763</v>
      </c>
    </row>
    <row r="13" spans="1:14" ht="15" customHeight="1">
      <c r="A13" s="24"/>
      <c r="B13" s="25" t="s">
        <v>568</v>
      </c>
      <c r="C13" s="1" t="s">
        <v>576</v>
      </c>
      <c r="D13" s="3">
        <f>1.03*0.327</f>
        <v>0.33681</v>
      </c>
      <c r="E13" s="2" t="s">
        <v>514</v>
      </c>
      <c r="F13" s="8">
        <f>H13+J13+L13</f>
        <v>33500</v>
      </c>
      <c r="G13" s="12">
        <f>I13+K13+M13</f>
        <v>11283.1</v>
      </c>
      <c r="H13" s="8">
        <v>33500</v>
      </c>
      <c r="I13" s="12">
        <f t="shared" ref="I13:I14" si="3">TRUNC(H13*D13,1)</f>
        <v>11283.1</v>
      </c>
      <c r="J13" s="8"/>
      <c r="K13" s="12">
        <f>TRUNC(J13*D13,1)</f>
        <v>0</v>
      </c>
      <c r="L13" s="8">
        <v>0</v>
      </c>
      <c r="M13" s="12"/>
      <c r="N13" s="23"/>
    </row>
    <row r="14" spans="1:14" ht="15" customHeight="1">
      <c r="A14" s="24"/>
      <c r="B14" s="25" t="s">
        <v>569</v>
      </c>
      <c r="C14" s="1" t="s">
        <v>577</v>
      </c>
      <c r="D14" s="3">
        <f>0.038*0.327</f>
        <v>1.2426E-2</v>
      </c>
      <c r="E14" s="2" t="s">
        <v>584</v>
      </c>
      <c r="F14" s="8">
        <f>H14+J14+L14</f>
        <v>691614</v>
      </c>
      <c r="G14" s="12">
        <f>I14+K14+M14</f>
        <v>8593.9</v>
      </c>
      <c r="H14" s="8">
        <v>691614</v>
      </c>
      <c r="I14" s="12">
        <f t="shared" si="3"/>
        <v>8593.9</v>
      </c>
      <c r="J14" s="8"/>
      <c r="K14" s="12">
        <f>TRUNC(J14*D14,1)</f>
        <v>0</v>
      </c>
      <c r="L14" s="8">
        <v>0</v>
      </c>
      <c r="M14" s="12"/>
      <c r="N14" s="23"/>
    </row>
    <row r="15" spans="1:14" ht="15" customHeight="1">
      <c r="A15" s="24"/>
      <c r="B15" s="25" t="s">
        <v>570</v>
      </c>
      <c r="C15" s="1" t="s">
        <v>575</v>
      </c>
      <c r="D15" s="3">
        <v>11</v>
      </c>
      <c r="E15" s="2" t="s">
        <v>370</v>
      </c>
      <c r="F15" s="8">
        <f t="shared" ref="F15:G16" si="4">H15+J15+L15</f>
        <v>0</v>
      </c>
      <c r="G15" s="12">
        <f t="shared" si="4"/>
        <v>2186.4</v>
      </c>
      <c r="H15" s="8"/>
      <c r="I15" s="12">
        <f>TRUNC((I13+I14)*D15%,1)</f>
        <v>2186.4</v>
      </c>
      <c r="J15" s="8"/>
      <c r="K15" s="12">
        <f>TRUNC(J15*D15,1)</f>
        <v>0</v>
      </c>
      <c r="L15" s="8"/>
      <c r="M15" s="12"/>
      <c r="N15" s="23"/>
    </row>
    <row r="16" spans="1:14" ht="15" customHeight="1">
      <c r="A16" s="24"/>
      <c r="B16" s="25" t="s">
        <v>571</v>
      </c>
      <c r="C16" s="1" t="s">
        <v>573</v>
      </c>
      <c r="D16" s="3">
        <f>5*(1/50)</f>
        <v>0.1</v>
      </c>
      <c r="E16" s="2" t="s">
        <v>24</v>
      </c>
      <c r="F16" s="8">
        <f t="shared" si="4"/>
        <v>275790</v>
      </c>
      <c r="G16" s="12">
        <f t="shared" si="4"/>
        <v>27579</v>
      </c>
      <c r="H16" s="8"/>
      <c r="I16" s="12">
        <f>TRUNC(H16*D16,1)</f>
        <v>0</v>
      </c>
      <c r="J16" s="8">
        <f>노임!D5</f>
        <v>275790</v>
      </c>
      <c r="K16" s="12">
        <f>TRUNC(J16*D16,1)</f>
        <v>27579</v>
      </c>
      <c r="L16" s="8"/>
      <c r="M16" s="12">
        <f>TRUNC(L16*D16,1)</f>
        <v>0</v>
      </c>
      <c r="N16" s="23"/>
    </row>
    <row r="17" spans="1:14" ht="15" customHeight="1">
      <c r="A17" s="24"/>
      <c r="B17" s="25" t="s">
        <v>421</v>
      </c>
      <c r="C17" s="1" t="s">
        <v>574</v>
      </c>
      <c r="D17" s="3">
        <f>2*(1/50)</f>
        <v>0.04</v>
      </c>
      <c r="E17" s="2" t="s">
        <v>24</v>
      </c>
      <c r="F17" s="8">
        <f t="shared" ref="F17" si="5">H17+J17+L17</f>
        <v>226122</v>
      </c>
      <c r="G17" s="12">
        <f t="shared" ref="G17" si="6">I17+K17+M17</f>
        <v>9044.7999999999993</v>
      </c>
      <c r="H17" s="8"/>
      <c r="I17" s="12">
        <f>TRUNC(H17*D17,1)</f>
        <v>0</v>
      </c>
      <c r="J17" s="8">
        <f>노임!D4</f>
        <v>226122</v>
      </c>
      <c r="K17" s="12">
        <f>TRUNC(J17*D17,1)</f>
        <v>9044.7999999999993</v>
      </c>
      <c r="L17" s="8"/>
      <c r="M17" s="12">
        <f>TRUNC(L17*D17,1)</f>
        <v>0</v>
      </c>
      <c r="N17" s="23"/>
    </row>
    <row r="18" spans="1:14" ht="15" customHeight="1">
      <c r="A18" s="24"/>
      <c r="B18" s="25" t="s">
        <v>507</v>
      </c>
      <c r="C18" s="1" t="s">
        <v>369</v>
      </c>
      <c r="D18" s="3">
        <v>1</v>
      </c>
      <c r="E18" s="2" t="s">
        <v>370</v>
      </c>
      <c r="F18" s="8">
        <f>H18+J18+L18</f>
        <v>0</v>
      </c>
      <c r="G18" s="12">
        <f>I18+K18+M18</f>
        <v>366.2</v>
      </c>
      <c r="H18" s="8"/>
      <c r="I18" s="12"/>
      <c r="J18" s="8"/>
      <c r="K18" s="12"/>
      <c r="L18" s="8"/>
      <c r="M18" s="12">
        <f>TRUNC((K16+K17)*D18%,1)</f>
        <v>366.2</v>
      </c>
      <c r="N18" s="23"/>
    </row>
    <row r="19" spans="1:14" ht="15" customHeight="1">
      <c r="A19" s="27"/>
      <c r="B19" s="2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3"/>
    </row>
    <row r="20" spans="1:14" ht="15" customHeight="1">
      <c r="A20" s="75">
        <f>A12+1</f>
        <v>289</v>
      </c>
      <c r="B20" s="57" t="s">
        <v>503</v>
      </c>
      <c r="C20" s="58" t="s">
        <v>399</v>
      </c>
      <c r="D20" s="87">
        <v>1</v>
      </c>
      <c r="E20" s="59" t="s">
        <v>396</v>
      </c>
      <c r="F20" s="60"/>
      <c r="G20" s="61">
        <f>I20+K20+M20</f>
        <v>5754776.1999999993</v>
      </c>
      <c r="H20" s="60"/>
      <c r="I20" s="61">
        <f>SUM(I21:I26)</f>
        <v>0</v>
      </c>
      <c r="J20" s="60"/>
      <c r="K20" s="61">
        <f>SUM(K21:K26)</f>
        <v>5328496.5999999996</v>
      </c>
      <c r="L20" s="60"/>
      <c r="M20" s="61">
        <f>SUM(M21:M26)</f>
        <v>426279.6</v>
      </c>
      <c r="N20" s="74" t="s">
        <v>764</v>
      </c>
    </row>
    <row r="21" spans="1:14" ht="15" customHeight="1">
      <c r="A21" s="24"/>
      <c r="B21" s="25" t="s">
        <v>504</v>
      </c>
      <c r="C21" s="1"/>
      <c r="D21" s="3">
        <v>12.38</v>
      </c>
      <c r="E21" s="2" t="s">
        <v>24</v>
      </c>
      <c r="F21" s="8">
        <f>H21+J21+L21</f>
        <v>239808</v>
      </c>
      <c r="G21" s="12">
        <f>I21+K21+M21</f>
        <v>2968823</v>
      </c>
      <c r="H21" s="8">
        <v>0</v>
      </c>
      <c r="I21" s="12"/>
      <c r="J21" s="8">
        <f>노임!D6</f>
        <v>239808</v>
      </c>
      <c r="K21" s="12">
        <f>TRUNC(J21*D21,1)</f>
        <v>2968823</v>
      </c>
      <c r="L21" s="8">
        <v>0</v>
      </c>
      <c r="M21" s="12"/>
      <c r="N21" s="23"/>
    </row>
    <row r="22" spans="1:14" ht="15" customHeight="1">
      <c r="A22" s="24"/>
      <c r="B22" s="25" t="s">
        <v>505</v>
      </c>
      <c r="C22" s="1" t="s">
        <v>0</v>
      </c>
      <c r="D22" s="3">
        <v>3.38</v>
      </c>
      <c r="E22" s="2" t="s">
        <v>24</v>
      </c>
      <c r="F22" s="8">
        <f>H22+J22+L22</f>
        <v>282536</v>
      </c>
      <c r="G22" s="12">
        <f>I22+K22+M22</f>
        <v>954971.6</v>
      </c>
      <c r="H22" s="8">
        <v>0</v>
      </c>
      <c r="I22" s="12"/>
      <c r="J22" s="8">
        <f>노임!D7</f>
        <v>282536</v>
      </c>
      <c r="K22" s="12">
        <f>TRUNC(J22*D22,1)</f>
        <v>954971.6</v>
      </c>
      <c r="L22" s="8">
        <v>0</v>
      </c>
      <c r="M22" s="12"/>
      <c r="N22" s="23" t="s">
        <v>0</v>
      </c>
    </row>
    <row r="23" spans="1:14" ht="15" customHeight="1">
      <c r="A23" s="24"/>
      <c r="B23" s="25" t="s">
        <v>506</v>
      </c>
      <c r="C23" s="1"/>
      <c r="D23" s="3">
        <v>4.5</v>
      </c>
      <c r="E23" s="2" t="s">
        <v>24</v>
      </c>
      <c r="F23" s="8">
        <f t="shared" ref="F23:G24" si="7">H23+J23+L23</f>
        <v>226122</v>
      </c>
      <c r="G23" s="12">
        <f t="shared" si="7"/>
        <v>1017549</v>
      </c>
      <c r="H23" s="8"/>
      <c r="I23" s="12"/>
      <c r="J23" s="8">
        <f>노임!D4</f>
        <v>226122</v>
      </c>
      <c r="K23" s="12">
        <f>TRUNC(J23*D23,1)</f>
        <v>1017549</v>
      </c>
      <c r="L23" s="8"/>
      <c r="M23" s="12"/>
      <c r="N23" s="23"/>
    </row>
    <row r="24" spans="1:14" ht="15" customHeight="1">
      <c r="A24" s="24"/>
      <c r="B24" s="25" t="s">
        <v>421</v>
      </c>
      <c r="C24" s="1"/>
      <c r="D24" s="3">
        <v>2.25</v>
      </c>
      <c r="E24" s="2" t="s">
        <v>24</v>
      </c>
      <c r="F24" s="8">
        <f t="shared" si="7"/>
        <v>172068</v>
      </c>
      <c r="G24" s="12">
        <f t="shared" si="7"/>
        <v>387153</v>
      </c>
      <c r="H24" s="8"/>
      <c r="I24" s="12">
        <f>TRUNC(H24*D24,1)</f>
        <v>0</v>
      </c>
      <c r="J24" s="8">
        <f>노임!D3</f>
        <v>172068</v>
      </c>
      <c r="K24" s="12">
        <f>TRUNC(J24*D24,1)</f>
        <v>387153</v>
      </c>
      <c r="L24" s="8"/>
      <c r="M24" s="12">
        <f>TRUNC(L24*D24,1)</f>
        <v>0</v>
      </c>
      <c r="N24" s="23" t="s">
        <v>0</v>
      </c>
    </row>
    <row r="25" spans="1:14" ht="15" customHeight="1">
      <c r="A25" s="24"/>
      <c r="B25" s="25" t="s">
        <v>507</v>
      </c>
      <c r="C25" s="1" t="s">
        <v>369</v>
      </c>
      <c r="D25" s="3">
        <v>5</v>
      </c>
      <c r="E25" s="2" t="s">
        <v>370</v>
      </c>
      <c r="F25" s="8">
        <f>H25+J25+L25</f>
        <v>0</v>
      </c>
      <c r="G25" s="12">
        <f>I25+K25+M25</f>
        <v>266424.8</v>
      </c>
      <c r="H25" s="8"/>
      <c r="I25" s="12"/>
      <c r="J25" s="8"/>
      <c r="K25" s="12"/>
      <c r="L25" s="8"/>
      <c r="M25" s="12">
        <f>TRUNC((K21+K22+K23+K24)*D25%,1)</f>
        <v>266424.8</v>
      </c>
      <c r="N25" s="23"/>
    </row>
    <row r="26" spans="1:14" ht="15" customHeight="1">
      <c r="A26" s="24"/>
      <c r="B26" s="25" t="s">
        <v>508</v>
      </c>
      <c r="C26" s="1" t="s">
        <v>369</v>
      </c>
      <c r="D26" s="3">
        <v>3</v>
      </c>
      <c r="E26" s="2" t="s">
        <v>370</v>
      </c>
      <c r="F26" s="2"/>
      <c r="G26" s="12">
        <f>I26+K26+M26</f>
        <v>159854.79999999999</v>
      </c>
      <c r="H26" s="2"/>
      <c r="I26" s="2"/>
      <c r="J26" s="2"/>
      <c r="K26" s="2"/>
      <c r="L26" s="2"/>
      <c r="M26" s="12">
        <f>TRUNC((K21+K22+K23+K24)*D26%,1)</f>
        <v>159854.79999999999</v>
      </c>
      <c r="N26" s="23"/>
    </row>
    <row r="27" spans="1:14" ht="15" customHeight="1">
      <c r="A27" s="27"/>
      <c r="B27" s="2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3"/>
    </row>
  </sheetData>
  <mergeCells count="9">
    <mergeCell ref="J2:K2"/>
    <mergeCell ref="L2:M2"/>
    <mergeCell ref="N2:N3"/>
    <mergeCell ref="A2:B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I15"/>
  <sheetViews>
    <sheetView workbookViewId="0">
      <pane ySplit="2" topLeftCell="A3" activePane="bottomLeft" state="frozen"/>
      <selection activeCell="I31" sqref="I31"/>
      <selection pane="bottomLeft" activeCell="H3" sqref="H3"/>
    </sheetView>
  </sheetViews>
  <sheetFormatPr defaultRowHeight="12.75" customHeight="1"/>
  <cols>
    <col min="1" max="2" width="35.83203125" customWidth="1"/>
    <col min="3" max="3" width="10.83203125" customWidth="1"/>
    <col min="4" max="4" width="8.83203125" customWidth="1"/>
    <col min="5" max="8" width="14.83203125" customWidth="1"/>
    <col min="9" max="9" width="15.83203125" customWidth="1"/>
  </cols>
  <sheetData>
    <row r="1" spans="1:9" ht="18" customHeight="1">
      <c r="A1" t="s">
        <v>59</v>
      </c>
    </row>
    <row r="2" spans="1:9" ht="18" customHeight="1">
      <c r="A2" s="2" t="s">
        <v>23</v>
      </c>
      <c r="B2" s="2" t="s">
        <v>22</v>
      </c>
      <c r="C2" s="2" t="s">
        <v>21</v>
      </c>
      <c r="D2" s="2" t="s">
        <v>20</v>
      </c>
      <c r="E2" s="2" t="s">
        <v>18</v>
      </c>
      <c r="F2" s="2" t="s">
        <v>17</v>
      </c>
      <c r="G2" s="2" t="s">
        <v>16</v>
      </c>
      <c r="H2" s="2" t="s">
        <v>19</v>
      </c>
      <c r="I2" s="2" t="s">
        <v>15</v>
      </c>
    </row>
    <row r="3" spans="1:9" ht="18" customHeight="1">
      <c r="A3" s="112" t="s">
        <v>562</v>
      </c>
      <c r="B3" s="112" t="s">
        <v>563</v>
      </c>
      <c r="C3" s="1">
        <v>1</v>
      </c>
      <c r="D3" s="2" t="s">
        <v>517</v>
      </c>
      <c r="E3" s="8">
        <f>중기사용료!G10</f>
        <v>20860.580000000002</v>
      </c>
      <c r="F3" s="9">
        <f>중기사용료!G12</f>
        <v>59020</v>
      </c>
      <c r="G3" s="9">
        <f>중기사용료!G7</f>
        <v>27120</v>
      </c>
      <c r="H3" s="8">
        <f t="shared" ref="H3:H10" si="0">E3+F3+G3</f>
        <v>107000.58</v>
      </c>
      <c r="I3" s="2"/>
    </row>
    <row r="4" spans="1:9" ht="18" customHeight="1">
      <c r="A4" s="1" t="s">
        <v>58</v>
      </c>
      <c r="B4" s="1" t="s">
        <v>36</v>
      </c>
      <c r="C4" s="1">
        <v>1</v>
      </c>
      <c r="D4" s="2" t="s">
        <v>517</v>
      </c>
      <c r="E4" s="8">
        <f>중기사용료!G22</f>
        <v>7660.29</v>
      </c>
      <c r="F4" s="9">
        <f>중기사용료!G24</f>
        <v>59020</v>
      </c>
      <c r="G4" s="9">
        <f>중기사용료!G19</f>
        <v>28057</v>
      </c>
      <c r="H4" s="8">
        <f t="shared" si="0"/>
        <v>94737.29</v>
      </c>
      <c r="I4" s="1"/>
    </row>
    <row r="5" spans="1:9" ht="18" customHeight="1">
      <c r="A5" s="1" t="s">
        <v>58</v>
      </c>
      <c r="B5" s="1" t="s">
        <v>268</v>
      </c>
      <c r="C5" s="1">
        <v>1</v>
      </c>
      <c r="D5" s="2" t="s">
        <v>517</v>
      </c>
      <c r="E5" s="8">
        <f>중기사용료!G34</f>
        <v>9474.5499999999993</v>
      </c>
      <c r="F5" s="9">
        <f>중기사용료!G36</f>
        <v>59020</v>
      </c>
      <c r="G5" s="9">
        <f>중기사용료!G31</f>
        <v>38503</v>
      </c>
      <c r="H5" s="8">
        <f t="shared" si="0"/>
        <v>106997.55</v>
      </c>
      <c r="I5" s="1"/>
    </row>
    <row r="6" spans="1:9" ht="18" customHeight="1">
      <c r="A6" s="1" t="s">
        <v>58</v>
      </c>
      <c r="B6" s="1" t="s">
        <v>406</v>
      </c>
      <c r="C6" s="1">
        <v>1</v>
      </c>
      <c r="D6" s="2" t="s">
        <v>517</v>
      </c>
      <c r="E6" s="8">
        <f>중기사용료!G46</f>
        <v>10885.67</v>
      </c>
      <c r="F6" s="9">
        <f>중기사용료!G48</f>
        <v>59020</v>
      </c>
      <c r="G6" s="9">
        <f>중기사용료!G43</f>
        <v>48005</v>
      </c>
      <c r="H6" s="8">
        <f t="shared" ref="H6" si="1">E6+F6+G6</f>
        <v>117910.67</v>
      </c>
      <c r="I6" s="1"/>
    </row>
    <row r="7" spans="1:9" ht="18" customHeight="1">
      <c r="A7" s="1" t="s">
        <v>58</v>
      </c>
      <c r="B7" s="1" t="s">
        <v>27</v>
      </c>
      <c r="C7" s="1">
        <v>1</v>
      </c>
      <c r="D7" s="2" t="s">
        <v>517</v>
      </c>
      <c r="E7" s="8">
        <f>중기사용료!G58</f>
        <v>12296.77</v>
      </c>
      <c r="F7" s="9">
        <f>중기사용료!G60</f>
        <v>59020</v>
      </c>
      <c r="G7" s="9">
        <f>중기사용료!G55</f>
        <v>59751</v>
      </c>
      <c r="H7" s="8">
        <f t="shared" si="0"/>
        <v>131067.77</v>
      </c>
      <c r="I7" s="1" t="s">
        <v>0</v>
      </c>
    </row>
    <row r="8" spans="1:9" ht="18" customHeight="1">
      <c r="A8" s="1" t="s">
        <v>57</v>
      </c>
      <c r="B8" s="1" t="s">
        <v>389</v>
      </c>
      <c r="C8" s="1">
        <v>1</v>
      </c>
      <c r="D8" s="2" t="s">
        <v>517</v>
      </c>
      <c r="E8" s="8">
        <f>중기사용료!G70</f>
        <v>8875.6</v>
      </c>
      <c r="F8" s="9">
        <f>중기사용료!G72</f>
        <v>49778</v>
      </c>
      <c r="G8" s="9">
        <f>중기사용료!G67</f>
        <v>11117</v>
      </c>
      <c r="H8" s="8">
        <f t="shared" ref="H8" si="2">E8+F8+G8</f>
        <v>69770.600000000006</v>
      </c>
      <c r="I8" s="1"/>
    </row>
    <row r="9" spans="1:9" ht="18" customHeight="1">
      <c r="A9" s="1" t="s">
        <v>57</v>
      </c>
      <c r="B9" s="1" t="s">
        <v>36</v>
      </c>
      <c r="C9" s="1">
        <v>1</v>
      </c>
      <c r="D9" s="2" t="s">
        <v>517</v>
      </c>
      <c r="E9" s="8">
        <f>중기사용료!G82</f>
        <v>17925.25</v>
      </c>
      <c r="F9" s="9">
        <f>중기사용료!G84</f>
        <v>49778</v>
      </c>
      <c r="G9" s="9">
        <f>중기사용료!G79</f>
        <v>23795</v>
      </c>
      <c r="H9" s="8">
        <f t="shared" si="0"/>
        <v>91498.25</v>
      </c>
      <c r="I9" s="1" t="s">
        <v>0</v>
      </c>
    </row>
    <row r="10" spans="1:9" ht="18" customHeight="1">
      <c r="A10" s="1" t="s">
        <v>57</v>
      </c>
      <c r="B10" s="1" t="s">
        <v>270</v>
      </c>
      <c r="C10" s="1">
        <v>1</v>
      </c>
      <c r="D10" s="2" t="s">
        <v>517</v>
      </c>
      <c r="E10" s="8">
        <f>중기사용료!G94</f>
        <v>19143.48</v>
      </c>
      <c r="F10" s="9">
        <f>중기사용료!G96</f>
        <v>49778</v>
      </c>
      <c r="G10" s="9">
        <f>중기사용료!G91</f>
        <v>31327</v>
      </c>
      <c r="H10" s="8">
        <f t="shared" si="0"/>
        <v>100248.48</v>
      </c>
      <c r="I10" s="1"/>
    </row>
    <row r="11" spans="1:9" ht="18" customHeight="1">
      <c r="A11" s="1" t="s">
        <v>57</v>
      </c>
      <c r="B11" s="1" t="s">
        <v>404</v>
      </c>
      <c r="C11" s="1">
        <v>1</v>
      </c>
      <c r="D11" s="2" t="s">
        <v>517</v>
      </c>
      <c r="E11" s="8">
        <f>중기사용료!G106</f>
        <v>19665.560000000001</v>
      </c>
      <c r="F11" s="9">
        <f>중기사용료!G108</f>
        <v>49778</v>
      </c>
      <c r="G11" s="9">
        <f>중기사용료!G103</f>
        <v>33328</v>
      </c>
      <c r="H11" s="8">
        <f t="shared" ref="H11" si="3">E11+F11+G11</f>
        <v>102771.56</v>
      </c>
      <c r="I11" s="1"/>
    </row>
    <row r="12" spans="1:9" ht="18" customHeight="1">
      <c r="A12" s="1" t="s">
        <v>54</v>
      </c>
      <c r="B12" s="1" t="s">
        <v>56</v>
      </c>
      <c r="C12" s="1">
        <v>1</v>
      </c>
      <c r="D12" s="2" t="s">
        <v>517</v>
      </c>
      <c r="E12" s="8">
        <f>중기사용료!G118</f>
        <v>15645.43</v>
      </c>
      <c r="F12" s="9">
        <f>중기사용료!G120</f>
        <v>36248</v>
      </c>
      <c r="G12" s="9">
        <f>중기사용료!G115</f>
        <v>4689</v>
      </c>
      <c r="H12" s="8">
        <f t="shared" ref="H12:H15" si="4">E12+F12+G12</f>
        <v>56582.43</v>
      </c>
      <c r="I12" s="1" t="s">
        <v>0</v>
      </c>
    </row>
    <row r="13" spans="1:9" ht="18" customHeight="1">
      <c r="A13" s="1" t="s">
        <v>54</v>
      </c>
      <c r="B13" s="1" t="s">
        <v>55</v>
      </c>
      <c r="C13" s="1">
        <v>1</v>
      </c>
      <c r="D13" s="2" t="s">
        <v>517</v>
      </c>
      <c r="E13" s="8">
        <f>중기사용료!G130</f>
        <v>31290.87</v>
      </c>
      <c r="F13" s="9">
        <f>중기사용료!G132</f>
        <v>36248</v>
      </c>
      <c r="G13" s="9">
        <f>중기사용료!G127</f>
        <v>5698</v>
      </c>
      <c r="H13" s="8">
        <f t="shared" si="4"/>
        <v>73236.87</v>
      </c>
      <c r="I13" s="1" t="s">
        <v>0</v>
      </c>
    </row>
    <row r="14" spans="1:9" ht="18" customHeight="1">
      <c r="A14" s="1" t="s">
        <v>54</v>
      </c>
      <c r="B14" s="1" t="s">
        <v>53</v>
      </c>
      <c r="C14" s="1">
        <v>1</v>
      </c>
      <c r="D14" s="2" t="s">
        <v>517</v>
      </c>
      <c r="E14" s="8">
        <f>중기사용료!G142</f>
        <v>123904.71</v>
      </c>
      <c r="F14" s="9">
        <f>중기사용료!G144</f>
        <v>36248</v>
      </c>
      <c r="G14" s="9">
        <f>중기사용료!G139</f>
        <v>22006</v>
      </c>
      <c r="H14" s="8">
        <f t="shared" si="4"/>
        <v>182158.71000000002</v>
      </c>
      <c r="I14" s="1" t="s">
        <v>0</v>
      </c>
    </row>
    <row r="15" spans="1:9" ht="18" customHeight="1">
      <c r="A15" s="1" t="s">
        <v>52</v>
      </c>
      <c r="B15" s="1" t="s">
        <v>51</v>
      </c>
      <c r="C15" s="1">
        <v>1</v>
      </c>
      <c r="D15" s="2" t="s">
        <v>517</v>
      </c>
      <c r="E15" s="8">
        <v>0</v>
      </c>
      <c r="F15" s="9">
        <v>0</v>
      </c>
      <c r="G15" s="9">
        <f>중기사용료!G151</f>
        <v>92</v>
      </c>
      <c r="H15" s="8">
        <f t="shared" si="4"/>
        <v>92</v>
      </c>
      <c r="I15" s="1" t="s">
        <v>0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H158"/>
  <sheetViews>
    <sheetView workbookViewId="0">
      <pane ySplit="2" topLeftCell="A99" activePane="bottomLeft" state="frozen"/>
      <selection activeCell="I31" sqref="I31"/>
      <selection pane="bottomLeft" activeCell="R129" sqref="R129"/>
    </sheetView>
  </sheetViews>
  <sheetFormatPr defaultRowHeight="12.75" customHeight="1"/>
  <cols>
    <col min="1" max="1" width="10" customWidth="1"/>
    <col min="2" max="2" width="20" customWidth="1"/>
    <col min="3" max="3" width="15" customWidth="1"/>
    <col min="4" max="4" width="10" customWidth="1"/>
    <col min="5" max="5" width="7" customWidth="1"/>
    <col min="6" max="7" width="15" customWidth="1"/>
    <col min="8" max="8" width="10" customWidth="1"/>
  </cols>
  <sheetData>
    <row r="1" spans="1:8" ht="15" customHeight="1">
      <c r="A1" t="s">
        <v>87</v>
      </c>
    </row>
    <row r="2" spans="1:8" ht="15" customHeight="1" thickBot="1"/>
    <row r="3" spans="1:8" ht="15" customHeight="1" thickTop="1" thickBot="1">
      <c r="A3" s="4" t="s">
        <v>66</v>
      </c>
      <c r="B3" s="4" t="s">
        <v>564</v>
      </c>
      <c r="C3" s="4"/>
      <c r="D3" s="4"/>
      <c r="E3" s="4"/>
      <c r="F3" s="4"/>
      <c r="G3" s="4"/>
      <c r="H3" s="4"/>
    </row>
    <row r="4" spans="1:8" ht="15" customHeight="1" thickTop="1">
      <c r="A4" s="4" t="s">
        <v>65</v>
      </c>
      <c r="B4" s="90">
        <f>중기기초자료!F3</f>
        <v>119000</v>
      </c>
      <c r="C4" s="4"/>
      <c r="D4" s="4"/>
      <c r="E4" s="4"/>
      <c r="F4" s="4"/>
      <c r="G4" s="4"/>
      <c r="H4" s="4"/>
    </row>
    <row r="5" spans="1:8" ht="15" customHeight="1">
      <c r="A5" s="392" t="s">
        <v>64</v>
      </c>
      <c r="B5" s="392"/>
      <c r="C5" s="5" t="s">
        <v>63</v>
      </c>
      <c r="D5" s="5" t="s">
        <v>21</v>
      </c>
      <c r="E5" s="5" t="s">
        <v>20</v>
      </c>
      <c r="F5" s="5" t="s">
        <v>47</v>
      </c>
      <c r="G5" s="5" t="s">
        <v>46</v>
      </c>
      <c r="H5" s="5" t="s">
        <v>15</v>
      </c>
    </row>
    <row r="6" spans="1:8" ht="15" customHeight="1">
      <c r="A6" t="s">
        <v>16</v>
      </c>
      <c r="B6" t="s">
        <v>562</v>
      </c>
      <c r="C6" t="s">
        <v>27</v>
      </c>
      <c r="D6">
        <v>0.22789999999999999</v>
      </c>
      <c r="E6" s="6" t="s">
        <v>62</v>
      </c>
      <c r="F6" s="6">
        <f>중기기초자료!F3</f>
        <v>119000</v>
      </c>
      <c r="G6" s="6">
        <f>TRUNC(F6*D6, 0)</f>
        <v>27120</v>
      </c>
      <c r="H6" t="s">
        <v>0</v>
      </c>
    </row>
    <row r="7" spans="1:8" ht="15" customHeight="1">
      <c r="B7" t="s">
        <v>61</v>
      </c>
      <c r="G7" s="6">
        <f>TRUNC(G6, 0)</f>
        <v>27120</v>
      </c>
    </row>
    <row r="8" spans="1:8" ht="15" customHeight="1">
      <c r="A8" t="s">
        <v>18</v>
      </c>
      <c r="B8" t="s">
        <v>74</v>
      </c>
      <c r="C8" t="s">
        <v>0</v>
      </c>
      <c r="D8">
        <v>11.6</v>
      </c>
      <c r="E8" s="7" t="s">
        <v>73</v>
      </c>
      <c r="F8" s="7">
        <f>중기기초자료!D20</f>
        <v>1450.2636363636361</v>
      </c>
      <c r="G8" s="7">
        <f>TRUNC(F8*D8, 2)</f>
        <v>16823.05</v>
      </c>
      <c r="H8" t="s">
        <v>0</v>
      </c>
    </row>
    <row r="9" spans="1:8" ht="15" customHeight="1">
      <c r="B9" t="s">
        <v>72</v>
      </c>
      <c r="C9" t="s">
        <v>0</v>
      </c>
      <c r="D9">
        <v>24</v>
      </c>
      <c r="E9" s="7" t="s">
        <v>71</v>
      </c>
      <c r="F9" s="7">
        <v>0</v>
      </c>
      <c r="G9" s="7">
        <f>TRUNC((G8) * D9/100, 2)</f>
        <v>4037.53</v>
      </c>
      <c r="H9" t="s">
        <v>0</v>
      </c>
    </row>
    <row r="10" spans="1:8" ht="15" customHeight="1">
      <c r="B10" t="s">
        <v>61</v>
      </c>
      <c r="G10" s="7">
        <f>TRUNC(G8+G9, 2)</f>
        <v>20860.580000000002</v>
      </c>
    </row>
    <row r="11" spans="1:8" ht="15" customHeight="1">
      <c r="A11" t="s">
        <v>17</v>
      </c>
      <c r="B11" t="s">
        <v>82</v>
      </c>
      <c r="C11" t="s">
        <v>81</v>
      </c>
      <c r="D11">
        <v>1</v>
      </c>
      <c r="E11" s="6" t="s">
        <v>68</v>
      </c>
      <c r="F11" s="6">
        <f>TRUNC(중기기초자료!E16 * 중기전역변수!C18, 0)</f>
        <v>59020</v>
      </c>
      <c r="G11" s="6">
        <f>TRUNC(F11*D11, 0)</f>
        <v>59020</v>
      </c>
      <c r="H11" t="s">
        <v>0</v>
      </c>
    </row>
    <row r="12" spans="1:8" ht="15" customHeight="1">
      <c r="B12" t="s">
        <v>61</v>
      </c>
      <c r="G12" s="6">
        <f>TRUNC(G11, 0)</f>
        <v>59020</v>
      </c>
    </row>
    <row r="13" spans="1:8" ht="15" customHeight="1" thickBot="1">
      <c r="B13" t="s">
        <v>60</v>
      </c>
      <c r="G13" s="7">
        <f>TRUNC(G7+G10+G12, 2)</f>
        <v>107000.58</v>
      </c>
    </row>
    <row r="14" spans="1:8" ht="15" customHeight="1" thickTop="1" thickBot="1">
      <c r="A14" s="4"/>
      <c r="B14" s="4"/>
      <c r="C14" s="4"/>
      <c r="D14" s="4"/>
      <c r="E14" s="4"/>
      <c r="F14" s="4"/>
      <c r="G14" s="4"/>
      <c r="H14" s="4"/>
    </row>
    <row r="15" spans="1:8" ht="15" customHeight="1" thickTop="1" thickBot="1">
      <c r="A15" s="4" t="s">
        <v>66</v>
      </c>
      <c r="B15" s="4" t="s">
        <v>471</v>
      </c>
      <c r="C15" s="4"/>
      <c r="D15" s="4"/>
      <c r="E15" s="4"/>
      <c r="F15" s="4"/>
      <c r="G15" s="4"/>
      <c r="H15" s="4"/>
    </row>
    <row r="16" spans="1:8" ht="15" customHeight="1" thickTop="1">
      <c r="A16" s="4" t="s">
        <v>65</v>
      </c>
      <c r="B16" s="90">
        <f>중기기초자료!F4</f>
        <v>136400</v>
      </c>
      <c r="C16" s="4"/>
      <c r="D16" s="4"/>
      <c r="E16" s="4"/>
      <c r="F16" s="4"/>
      <c r="G16" s="4"/>
      <c r="H16" s="4"/>
    </row>
    <row r="17" spans="1:8" ht="15" customHeight="1">
      <c r="A17" s="392" t="s">
        <v>64</v>
      </c>
      <c r="B17" s="392"/>
      <c r="C17" s="5" t="s">
        <v>63</v>
      </c>
      <c r="D17" s="5" t="s">
        <v>21</v>
      </c>
      <c r="E17" s="5" t="s">
        <v>20</v>
      </c>
      <c r="F17" s="5" t="s">
        <v>47</v>
      </c>
      <c r="G17" s="5" t="s">
        <v>46</v>
      </c>
      <c r="H17" s="5" t="s">
        <v>15</v>
      </c>
    </row>
    <row r="18" spans="1:8" ht="15" customHeight="1">
      <c r="A18" t="s">
        <v>16</v>
      </c>
      <c r="B18" t="s">
        <v>58</v>
      </c>
      <c r="C18" t="s">
        <v>27</v>
      </c>
      <c r="D18">
        <f>(918 + 459 + 680)*10^-4</f>
        <v>0.20570000000000002</v>
      </c>
      <c r="E18" s="6" t="s">
        <v>62</v>
      </c>
      <c r="F18" s="6">
        <f>중기기초자료!F4</f>
        <v>136400</v>
      </c>
      <c r="G18" s="6">
        <f>TRUNC(F18*D18, 0)</f>
        <v>28057</v>
      </c>
      <c r="H18" t="s">
        <v>0</v>
      </c>
    </row>
    <row r="19" spans="1:8" ht="15" customHeight="1">
      <c r="B19" t="s">
        <v>61</v>
      </c>
      <c r="G19" s="6">
        <f>TRUNC(G18, 0)</f>
        <v>28057</v>
      </c>
    </row>
    <row r="20" spans="1:8" ht="15" customHeight="1">
      <c r="A20" t="s">
        <v>18</v>
      </c>
      <c r="B20" t="s">
        <v>74</v>
      </c>
      <c r="C20" t="s">
        <v>0</v>
      </c>
      <c r="D20">
        <v>3.8</v>
      </c>
      <c r="E20" s="7" t="s">
        <v>73</v>
      </c>
      <c r="F20" s="7">
        <f>중기기초자료!D20</f>
        <v>1450.2636363636361</v>
      </c>
      <c r="G20" s="7">
        <f>TRUNC(F20*D20, 2)</f>
        <v>5511</v>
      </c>
      <c r="H20" t="s">
        <v>0</v>
      </c>
    </row>
    <row r="21" spans="1:8" ht="15" customHeight="1">
      <c r="B21" t="s">
        <v>72</v>
      </c>
      <c r="C21" t="s">
        <v>0</v>
      </c>
      <c r="D21">
        <v>39</v>
      </c>
      <c r="E21" s="7" t="s">
        <v>71</v>
      </c>
      <c r="F21" s="7">
        <v>0</v>
      </c>
      <c r="G21" s="7">
        <f>TRUNC((G20) * D21/100, 2)</f>
        <v>2149.29</v>
      </c>
      <c r="H21" t="s">
        <v>0</v>
      </c>
    </row>
    <row r="22" spans="1:8" ht="15" customHeight="1">
      <c r="B22" t="s">
        <v>61</v>
      </c>
      <c r="G22" s="7">
        <f>TRUNC(G20+G21, 2)</f>
        <v>7660.29</v>
      </c>
    </row>
    <row r="23" spans="1:8" ht="15" customHeight="1">
      <c r="A23" t="s">
        <v>17</v>
      </c>
      <c r="B23" t="s">
        <v>82</v>
      </c>
      <c r="C23" t="s">
        <v>81</v>
      </c>
      <c r="D23">
        <v>1</v>
      </c>
      <c r="E23" s="6" t="s">
        <v>68</v>
      </c>
      <c r="F23" s="6">
        <f>TRUNC(중기기초자료!E16 * 중기전역변수!C18, 0)</f>
        <v>59020</v>
      </c>
      <c r="G23" s="6">
        <f>TRUNC(F23*D23, 0)</f>
        <v>59020</v>
      </c>
      <c r="H23" t="s">
        <v>0</v>
      </c>
    </row>
    <row r="24" spans="1:8" ht="15" customHeight="1">
      <c r="B24" t="s">
        <v>61</v>
      </c>
      <c r="G24" s="6">
        <f>TRUNC(G23, 0)</f>
        <v>59020</v>
      </c>
    </row>
    <row r="25" spans="1:8" ht="15" customHeight="1" thickBot="1">
      <c r="B25" t="s">
        <v>60</v>
      </c>
      <c r="G25" s="7">
        <f>TRUNC(G19+G22+G24, 2)</f>
        <v>94737.29</v>
      </c>
    </row>
    <row r="26" spans="1:8" ht="15" customHeight="1" thickTop="1" thickBot="1">
      <c r="A26" s="4"/>
      <c r="B26" s="4"/>
      <c r="C26" s="4"/>
      <c r="D26" s="4"/>
      <c r="E26" s="4"/>
      <c r="F26" s="4"/>
      <c r="G26" s="4"/>
      <c r="H26" s="4"/>
    </row>
    <row r="27" spans="1:8" ht="15" customHeight="1" thickTop="1" thickBot="1">
      <c r="A27" s="4" t="s">
        <v>66</v>
      </c>
      <c r="B27" s="4" t="s">
        <v>472</v>
      </c>
      <c r="C27" s="4"/>
      <c r="D27" s="4"/>
      <c r="E27" s="4"/>
      <c r="F27" s="4"/>
      <c r="G27" s="4"/>
      <c r="H27" s="4"/>
    </row>
    <row r="28" spans="1:8" ht="15" customHeight="1" thickTop="1">
      <c r="A28" s="4" t="s">
        <v>65</v>
      </c>
      <c r="B28" s="90">
        <f>중기기초자료!F5</f>
        <v>187184</v>
      </c>
      <c r="C28" s="4"/>
      <c r="D28" s="4"/>
      <c r="E28" s="4"/>
      <c r="F28" s="4"/>
      <c r="G28" s="4"/>
      <c r="H28" s="4"/>
    </row>
    <row r="29" spans="1:8" ht="15" customHeight="1">
      <c r="A29" s="392" t="s">
        <v>64</v>
      </c>
      <c r="B29" s="392"/>
      <c r="C29" s="5" t="s">
        <v>63</v>
      </c>
      <c r="D29" s="5" t="s">
        <v>21</v>
      </c>
      <c r="E29" s="5" t="s">
        <v>20</v>
      </c>
      <c r="F29" s="5" t="s">
        <v>47</v>
      </c>
      <c r="G29" s="5" t="s">
        <v>46</v>
      </c>
      <c r="H29" s="5" t="s">
        <v>15</v>
      </c>
    </row>
    <row r="30" spans="1:8" ht="15" customHeight="1">
      <c r="A30" t="s">
        <v>16</v>
      </c>
      <c r="B30" t="s">
        <v>58</v>
      </c>
      <c r="C30" t="s">
        <v>27</v>
      </c>
      <c r="D30">
        <f>(918 + 459 + 680)*10^-4</f>
        <v>0.20570000000000002</v>
      </c>
      <c r="E30" s="6" t="s">
        <v>62</v>
      </c>
      <c r="F30" s="6">
        <f>중기기초자료!F5</f>
        <v>187184</v>
      </c>
      <c r="G30" s="6">
        <f>TRUNC(F30*D30, 0)</f>
        <v>38503</v>
      </c>
      <c r="H30" t="s">
        <v>0</v>
      </c>
    </row>
    <row r="31" spans="1:8" ht="15" customHeight="1">
      <c r="B31" t="s">
        <v>61</v>
      </c>
      <c r="G31" s="6">
        <f>TRUNC(G30, 0)</f>
        <v>38503</v>
      </c>
    </row>
    <row r="32" spans="1:8" ht="15" customHeight="1">
      <c r="A32" t="s">
        <v>18</v>
      </c>
      <c r="B32" t="s">
        <v>74</v>
      </c>
      <c r="C32" t="s">
        <v>0</v>
      </c>
      <c r="D32">
        <v>4.7</v>
      </c>
      <c r="E32" s="7" t="s">
        <v>73</v>
      </c>
      <c r="F32" s="7">
        <f>중기기초자료!D20</f>
        <v>1450.2636363636361</v>
      </c>
      <c r="G32" s="7">
        <f>TRUNC(F32*D32, 2)</f>
        <v>6816.23</v>
      </c>
      <c r="H32" t="s">
        <v>0</v>
      </c>
    </row>
    <row r="33" spans="1:8" ht="15" customHeight="1">
      <c r="B33" t="s">
        <v>72</v>
      </c>
      <c r="C33" t="s">
        <v>0</v>
      </c>
      <c r="D33">
        <v>39</v>
      </c>
      <c r="E33" s="7" t="s">
        <v>71</v>
      </c>
      <c r="F33" s="7">
        <v>0</v>
      </c>
      <c r="G33" s="7">
        <f>TRUNC((G32) * D33/100, 2)</f>
        <v>2658.32</v>
      </c>
      <c r="H33" t="s">
        <v>0</v>
      </c>
    </row>
    <row r="34" spans="1:8" ht="15" customHeight="1">
      <c r="B34" t="s">
        <v>61</v>
      </c>
      <c r="G34" s="7">
        <f>TRUNC(G32+G33, 2)</f>
        <v>9474.5499999999993</v>
      </c>
    </row>
    <row r="35" spans="1:8" ht="15" customHeight="1">
      <c r="A35" t="s">
        <v>17</v>
      </c>
      <c r="B35" t="s">
        <v>82</v>
      </c>
      <c r="C35" t="s">
        <v>81</v>
      </c>
      <c r="D35">
        <v>1</v>
      </c>
      <c r="E35" s="6" t="s">
        <v>68</v>
      </c>
      <c r="F35" s="6">
        <f>TRUNC(중기기초자료!E16 * 중기전역변수!C18, 0)</f>
        <v>59020</v>
      </c>
      <c r="G35" s="6">
        <f>TRUNC(F35*D35, 0)</f>
        <v>59020</v>
      </c>
      <c r="H35" t="s">
        <v>0</v>
      </c>
    </row>
    <row r="36" spans="1:8" ht="15" customHeight="1">
      <c r="B36" t="s">
        <v>61</v>
      </c>
      <c r="G36" s="6">
        <f>TRUNC(G35, 0)</f>
        <v>59020</v>
      </c>
    </row>
    <row r="37" spans="1:8" ht="15" customHeight="1" thickBot="1">
      <c r="B37" t="s">
        <v>60</v>
      </c>
      <c r="G37" s="7">
        <f>TRUNC(G31+G34+G36, 2)</f>
        <v>106997.55</v>
      </c>
    </row>
    <row r="38" spans="1:8" ht="15" customHeight="1" thickTop="1" thickBot="1">
      <c r="A38" s="4"/>
      <c r="B38" s="4"/>
      <c r="C38" s="4"/>
      <c r="D38" s="4"/>
      <c r="E38" s="4"/>
      <c r="F38" s="4"/>
      <c r="G38" s="4"/>
      <c r="H38" s="4"/>
    </row>
    <row r="39" spans="1:8" ht="15" customHeight="1" thickTop="1" thickBot="1">
      <c r="A39" s="4" t="s">
        <v>66</v>
      </c>
      <c r="B39" s="4" t="s">
        <v>407</v>
      </c>
      <c r="C39" s="4"/>
      <c r="D39" s="4"/>
      <c r="E39" s="4"/>
      <c r="F39" s="4"/>
      <c r="G39" s="4"/>
      <c r="H39" s="4"/>
    </row>
    <row r="40" spans="1:8" ht="15" customHeight="1" thickTop="1">
      <c r="A40" s="4" t="s">
        <v>65</v>
      </c>
      <c r="B40" s="90">
        <f>중기기초자료!F6</f>
        <v>233376</v>
      </c>
      <c r="C40" s="4"/>
      <c r="D40" s="4"/>
      <c r="E40" s="4"/>
      <c r="F40" s="4"/>
      <c r="G40" s="4"/>
      <c r="H40" s="4"/>
    </row>
    <row r="41" spans="1:8" ht="15" customHeight="1">
      <c r="A41" s="392" t="s">
        <v>64</v>
      </c>
      <c r="B41" s="392"/>
      <c r="C41" s="5" t="s">
        <v>63</v>
      </c>
      <c r="D41" s="5" t="s">
        <v>21</v>
      </c>
      <c r="E41" s="5" t="s">
        <v>20</v>
      </c>
      <c r="F41" s="5" t="s">
        <v>47</v>
      </c>
      <c r="G41" s="5" t="s">
        <v>46</v>
      </c>
      <c r="H41" s="5" t="s">
        <v>15</v>
      </c>
    </row>
    <row r="42" spans="1:8" ht="15" customHeight="1">
      <c r="A42" t="s">
        <v>16</v>
      </c>
      <c r="B42" t="s">
        <v>58</v>
      </c>
      <c r="C42" t="s">
        <v>27</v>
      </c>
      <c r="D42">
        <f>(918 + 459 + 680)*10^-4</f>
        <v>0.20570000000000002</v>
      </c>
      <c r="E42" s="6" t="s">
        <v>62</v>
      </c>
      <c r="F42" s="6">
        <f>중기기초자료!F6</f>
        <v>233376</v>
      </c>
      <c r="G42" s="6">
        <f>TRUNC(F42*D42, 0)</f>
        <v>48005</v>
      </c>
      <c r="H42" t="s">
        <v>0</v>
      </c>
    </row>
    <row r="43" spans="1:8" ht="15" customHeight="1">
      <c r="B43" t="s">
        <v>61</v>
      </c>
      <c r="G43" s="6">
        <f>TRUNC(G42, 0)</f>
        <v>48005</v>
      </c>
    </row>
    <row r="44" spans="1:8" ht="15" customHeight="1">
      <c r="A44" t="s">
        <v>18</v>
      </c>
      <c r="B44" t="s">
        <v>74</v>
      </c>
      <c r="C44" t="s">
        <v>0</v>
      </c>
      <c r="D44">
        <v>5.4</v>
      </c>
      <c r="E44" s="7" t="s">
        <v>73</v>
      </c>
      <c r="F44" s="7">
        <f>중기기초자료!D20</f>
        <v>1450.2636363636361</v>
      </c>
      <c r="G44" s="7">
        <f>TRUNC(F44*D44, 2)</f>
        <v>7831.42</v>
      </c>
      <c r="H44" t="s">
        <v>0</v>
      </c>
    </row>
    <row r="45" spans="1:8" ht="15" customHeight="1">
      <c r="B45" t="s">
        <v>72</v>
      </c>
      <c r="C45" t="s">
        <v>0</v>
      </c>
      <c r="D45">
        <v>39</v>
      </c>
      <c r="E45" s="7" t="s">
        <v>71</v>
      </c>
      <c r="F45" s="7">
        <v>0</v>
      </c>
      <c r="G45" s="7">
        <f>TRUNC((G44) * D45/100, 2)</f>
        <v>3054.25</v>
      </c>
      <c r="H45" t="s">
        <v>0</v>
      </c>
    </row>
    <row r="46" spans="1:8" ht="15" customHeight="1">
      <c r="B46" t="s">
        <v>61</v>
      </c>
      <c r="G46" s="7">
        <f>TRUNC(G44+G45, 2)</f>
        <v>10885.67</v>
      </c>
    </row>
    <row r="47" spans="1:8" ht="15" customHeight="1">
      <c r="A47" t="s">
        <v>17</v>
      </c>
      <c r="B47" t="s">
        <v>82</v>
      </c>
      <c r="C47" t="s">
        <v>81</v>
      </c>
      <c r="D47">
        <v>1</v>
      </c>
      <c r="E47" s="6" t="s">
        <v>68</v>
      </c>
      <c r="F47" s="6">
        <f>TRUNC(중기기초자료!E16 * 중기전역변수!C18, 0)</f>
        <v>59020</v>
      </c>
      <c r="G47" s="6">
        <f>TRUNC(F47*D47, 0)</f>
        <v>59020</v>
      </c>
      <c r="H47" t="s">
        <v>0</v>
      </c>
    </row>
    <row r="48" spans="1:8" ht="15" customHeight="1">
      <c r="B48" t="s">
        <v>61</v>
      </c>
      <c r="G48" s="6">
        <f>TRUNC(G47, 0)</f>
        <v>59020</v>
      </c>
    </row>
    <row r="49" spans="1:8" ht="15" customHeight="1" thickBot="1">
      <c r="B49" t="s">
        <v>60</v>
      </c>
      <c r="G49" s="7">
        <f>TRUNC(G43+G46+G48, 2)</f>
        <v>117910.67</v>
      </c>
    </row>
    <row r="50" spans="1:8" ht="15" customHeight="1" thickTop="1" thickBot="1">
      <c r="A50" s="4"/>
      <c r="B50" s="4"/>
      <c r="C50" s="4"/>
      <c r="D50" s="4"/>
      <c r="E50" s="4"/>
      <c r="F50" s="4"/>
      <c r="G50" s="4"/>
      <c r="H50" s="4"/>
    </row>
    <row r="51" spans="1:8" ht="15" customHeight="1" thickTop="1" thickBot="1">
      <c r="A51" s="4" t="s">
        <v>66</v>
      </c>
      <c r="B51" s="4" t="s">
        <v>85</v>
      </c>
      <c r="C51" s="4"/>
      <c r="D51" s="4"/>
      <c r="E51" s="4"/>
      <c r="F51" s="4"/>
      <c r="G51" s="4"/>
      <c r="H51" s="4"/>
    </row>
    <row r="52" spans="1:8" ht="15" customHeight="1" thickTop="1">
      <c r="A52" s="4" t="s">
        <v>65</v>
      </c>
      <c r="B52" s="90">
        <f>중기기초자료!F7</f>
        <v>290480</v>
      </c>
      <c r="C52" s="4"/>
      <c r="D52" s="4"/>
      <c r="E52" s="4"/>
      <c r="F52" s="4"/>
      <c r="G52" s="4"/>
      <c r="H52" s="4"/>
    </row>
    <row r="53" spans="1:8" ht="15" customHeight="1">
      <c r="A53" s="392" t="s">
        <v>64</v>
      </c>
      <c r="B53" s="392"/>
      <c r="C53" s="5" t="s">
        <v>63</v>
      </c>
      <c r="D53" s="5" t="s">
        <v>21</v>
      </c>
      <c r="E53" s="5" t="s">
        <v>20</v>
      </c>
      <c r="F53" s="5" t="s">
        <v>47</v>
      </c>
      <c r="G53" s="5" t="s">
        <v>46</v>
      </c>
      <c r="H53" s="5" t="s">
        <v>15</v>
      </c>
    </row>
    <row r="54" spans="1:8" ht="15" customHeight="1">
      <c r="A54" t="s">
        <v>16</v>
      </c>
      <c r="B54" t="s">
        <v>58</v>
      </c>
      <c r="C54" t="s">
        <v>27</v>
      </c>
      <c r="D54">
        <f>(918 + 459 + 680)*10^-4</f>
        <v>0.20570000000000002</v>
      </c>
      <c r="E54" s="6" t="s">
        <v>62</v>
      </c>
      <c r="F54" s="6">
        <f>중기기초자료!F7</f>
        <v>290480</v>
      </c>
      <c r="G54" s="6">
        <f>TRUNC(F54*D54, 0)</f>
        <v>59751</v>
      </c>
      <c r="H54" t="s">
        <v>0</v>
      </c>
    </row>
    <row r="55" spans="1:8" ht="15" customHeight="1">
      <c r="B55" t="s">
        <v>61</v>
      </c>
      <c r="G55" s="6">
        <f>TRUNC(G54, 0)</f>
        <v>59751</v>
      </c>
    </row>
    <row r="56" spans="1:8" ht="15" customHeight="1">
      <c r="A56" t="s">
        <v>18</v>
      </c>
      <c r="B56" t="s">
        <v>74</v>
      </c>
      <c r="C56" t="s">
        <v>0</v>
      </c>
      <c r="D56">
        <v>6.1</v>
      </c>
      <c r="E56" s="7" t="s">
        <v>73</v>
      </c>
      <c r="F56" s="7">
        <f>중기기초자료!D20</f>
        <v>1450.2636363636361</v>
      </c>
      <c r="G56" s="7">
        <f>TRUNC(F56*D56, 2)</f>
        <v>8846.6</v>
      </c>
      <c r="H56" t="s">
        <v>0</v>
      </c>
    </row>
    <row r="57" spans="1:8" ht="15" customHeight="1">
      <c r="B57" t="s">
        <v>72</v>
      </c>
      <c r="C57" t="s">
        <v>0</v>
      </c>
      <c r="D57">
        <v>39</v>
      </c>
      <c r="E57" s="7" t="s">
        <v>71</v>
      </c>
      <c r="F57" s="7">
        <v>0</v>
      </c>
      <c r="G57" s="7">
        <f>TRUNC((G56) * D57/100, 2)</f>
        <v>3450.17</v>
      </c>
      <c r="H57" t="s">
        <v>0</v>
      </c>
    </row>
    <row r="58" spans="1:8" ht="15" customHeight="1">
      <c r="B58" t="s">
        <v>61</v>
      </c>
      <c r="G58" s="7">
        <f>TRUNC(G56+G57, 2)</f>
        <v>12296.77</v>
      </c>
    </row>
    <row r="59" spans="1:8" ht="15" customHeight="1">
      <c r="A59" t="s">
        <v>17</v>
      </c>
      <c r="B59" t="s">
        <v>82</v>
      </c>
      <c r="C59" t="s">
        <v>81</v>
      </c>
      <c r="D59">
        <v>1</v>
      </c>
      <c r="E59" s="6" t="s">
        <v>68</v>
      </c>
      <c r="F59" s="6">
        <f>TRUNC(중기기초자료!E16 * 중기전역변수!C18, 0)</f>
        <v>59020</v>
      </c>
      <c r="G59" s="6">
        <f>TRUNC(F59*D59, 0)</f>
        <v>59020</v>
      </c>
      <c r="H59" t="s">
        <v>0</v>
      </c>
    </row>
    <row r="60" spans="1:8" ht="15" customHeight="1">
      <c r="B60" t="s">
        <v>61</v>
      </c>
      <c r="G60" s="6">
        <f>TRUNC(G59, 0)</f>
        <v>59020</v>
      </c>
    </row>
    <row r="61" spans="1:8" ht="15" customHeight="1" thickBot="1">
      <c r="B61" t="s">
        <v>60</v>
      </c>
      <c r="G61" s="7">
        <f>TRUNC(G55+G58+G60, 2)</f>
        <v>131067.77</v>
      </c>
    </row>
    <row r="62" spans="1:8" ht="15" customHeight="1" thickTop="1" thickBot="1">
      <c r="A62" s="4"/>
      <c r="B62" s="4"/>
      <c r="C62" s="4"/>
      <c r="D62" s="4"/>
      <c r="E62" s="4"/>
      <c r="F62" s="4"/>
      <c r="G62" s="4"/>
      <c r="H62" s="4"/>
    </row>
    <row r="63" spans="1:8" ht="15" customHeight="1" thickTop="1" thickBot="1">
      <c r="A63" s="4" t="s">
        <v>66</v>
      </c>
      <c r="B63" s="4" t="s">
        <v>390</v>
      </c>
      <c r="C63" s="4"/>
      <c r="D63" s="4"/>
      <c r="E63" s="4"/>
      <c r="F63" s="4"/>
      <c r="G63" s="4"/>
      <c r="H63" s="4"/>
    </row>
    <row r="64" spans="1:8" ht="15" customHeight="1" thickTop="1">
      <c r="A64" s="4" t="s">
        <v>65</v>
      </c>
      <c r="B64" s="90">
        <f>중기기초자료!F8</f>
        <v>42791</v>
      </c>
      <c r="C64" s="4"/>
      <c r="D64" s="4"/>
      <c r="E64" s="4"/>
      <c r="F64" s="4"/>
      <c r="G64" s="4"/>
      <c r="H64" s="4"/>
    </row>
    <row r="65" spans="1:8" ht="15" customHeight="1">
      <c r="A65" s="392" t="s">
        <v>64</v>
      </c>
      <c r="B65" s="392"/>
      <c r="C65" s="5" t="s">
        <v>63</v>
      </c>
      <c r="D65" s="5" t="s">
        <v>21</v>
      </c>
      <c r="E65" s="5" t="s">
        <v>20</v>
      </c>
      <c r="F65" s="5" t="s">
        <v>47</v>
      </c>
      <c r="G65" s="5" t="s">
        <v>46</v>
      </c>
      <c r="H65" s="5" t="s">
        <v>15</v>
      </c>
    </row>
    <row r="66" spans="1:8" ht="15" customHeight="1">
      <c r="A66" t="s">
        <v>16</v>
      </c>
      <c r="B66" t="s">
        <v>83</v>
      </c>
      <c r="C66" t="s">
        <v>389</v>
      </c>
      <c r="D66">
        <f>(1286 + 357 + 955)*10^-4</f>
        <v>0.25980000000000003</v>
      </c>
      <c r="E66" s="6" t="s">
        <v>62</v>
      </c>
      <c r="F66" s="6">
        <f>중기기초자료!F8</f>
        <v>42791</v>
      </c>
      <c r="G66" s="6">
        <f>TRUNC(F66*D66, 0)</f>
        <v>11117</v>
      </c>
      <c r="H66" t="s">
        <v>0</v>
      </c>
    </row>
    <row r="67" spans="1:8" ht="15" customHeight="1">
      <c r="B67" t="s">
        <v>61</v>
      </c>
      <c r="G67" s="6">
        <f>TRUNC(G66, 0)</f>
        <v>11117</v>
      </c>
    </row>
    <row r="68" spans="1:8" ht="15" customHeight="1">
      <c r="A68" t="s">
        <v>18</v>
      </c>
      <c r="B68" t="s">
        <v>74</v>
      </c>
      <c r="C68" t="s">
        <v>0</v>
      </c>
      <c r="D68">
        <v>5.0999999999999996</v>
      </c>
      <c r="E68" s="7" t="s">
        <v>73</v>
      </c>
      <c r="F68" s="7">
        <f>중기기초자료!D20</f>
        <v>1450.2636363636361</v>
      </c>
      <c r="G68" s="7">
        <f>TRUNC(F68*D68, 2)</f>
        <v>7396.34</v>
      </c>
      <c r="H68" t="s">
        <v>0</v>
      </c>
    </row>
    <row r="69" spans="1:8" ht="15" customHeight="1">
      <c r="B69" t="s">
        <v>72</v>
      </c>
      <c r="C69" t="s">
        <v>0</v>
      </c>
      <c r="D69">
        <v>20</v>
      </c>
      <c r="E69" s="7" t="s">
        <v>71</v>
      </c>
      <c r="F69" s="7">
        <v>0</v>
      </c>
      <c r="G69" s="7">
        <f>TRUNC((G68) * D69/100, 2)</f>
        <v>1479.26</v>
      </c>
      <c r="H69" t="s">
        <v>0</v>
      </c>
    </row>
    <row r="70" spans="1:8" ht="15" customHeight="1">
      <c r="B70" t="s">
        <v>61</v>
      </c>
      <c r="G70" s="7">
        <f>TRUNC(G68+G69, 2)</f>
        <v>8875.6</v>
      </c>
    </row>
    <row r="71" spans="1:8" ht="15" customHeight="1">
      <c r="A71" t="s">
        <v>17</v>
      </c>
      <c r="B71" t="s">
        <v>79</v>
      </c>
      <c r="C71" t="s">
        <v>78</v>
      </c>
      <c r="D71">
        <v>1</v>
      </c>
      <c r="E71" s="6" t="s">
        <v>68</v>
      </c>
      <c r="F71" s="6">
        <f>TRUNC(중기기초자료!E17 * 중기전역변수!C18, 0)</f>
        <v>49778</v>
      </c>
      <c r="G71" s="6">
        <f>TRUNC(F71*D71, 0)</f>
        <v>49778</v>
      </c>
      <c r="H71" t="s">
        <v>0</v>
      </c>
    </row>
    <row r="72" spans="1:8" ht="15" customHeight="1">
      <c r="B72" t="s">
        <v>61</v>
      </c>
      <c r="G72" s="6">
        <f>TRUNC(G71, 0)</f>
        <v>49778</v>
      </c>
    </row>
    <row r="73" spans="1:8" ht="15" customHeight="1" thickBot="1">
      <c r="B73" t="s">
        <v>60</v>
      </c>
      <c r="G73" s="7">
        <f>TRUNC(G67+G70+G72, 2)</f>
        <v>69770.600000000006</v>
      </c>
    </row>
    <row r="74" spans="1:8" ht="15" customHeight="1" thickTop="1" thickBot="1">
      <c r="A74" s="4"/>
      <c r="B74" s="4"/>
      <c r="C74" s="4"/>
      <c r="D74" s="4"/>
      <c r="E74" s="4"/>
      <c r="F74" s="4"/>
      <c r="G74" s="4"/>
      <c r="H74" s="4"/>
    </row>
    <row r="75" spans="1:8" ht="15" customHeight="1" thickTop="1" thickBot="1">
      <c r="A75" s="4" t="s">
        <v>66</v>
      </c>
      <c r="B75" s="4" t="s">
        <v>84</v>
      </c>
      <c r="C75" s="4"/>
      <c r="D75" s="4"/>
      <c r="E75" s="4"/>
      <c r="F75" s="4"/>
      <c r="G75" s="4"/>
      <c r="H75" s="4"/>
    </row>
    <row r="76" spans="1:8" ht="15" customHeight="1" thickTop="1">
      <c r="A76" s="4" t="s">
        <v>65</v>
      </c>
      <c r="B76" s="90">
        <f>중기기초자료!F9</f>
        <v>91593</v>
      </c>
      <c r="C76" s="4"/>
      <c r="D76" s="4"/>
      <c r="E76" s="4"/>
      <c r="F76" s="4"/>
      <c r="G76" s="4"/>
      <c r="H76" s="4"/>
    </row>
    <row r="77" spans="1:8" ht="15" customHeight="1">
      <c r="A77" s="392" t="s">
        <v>64</v>
      </c>
      <c r="B77" s="392"/>
      <c r="C77" s="5" t="s">
        <v>63</v>
      </c>
      <c r="D77" s="5" t="s">
        <v>21</v>
      </c>
      <c r="E77" s="5" t="s">
        <v>20</v>
      </c>
      <c r="F77" s="5" t="s">
        <v>47</v>
      </c>
      <c r="G77" s="5" t="s">
        <v>46</v>
      </c>
      <c r="H77" s="5" t="s">
        <v>15</v>
      </c>
    </row>
    <row r="78" spans="1:8" ht="15" customHeight="1">
      <c r="A78" t="s">
        <v>16</v>
      </c>
      <c r="B78" t="s">
        <v>83</v>
      </c>
      <c r="C78" t="s">
        <v>36</v>
      </c>
      <c r="D78">
        <f>(1286 + 357 + 955)*10^-4</f>
        <v>0.25980000000000003</v>
      </c>
      <c r="E78" s="6" t="s">
        <v>62</v>
      </c>
      <c r="F78" s="6">
        <f>중기기초자료!F9</f>
        <v>91593</v>
      </c>
      <c r="G78" s="6">
        <f>TRUNC(F78*D78, 0)</f>
        <v>23795</v>
      </c>
      <c r="H78" t="s">
        <v>0</v>
      </c>
    </row>
    <row r="79" spans="1:8" ht="15" customHeight="1">
      <c r="B79" t="s">
        <v>61</v>
      </c>
      <c r="G79" s="6">
        <f>TRUNC(G78, 0)</f>
        <v>23795</v>
      </c>
    </row>
    <row r="80" spans="1:8" ht="15" customHeight="1">
      <c r="A80" t="s">
        <v>18</v>
      </c>
      <c r="B80" t="s">
        <v>74</v>
      </c>
      <c r="C80" t="s">
        <v>0</v>
      </c>
      <c r="D80">
        <v>10.3</v>
      </c>
      <c r="E80" s="7" t="s">
        <v>73</v>
      </c>
      <c r="F80" s="7">
        <f>중기기초자료!D20</f>
        <v>1450.2636363636361</v>
      </c>
      <c r="G80" s="7">
        <f>TRUNC(F80*D80, 2)</f>
        <v>14937.71</v>
      </c>
      <c r="H80" t="s">
        <v>0</v>
      </c>
    </row>
    <row r="81" spans="1:8" ht="15" customHeight="1">
      <c r="B81" t="s">
        <v>72</v>
      </c>
      <c r="C81" t="s">
        <v>0</v>
      </c>
      <c r="D81">
        <v>20</v>
      </c>
      <c r="E81" s="7" t="s">
        <v>71</v>
      </c>
      <c r="F81" s="7">
        <v>0</v>
      </c>
      <c r="G81" s="7">
        <f>TRUNC((G80) * D81/100, 2)</f>
        <v>2987.54</v>
      </c>
      <c r="H81" t="s">
        <v>0</v>
      </c>
    </row>
    <row r="82" spans="1:8" ht="15" customHeight="1">
      <c r="B82" t="s">
        <v>61</v>
      </c>
      <c r="G82" s="7">
        <f>TRUNC(G80+G81, 2)</f>
        <v>17925.25</v>
      </c>
    </row>
    <row r="83" spans="1:8" ht="15" customHeight="1">
      <c r="A83" t="s">
        <v>17</v>
      </c>
      <c r="B83" t="s">
        <v>79</v>
      </c>
      <c r="C83" t="s">
        <v>78</v>
      </c>
      <c r="D83">
        <v>1</v>
      </c>
      <c r="E83" s="6" t="s">
        <v>68</v>
      </c>
      <c r="F83" s="6">
        <f>TRUNC(중기기초자료!E17 * 중기전역변수!C18, 0)</f>
        <v>49778</v>
      </c>
      <c r="G83" s="6">
        <f>TRUNC(F83*D83, 0)</f>
        <v>49778</v>
      </c>
      <c r="H83" t="s">
        <v>0</v>
      </c>
    </row>
    <row r="84" spans="1:8" ht="15" customHeight="1">
      <c r="B84" t="s">
        <v>61</v>
      </c>
      <c r="G84" s="6">
        <f>TRUNC(G83, 0)</f>
        <v>49778</v>
      </c>
    </row>
    <row r="85" spans="1:8" ht="15" customHeight="1" thickBot="1">
      <c r="B85" t="s">
        <v>60</v>
      </c>
      <c r="G85" s="7">
        <f>TRUNC(G79+G82+G84, 2)</f>
        <v>91498.25</v>
      </c>
    </row>
    <row r="86" spans="1:8" ht="15" customHeight="1" thickTop="1" thickBot="1">
      <c r="A86" s="4"/>
      <c r="B86" s="4"/>
      <c r="C86" s="4"/>
      <c r="D86" s="4"/>
      <c r="E86" s="4"/>
      <c r="F86" s="4"/>
      <c r="G86" s="4"/>
      <c r="H86" s="4"/>
    </row>
    <row r="87" spans="1:8" ht="15" customHeight="1" thickTop="1" thickBot="1">
      <c r="A87" s="4" t="s">
        <v>66</v>
      </c>
      <c r="B87" s="4" t="s">
        <v>271</v>
      </c>
      <c r="C87" s="4"/>
      <c r="D87" s="4"/>
      <c r="E87" s="4"/>
      <c r="F87" s="4"/>
      <c r="G87" s="4"/>
      <c r="H87" s="4"/>
    </row>
    <row r="88" spans="1:8" ht="15" customHeight="1" thickTop="1">
      <c r="A88" s="4" t="s">
        <v>65</v>
      </c>
      <c r="B88" s="90">
        <f>중기기초자료!F10</f>
        <v>120584</v>
      </c>
      <c r="C88" s="4"/>
      <c r="D88" s="4"/>
      <c r="E88" s="4"/>
      <c r="F88" s="4"/>
      <c r="G88" s="4"/>
      <c r="H88" s="4"/>
    </row>
    <row r="89" spans="1:8" ht="15" customHeight="1">
      <c r="A89" s="392" t="s">
        <v>64</v>
      </c>
      <c r="B89" s="392"/>
      <c r="C89" s="5" t="s">
        <v>63</v>
      </c>
      <c r="D89" s="5" t="s">
        <v>21</v>
      </c>
      <c r="E89" s="5" t="s">
        <v>20</v>
      </c>
      <c r="F89" s="5" t="s">
        <v>47</v>
      </c>
      <c r="G89" s="5" t="s">
        <v>46</v>
      </c>
      <c r="H89" s="5" t="s">
        <v>15</v>
      </c>
    </row>
    <row r="90" spans="1:8" ht="15" customHeight="1">
      <c r="A90" t="s">
        <v>16</v>
      </c>
      <c r="B90" t="s">
        <v>83</v>
      </c>
      <c r="C90" t="s">
        <v>268</v>
      </c>
      <c r="D90">
        <f>(1286 + 357 + 955)*10^-4</f>
        <v>0.25980000000000003</v>
      </c>
      <c r="E90" s="6" t="s">
        <v>62</v>
      </c>
      <c r="F90" s="6">
        <f>중기기초자료!F10</f>
        <v>120584</v>
      </c>
      <c r="G90" s="6">
        <f>TRUNC(F90*D90, 0)</f>
        <v>31327</v>
      </c>
      <c r="H90" t="s">
        <v>0</v>
      </c>
    </row>
    <row r="91" spans="1:8" ht="15" customHeight="1">
      <c r="B91" t="s">
        <v>61</v>
      </c>
      <c r="G91" s="6">
        <f>TRUNC(G90, 0)</f>
        <v>31327</v>
      </c>
    </row>
    <row r="92" spans="1:8" ht="15" customHeight="1">
      <c r="A92" t="s">
        <v>18</v>
      </c>
      <c r="B92" t="s">
        <v>74</v>
      </c>
      <c r="C92" t="s">
        <v>0</v>
      </c>
      <c r="D92">
        <v>11</v>
      </c>
      <c r="E92" s="7" t="s">
        <v>73</v>
      </c>
      <c r="F92" s="7">
        <f>중기기초자료!D20</f>
        <v>1450.2636363636361</v>
      </c>
      <c r="G92" s="7">
        <f>TRUNC(F92*D92, 2)</f>
        <v>15952.9</v>
      </c>
      <c r="H92" t="s">
        <v>0</v>
      </c>
    </row>
    <row r="93" spans="1:8" ht="15" customHeight="1">
      <c r="B93" t="s">
        <v>72</v>
      </c>
      <c r="C93" t="s">
        <v>0</v>
      </c>
      <c r="D93">
        <v>20</v>
      </c>
      <c r="E93" s="7" t="s">
        <v>71</v>
      </c>
      <c r="F93" s="7">
        <v>0</v>
      </c>
      <c r="G93" s="7">
        <f>TRUNC((G92) * D93/100, 2)</f>
        <v>3190.58</v>
      </c>
      <c r="H93" t="s">
        <v>0</v>
      </c>
    </row>
    <row r="94" spans="1:8" ht="15" customHeight="1">
      <c r="B94" t="s">
        <v>61</v>
      </c>
      <c r="G94" s="7">
        <f>TRUNC(G92+G93, 2)</f>
        <v>19143.48</v>
      </c>
    </row>
    <row r="95" spans="1:8" ht="15" customHeight="1">
      <c r="A95" t="s">
        <v>17</v>
      </c>
      <c r="B95" t="s">
        <v>79</v>
      </c>
      <c r="C95" t="s">
        <v>78</v>
      </c>
      <c r="D95">
        <v>1</v>
      </c>
      <c r="E95" s="6" t="s">
        <v>68</v>
      </c>
      <c r="F95" s="6">
        <f>TRUNC(중기기초자료!E17 * 중기전역변수!C18, 0)</f>
        <v>49778</v>
      </c>
      <c r="G95" s="6">
        <f>TRUNC(F95*D95, 0)</f>
        <v>49778</v>
      </c>
      <c r="H95" t="s">
        <v>0</v>
      </c>
    </row>
    <row r="96" spans="1:8" ht="15" customHeight="1">
      <c r="B96" t="s">
        <v>61</v>
      </c>
      <c r="G96" s="6">
        <f>TRUNC(G95, 0)</f>
        <v>49778</v>
      </c>
    </row>
    <row r="97" spans="1:8" ht="15" customHeight="1" thickBot="1">
      <c r="B97" t="s">
        <v>60</v>
      </c>
      <c r="G97" s="7">
        <f>TRUNC(G91+G94+G96, 2)</f>
        <v>100248.48</v>
      </c>
    </row>
    <row r="98" spans="1:8" ht="15" customHeight="1" thickTop="1" thickBot="1">
      <c r="A98" s="4"/>
      <c r="B98" s="4"/>
      <c r="C98" s="4"/>
      <c r="D98" s="4"/>
      <c r="E98" s="4"/>
      <c r="F98" s="4"/>
      <c r="G98" s="4"/>
      <c r="H98" s="4"/>
    </row>
    <row r="99" spans="1:8" ht="15" customHeight="1" thickTop="1" thickBot="1">
      <c r="A99" s="4" t="s">
        <v>66</v>
      </c>
      <c r="B99" s="4" t="s">
        <v>405</v>
      </c>
      <c r="C99" s="4"/>
      <c r="D99" s="4"/>
      <c r="E99" s="4"/>
      <c r="F99" s="4"/>
      <c r="G99" s="4"/>
      <c r="H99" s="4"/>
    </row>
    <row r="100" spans="1:8" ht="15" customHeight="1" thickTop="1">
      <c r="A100" s="4" t="s">
        <v>65</v>
      </c>
      <c r="B100" s="90">
        <f>중기기초자료!F11</f>
        <v>128286</v>
      </c>
      <c r="C100" s="4"/>
      <c r="D100" s="4"/>
      <c r="E100" s="4"/>
      <c r="F100" s="4"/>
      <c r="G100" s="4"/>
      <c r="H100" s="4"/>
    </row>
    <row r="101" spans="1:8" ht="15" customHeight="1">
      <c r="A101" s="392" t="s">
        <v>64</v>
      </c>
      <c r="B101" s="392"/>
      <c r="C101" s="5" t="s">
        <v>63</v>
      </c>
      <c r="D101" s="5" t="s">
        <v>21</v>
      </c>
      <c r="E101" s="5" t="s">
        <v>20</v>
      </c>
      <c r="F101" s="5" t="s">
        <v>47</v>
      </c>
      <c r="G101" s="5" t="s">
        <v>46</v>
      </c>
      <c r="H101" s="5" t="s">
        <v>15</v>
      </c>
    </row>
    <row r="102" spans="1:8" ht="15" customHeight="1">
      <c r="A102" t="s">
        <v>16</v>
      </c>
      <c r="B102" t="s">
        <v>83</v>
      </c>
      <c r="C102" t="s">
        <v>404</v>
      </c>
      <c r="D102">
        <f>(1286 + 357 + 955)*10^-4</f>
        <v>0.25980000000000003</v>
      </c>
      <c r="E102" s="6" t="s">
        <v>62</v>
      </c>
      <c r="F102" s="6">
        <f>중기기초자료!F11</f>
        <v>128286</v>
      </c>
      <c r="G102" s="6">
        <f>TRUNC(F102*D102, 0)</f>
        <v>33328</v>
      </c>
      <c r="H102" t="s">
        <v>0</v>
      </c>
    </row>
    <row r="103" spans="1:8" ht="15" customHeight="1">
      <c r="B103" t="s">
        <v>61</v>
      </c>
      <c r="G103" s="6">
        <f>TRUNC(G102, 0)</f>
        <v>33328</v>
      </c>
    </row>
    <row r="104" spans="1:8" ht="15" customHeight="1">
      <c r="A104" t="s">
        <v>18</v>
      </c>
      <c r="B104" t="s">
        <v>74</v>
      </c>
      <c r="C104" t="s">
        <v>0</v>
      </c>
      <c r="D104">
        <v>11.3</v>
      </c>
      <c r="E104" s="7" t="s">
        <v>73</v>
      </c>
      <c r="F104" s="7">
        <f>중기기초자료!D20</f>
        <v>1450.2636363636361</v>
      </c>
      <c r="G104" s="7">
        <f>TRUNC(F104*D104, 2)</f>
        <v>16387.97</v>
      </c>
      <c r="H104" t="s">
        <v>0</v>
      </c>
    </row>
    <row r="105" spans="1:8" ht="15" customHeight="1">
      <c r="B105" t="s">
        <v>72</v>
      </c>
      <c r="C105" t="s">
        <v>0</v>
      </c>
      <c r="D105">
        <v>20</v>
      </c>
      <c r="E105" s="7" t="s">
        <v>71</v>
      </c>
      <c r="F105" s="7">
        <v>0</v>
      </c>
      <c r="G105" s="7">
        <f>TRUNC((G104) * D105/100, 2)</f>
        <v>3277.59</v>
      </c>
      <c r="H105" t="s">
        <v>0</v>
      </c>
    </row>
    <row r="106" spans="1:8" ht="15" customHeight="1">
      <c r="B106" t="s">
        <v>61</v>
      </c>
      <c r="G106" s="7">
        <f>TRUNC(G104+G105, 2)</f>
        <v>19665.560000000001</v>
      </c>
    </row>
    <row r="107" spans="1:8" ht="15" customHeight="1">
      <c r="A107" t="s">
        <v>17</v>
      </c>
      <c r="B107" t="s">
        <v>79</v>
      </c>
      <c r="C107" t="s">
        <v>78</v>
      </c>
      <c r="D107">
        <v>1</v>
      </c>
      <c r="E107" s="6" t="s">
        <v>68</v>
      </c>
      <c r="F107" s="6">
        <f>TRUNC(중기기초자료!E17 * 중기전역변수!C18, 0)</f>
        <v>49778</v>
      </c>
      <c r="G107" s="6">
        <f>TRUNC(F107*D107, 0)</f>
        <v>49778</v>
      </c>
      <c r="H107" t="s">
        <v>0</v>
      </c>
    </row>
    <row r="108" spans="1:8" ht="15" customHeight="1">
      <c r="B108" t="s">
        <v>61</v>
      </c>
      <c r="G108" s="6">
        <f>TRUNC(G107, 0)</f>
        <v>49778</v>
      </c>
    </row>
    <row r="109" spans="1:8" ht="15" customHeight="1" thickBot="1">
      <c r="B109" t="s">
        <v>60</v>
      </c>
      <c r="G109" s="7">
        <f>TRUNC(G103+G106+G108, 2)</f>
        <v>102771.56</v>
      </c>
    </row>
    <row r="110" spans="1:8" ht="15" customHeight="1" thickTop="1" thickBot="1">
      <c r="A110" s="4"/>
      <c r="B110" s="4"/>
      <c r="C110" s="4"/>
      <c r="D110" s="4"/>
      <c r="E110" s="4"/>
      <c r="F110" s="4"/>
      <c r="G110" s="4"/>
      <c r="H110" s="4"/>
    </row>
    <row r="111" spans="1:8" ht="15" customHeight="1" thickTop="1" thickBot="1">
      <c r="A111" s="4" t="s">
        <v>66</v>
      </c>
      <c r="B111" s="4" t="s">
        <v>77</v>
      </c>
      <c r="C111" s="4"/>
      <c r="D111" s="4"/>
      <c r="E111" s="4"/>
      <c r="F111" s="4"/>
      <c r="G111" s="4"/>
      <c r="H111" s="4"/>
    </row>
    <row r="112" spans="1:8" ht="15" customHeight="1" thickTop="1">
      <c r="A112" s="4" t="s">
        <v>65</v>
      </c>
      <c r="B112" s="90">
        <f>중기기초자료!F12</f>
        <v>19856</v>
      </c>
      <c r="C112" s="4"/>
      <c r="D112" s="4"/>
      <c r="E112" s="4"/>
      <c r="F112" s="4"/>
      <c r="G112" s="4"/>
      <c r="H112" s="4"/>
    </row>
    <row r="113" spans="1:8" ht="15" customHeight="1">
      <c r="A113" s="392" t="s">
        <v>64</v>
      </c>
      <c r="B113" s="392"/>
      <c r="C113" s="5" t="s">
        <v>63</v>
      </c>
      <c r="D113" s="5" t="s">
        <v>21</v>
      </c>
      <c r="E113" s="5" t="s">
        <v>20</v>
      </c>
      <c r="F113" s="5" t="s">
        <v>47</v>
      </c>
      <c r="G113" s="5" t="s">
        <v>46</v>
      </c>
      <c r="H113" s="5" t="s">
        <v>15</v>
      </c>
    </row>
    <row r="114" spans="1:8" ht="15" customHeight="1">
      <c r="A114" t="s">
        <v>16</v>
      </c>
      <c r="B114" t="s">
        <v>54</v>
      </c>
      <c r="C114" t="s">
        <v>56</v>
      </c>
      <c r="D114">
        <f>(1125 + 563 + 674)*10^-4</f>
        <v>0.23620000000000002</v>
      </c>
      <c r="E114" s="6" t="s">
        <v>62</v>
      </c>
      <c r="F114" s="6">
        <f>중기기초자료!F12</f>
        <v>19856</v>
      </c>
      <c r="G114" s="6">
        <f>TRUNC(F114*D114, 0)</f>
        <v>4689</v>
      </c>
      <c r="H114" t="s">
        <v>0</v>
      </c>
    </row>
    <row r="115" spans="1:8" ht="15" customHeight="1">
      <c r="B115" t="s">
        <v>61</v>
      </c>
      <c r="G115" s="6">
        <f>TRUNC(G114, 0)</f>
        <v>4689</v>
      </c>
    </row>
    <row r="116" spans="1:8" ht="15" customHeight="1">
      <c r="A116" t="s">
        <v>18</v>
      </c>
      <c r="B116" t="s">
        <v>74</v>
      </c>
      <c r="C116" t="s">
        <v>0</v>
      </c>
      <c r="D116">
        <v>8.6999999999999993</v>
      </c>
      <c r="E116" s="7" t="s">
        <v>73</v>
      </c>
      <c r="F116" s="7">
        <f>중기기초자료!D20</f>
        <v>1450.2636363636361</v>
      </c>
      <c r="G116" s="7">
        <f>TRUNC(F116*D116, 2)</f>
        <v>12617.29</v>
      </c>
      <c r="H116" t="s">
        <v>0</v>
      </c>
    </row>
    <row r="117" spans="1:8" ht="15" customHeight="1">
      <c r="B117" t="s">
        <v>72</v>
      </c>
      <c r="C117" t="s">
        <v>0</v>
      </c>
      <c r="D117">
        <v>24</v>
      </c>
      <c r="E117" s="7" t="s">
        <v>71</v>
      </c>
      <c r="F117" s="7">
        <v>0</v>
      </c>
      <c r="G117" s="7">
        <f>TRUNC((G116) * D117/100, 2)</f>
        <v>3028.14</v>
      </c>
      <c r="H117" t="s">
        <v>0</v>
      </c>
    </row>
    <row r="118" spans="1:8" ht="15" customHeight="1">
      <c r="B118" t="s">
        <v>61</v>
      </c>
      <c r="G118" s="7">
        <f>TRUNC(G116+G117, 2)</f>
        <v>15645.43</v>
      </c>
    </row>
    <row r="119" spans="1:8" ht="15" customHeight="1">
      <c r="A119" t="s">
        <v>17</v>
      </c>
      <c r="B119" t="s">
        <v>70</v>
      </c>
      <c r="C119" t="s">
        <v>69</v>
      </c>
      <c r="D119">
        <v>1</v>
      </c>
      <c r="E119" s="6" t="s">
        <v>68</v>
      </c>
      <c r="F119" s="6">
        <f>TRUNC(중기기초자료!E18 * 중기전역변수!C18, 0)</f>
        <v>36248</v>
      </c>
      <c r="G119" s="6">
        <f>TRUNC(F119*D119, 0)</f>
        <v>36248</v>
      </c>
      <c r="H119" t="s">
        <v>0</v>
      </c>
    </row>
    <row r="120" spans="1:8" ht="15" customHeight="1">
      <c r="B120" t="s">
        <v>61</v>
      </c>
      <c r="G120" s="6">
        <f>TRUNC(G119, 0)</f>
        <v>36248</v>
      </c>
    </row>
    <row r="121" spans="1:8" ht="15" customHeight="1" thickBot="1">
      <c r="B121" t="s">
        <v>60</v>
      </c>
      <c r="G121" s="7">
        <f>TRUNC(G115+G118+G120, 2)</f>
        <v>56582.43</v>
      </c>
    </row>
    <row r="122" spans="1:8" ht="15" customHeight="1" thickTop="1" thickBot="1">
      <c r="A122" s="4"/>
      <c r="B122" s="4"/>
      <c r="C122" s="4"/>
      <c r="D122" s="4"/>
      <c r="E122" s="4"/>
      <c r="F122" s="4"/>
      <c r="G122" s="4"/>
      <c r="H122" s="4"/>
    </row>
    <row r="123" spans="1:8" ht="15" customHeight="1" thickTop="1" thickBot="1">
      <c r="A123" s="4" t="s">
        <v>66</v>
      </c>
      <c r="B123" s="4" t="s">
        <v>76</v>
      </c>
      <c r="C123" s="4"/>
      <c r="D123" s="4"/>
      <c r="E123" s="4"/>
      <c r="F123" s="4"/>
      <c r="G123" s="4"/>
      <c r="H123" s="4"/>
    </row>
    <row r="124" spans="1:8" ht="15" customHeight="1" thickTop="1">
      <c r="A124" s="4" t="s">
        <v>65</v>
      </c>
      <c r="B124" s="90">
        <f>중기기초자료!F13</f>
        <v>24124</v>
      </c>
      <c r="C124" s="4"/>
      <c r="D124" s="4"/>
      <c r="E124" s="4"/>
      <c r="F124" s="4"/>
      <c r="G124" s="4"/>
      <c r="H124" s="4"/>
    </row>
    <row r="125" spans="1:8" ht="15" customHeight="1">
      <c r="A125" s="392" t="s">
        <v>64</v>
      </c>
      <c r="B125" s="392"/>
      <c r="C125" s="5" t="s">
        <v>63</v>
      </c>
      <c r="D125" s="5" t="s">
        <v>21</v>
      </c>
      <c r="E125" s="5" t="s">
        <v>20</v>
      </c>
      <c r="F125" s="5" t="s">
        <v>47</v>
      </c>
      <c r="G125" s="5" t="s">
        <v>46</v>
      </c>
      <c r="H125" s="5" t="s">
        <v>15</v>
      </c>
    </row>
    <row r="126" spans="1:8" ht="15" customHeight="1">
      <c r="A126" t="s">
        <v>16</v>
      </c>
      <c r="B126" t="s">
        <v>54</v>
      </c>
      <c r="C126" t="s">
        <v>55</v>
      </c>
      <c r="D126">
        <f>(1125 + 563 + 674)*10^-4</f>
        <v>0.23620000000000002</v>
      </c>
      <c r="E126" s="6" t="s">
        <v>62</v>
      </c>
      <c r="F126" s="6">
        <f>중기기초자료!F13</f>
        <v>24124</v>
      </c>
      <c r="G126" s="6">
        <f>TRUNC(F126*D126, 0)</f>
        <v>5698</v>
      </c>
      <c r="H126" t="s">
        <v>0</v>
      </c>
    </row>
    <row r="127" spans="1:8" ht="15" customHeight="1">
      <c r="B127" t="s">
        <v>61</v>
      </c>
      <c r="G127" s="6">
        <f>TRUNC(G126, 0)</f>
        <v>5698</v>
      </c>
    </row>
    <row r="128" spans="1:8" ht="15" customHeight="1">
      <c r="A128" t="s">
        <v>18</v>
      </c>
      <c r="B128" t="s">
        <v>74</v>
      </c>
      <c r="C128" t="s">
        <v>0</v>
      </c>
      <c r="D128">
        <v>17.399999999999999</v>
      </c>
      <c r="E128" s="7" t="s">
        <v>73</v>
      </c>
      <c r="F128" s="7">
        <f>중기기초자료!D20</f>
        <v>1450.2636363636361</v>
      </c>
      <c r="G128" s="7">
        <f>TRUNC(F128*D128, 2)</f>
        <v>25234.58</v>
      </c>
      <c r="H128" t="s">
        <v>0</v>
      </c>
    </row>
    <row r="129" spans="1:8" ht="15" customHeight="1">
      <c r="B129" t="s">
        <v>72</v>
      </c>
      <c r="C129" t="s">
        <v>0</v>
      </c>
      <c r="D129">
        <v>24</v>
      </c>
      <c r="E129" s="7" t="s">
        <v>71</v>
      </c>
      <c r="F129" s="7">
        <v>0</v>
      </c>
      <c r="G129" s="7">
        <f>TRUNC((G128) * D129/100, 2)</f>
        <v>6056.29</v>
      </c>
      <c r="H129" t="s">
        <v>0</v>
      </c>
    </row>
    <row r="130" spans="1:8" ht="15" customHeight="1">
      <c r="B130" t="s">
        <v>61</v>
      </c>
      <c r="G130" s="7">
        <f>TRUNC(G128+G129, 2)</f>
        <v>31290.87</v>
      </c>
    </row>
    <row r="131" spans="1:8" ht="15" customHeight="1">
      <c r="A131" t="s">
        <v>17</v>
      </c>
      <c r="B131" t="s">
        <v>70</v>
      </c>
      <c r="C131" t="s">
        <v>69</v>
      </c>
      <c r="D131">
        <v>1</v>
      </c>
      <c r="E131" s="6" t="s">
        <v>68</v>
      </c>
      <c r="F131" s="6">
        <f>TRUNC(중기기초자료!E18 * 중기전역변수!C18, 0)</f>
        <v>36248</v>
      </c>
      <c r="G131" s="6">
        <f>TRUNC(F131*D131, 0)</f>
        <v>36248</v>
      </c>
      <c r="H131" t="s">
        <v>0</v>
      </c>
    </row>
    <row r="132" spans="1:8" ht="15" customHeight="1">
      <c r="B132" t="s">
        <v>61</v>
      </c>
      <c r="G132" s="6">
        <f>TRUNC(G131, 0)</f>
        <v>36248</v>
      </c>
    </row>
    <row r="133" spans="1:8" ht="15" customHeight="1" thickBot="1">
      <c r="B133" t="s">
        <v>60</v>
      </c>
      <c r="G133" s="7">
        <f>TRUNC(G127+G130+G132, 2)</f>
        <v>73236.87</v>
      </c>
    </row>
    <row r="134" spans="1:8" ht="15" customHeight="1" thickTop="1" thickBot="1">
      <c r="A134" s="4"/>
      <c r="B134" s="4"/>
      <c r="C134" s="4"/>
      <c r="D134" s="4"/>
      <c r="E134" s="4"/>
      <c r="F134" s="4"/>
      <c r="G134" s="4"/>
      <c r="H134" s="4"/>
    </row>
    <row r="135" spans="1:8" ht="15" customHeight="1" thickTop="1" thickBot="1">
      <c r="A135" s="4" t="s">
        <v>66</v>
      </c>
      <c r="B135" s="4" t="s">
        <v>75</v>
      </c>
      <c r="C135" s="4"/>
      <c r="D135" s="4"/>
      <c r="E135" s="4"/>
      <c r="F135" s="4"/>
      <c r="G135" s="4"/>
      <c r="H135" s="4"/>
    </row>
    <row r="136" spans="1:8" ht="15" customHeight="1" thickTop="1">
      <c r="A136" s="4" t="s">
        <v>65</v>
      </c>
      <c r="B136" s="90">
        <f>중기기초자료!F14</f>
        <v>93167</v>
      </c>
      <c r="C136" s="4"/>
      <c r="D136" s="4"/>
      <c r="E136" s="4"/>
      <c r="F136" s="4"/>
      <c r="G136" s="4"/>
      <c r="H136" s="4"/>
    </row>
    <row r="137" spans="1:8" ht="15" customHeight="1">
      <c r="A137" s="392" t="s">
        <v>64</v>
      </c>
      <c r="B137" s="392"/>
      <c r="C137" s="5" t="s">
        <v>63</v>
      </c>
      <c r="D137" s="5" t="s">
        <v>21</v>
      </c>
      <c r="E137" s="5" t="s">
        <v>20</v>
      </c>
      <c r="F137" s="5" t="s">
        <v>47</v>
      </c>
      <c r="G137" s="5" t="s">
        <v>46</v>
      </c>
      <c r="H137" s="5" t="s">
        <v>15</v>
      </c>
    </row>
    <row r="138" spans="1:8" ht="15" customHeight="1">
      <c r="A138" t="s">
        <v>16</v>
      </c>
      <c r="B138" t="s">
        <v>54</v>
      </c>
      <c r="C138" t="s">
        <v>53</v>
      </c>
      <c r="D138">
        <f>(1125 + 563 + 674)*10^-4</f>
        <v>0.23620000000000002</v>
      </c>
      <c r="E138" s="6" t="s">
        <v>62</v>
      </c>
      <c r="F138" s="6">
        <f>중기기초자료!F14</f>
        <v>93167</v>
      </c>
      <c r="G138" s="6">
        <f>TRUNC(F138*D138, 0)</f>
        <v>22006</v>
      </c>
      <c r="H138" t="s">
        <v>0</v>
      </c>
    </row>
    <row r="139" spans="1:8" ht="15" customHeight="1">
      <c r="B139" t="s">
        <v>61</v>
      </c>
      <c r="G139" s="6">
        <f>TRUNC(G138, 0)</f>
        <v>22006</v>
      </c>
    </row>
    <row r="140" spans="1:8" ht="15" customHeight="1">
      <c r="A140" t="s">
        <v>18</v>
      </c>
      <c r="B140" t="s">
        <v>74</v>
      </c>
      <c r="C140" t="s">
        <v>0</v>
      </c>
      <c r="D140">
        <v>68.900000000000006</v>
      </c>
      <c r="E140" s="7" t="s">
        <v>73</v>
      </c>
      <c r="F140" s="7">
        <f>중기기초자료!D20</f>
        <v>1450.2636363636361</v>
      </c>
      <c r="G140" s="7">
        <f>TRUNC(F140*D140, 2)</f>
        <v>99923.16</v>
      </c>
      <c r="H140" t="s">
        <v>0</v>
      </c>
    </row>
    <row r="141" spans="1:8" ht="15" customHeight="1">
      <c r="B141" t="s">
        <v>72</v>
      </c>
      <c r="C141" t="s">
        <v>0</v>
      </c>
      <c r="D141">
        <v>24</v>
      </c>
      <c r="E141" s="7" t="s">
        <v>71</v>
      </c>
      <c r="F141" s="7">
        <v>0</v>
      </c>
      <c r="G141" s="7">
        <f>TRUNC((G140) * D141/100, 2)</f>
        <v>23981.55</v>
      </c>
      <c r="H141" t="s">
        <v>0</v>
      </c>
    </row>
    <row r="142" spans="1:8" ht="15" customHeight="1">
      <c r="B142" t="s">
        <v>61</v>
      </c>
      <c r="G142" s="7">
        <f>TRUNC(G140+G141, 2)</f>
        <v>123904.71</v>
      </c>
    </row>
    <row r="143" spans="1:8" ht="15" customHeight="1">
      <c r="A143" t="s">
        <v>17</v>
      </c>
      <c r="B143" t="s">
        <v>70</v>
      </c>
      <c r="C143" t="s">
        <v>69</v>
      </c>
      <c r="D143">
        <v>1</v>
      </c>
      <c r="E143" s="6" t="s">
        <v>68</v>
      </c>
      <c r="F143" s="6">
        <f>TRUNC(중기기초자료!E18 * 중기전역변수!C18, 0)</f>
        <v>36248</v>
      </c>
      <c r="G143" s="6">
        <f>TRUNC(F143*D143, 0)</f>
        <v>36248</v>
      </c>
      <c r="H143" t="s">
        <v>0</v>
      </c>
    </row>
    <row r="144" spans="1:8" ht="15" customHeight="1">
      <c r="B144" t="s">
        <v>61</v>
      </c>
      <c r="G144" s="6">
        <f>TRUNC(G143, 0)</f>
        <v>36248</v>
      </c>
    </row>
    <row r="145" spans="1:8" ht="15" customHeight="1" thickBot="1">
      <c r="B145" t="s">
        <v>60</v>
      </c>
      <c r="G145" s="7">
        <f>TRUNC(G139+G142+G144, 2)</f>
        <v>182158.71</v>
      </c>
    </row>
    <row r="146" spans="1:8" ht="15" customHeight="1" thickTop="1" thickBot="1">
      <c r="A146" s="4"/>
      <c r="B146" s="4"/>
      <c r="C146" s="4"/>
      <c r="D146" s="4"/>
      <c r="E146" s="4"/>
      <c r="F146" s="4"/>
      <c r="G146" s="4"/>
      <c r="H146" s="4"/>
    </row>
    <row r="147" spans="1:8" ht="15" customHeight="1" thickTop="1" thickBot="1">
      <c r="A147" s="4" t="s">
        <v>66</v>
      </c>
      <c r="B147" s="4" t="s">
        <v>67</v>
      </c>
      <c r="C147" s="4"/>
      <c r="D147" s="4"/>
      <c r="E147" s="4"/>
      <c r="F147" s="4"/>
      <c r="G147" s="4"/>
      <c r="H147" s="4"/>
    </row>
    <row r="148" spans="1:8" ht="15" customHeight="1" thickTop="1">
      <c r="A148" s="4" t="s">
        <v>65</v>
      </c>
      <c r="B148" s="90">
        <f>중기기초자료!F15</f>
        <v>391</v>
      </c>
      <c r="C148" s="4"/>
      <c r="D148" s="4"/>
      <c r="E148" s="4"/>
      <c r="F148" s="4"/>
      <c r="G148" s="4"/>
      <c r="H148" s="4"/>
    </row>
    <row r="149" spans="1:8" ht="15" customHeight="1">
      <c r="A149" s="392" t="s">
        <v>64</v>
      </c>
      <c r="B149" s="392"/>
      <c r="C149" s="5" t="s">
        <v>63</v>
      </c>
      <c r="D149" s="5" t="s">
        <v>21</v>
      </c>
      <c r="E149" s="5" t="s">
        <v>20</v>
      </c>
      <c r="F149" s="5" t="s">
        <v>47</v>
      </c>
      <c r="G149" s="5" t="s">
        <v>46</v>
      </c>
      <c r="H149" s="5" t="s">
        <v>15</v>
      </c>
    </row>
    <row r="150" spans="1:8" ht="15" customHeight="1">
      <c r="A150" t="s">
        <v>16</v>
      </c>
      <c r="B150" t="s">
        <v>52</v>
      </c>
      <c r="C150" t="s">
        <v>51</v>
      </c>
      <c r="D150">
        <f>(1125 + 563 + 674)*10^-4</f>
        <v>0.23620000000000002</v>
      </c>
      <c r="E150" s="6" t="s">
        <v>62</v>
      </c>
      <c r="F150" s="6">
        <f>중기기초자료!F15</f>
        <v>391</v>
      </c>
      <c r="G150" s="6">
        <f>TRUNC(F150*D150, 0)</f>
        <v>92</v>
      </c>
      <c r="H150" t="s">
        <v>0</v>
      </c>
    </row>
    <row r="151" spans="1:8" ht="15" customHeight="1">
      <c r="B151" t="s">
        <v>61</v>
      </c>
      <c r="G151" s="6">
        <f>TRUNC(G150, 0)</f>
        <v>92</v>
      </c>
    </row>
    <row r="152" spans="1:8" ht="15" customHeight="1">
      <c r="A152" t="s">
        <v>18</v>
      </c>
    </row>
    <row r="153" spans="1:8" ht="15" customHeight="1">
      <c r="B153" t="s">
        <v>61</v>
      </c>
    </row>
    <row r="154" spans="1:8" ht="15" customHeight="1">
      <c r="A154" t="s">
        <v>17</v>
      </c>
    </row>
    <row r="155" spans="1:8" ht="15" customHeight="1">
      <c r="B155" t="s">
        <v>61</v>
      </c>
    </row>
    <row r="156" spans="1:8" ht="15" customHeight="1" thickBot="1">
      <c r="B156" t="s">
        <v>60</v>
      </c>
      <c r="G156" s="7">
        <f>TRUNC(G151+G153+G155, 2)</f>
        <v>92</v>
      </c>
    </row>
    <row r="157" spans="1:8" ht="15" customHeight="1" thickTop="1" thickBot="1">
      <c r="A157" s="4"/>
      <c r="B157" s="4"/>
      <c r="C157" s="4"/>
      <c r="D157" s="4"/>
      <c r="E157" s="4"/>
      <c r="F157" s="4"/>
      <c r="G157" s="4"/>
      <c r="H157" s="4"/>
    </row>
    <row r="158" spans="1:8" ht="15" customHeight="1" thickTop="1">
      <c r="A158" s="4"/>
      <c r="B158" s="4"/>
      <c r="C158" s="4"/>
      <c r="D158" s="4"/>
      <c r="E158" s="4"/>
      <c r="F158" s="4"/>
      <c r="G158" s="4"/>
      <c r="H158" s="4"/>
    </row>
  </sheetData>
  <mergeCells count="13">
    <mergeCell ref="A5:B5"/>
    <mergeCell ref="A149:B149"/>
    <mergeCell ref="A17:B17"/>
    <mergeCell ref="A29:B29"/>
    <mergeCell ref="A41:B41"/>
    <mergeCell ref="A53:B53"/>
    <mergeCell ref="A65:B65"/>
    <mergeCell ref="A77:B77"/>
    <mergeCell ref="A89:B89"/>
    <mergeCell ref="A101:B101"/>
    <mergeCell ref="A113:B113"/>
    <mergeCell ref="A125:B125"/>
    <mergeCell ref="A137:B137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H20"/>
  <sheetViews>
    <sheetView workbookViewId="0">
      <pane ySplit="2" topLeftCell="A3" activePane="bottomLeft" state="frozen"/>
      <selection activeCell="I31" sqref="I31"/>
      <selection pane="bottomLeft" activeCell="D20" sqref="D20"/>
    </sheetView>
  </sheetViews>
  <sheetFormatPr defaultRowHeight="12.75" customHeight="1"/>
  <cols>
    <col min="1" max="2" width="35.83203125" customWidth="1"/>
    <col min="3" max="3" width="8.83203125" customWidth="1"/>
    <col min="4" max="7" width="14.83203125" customWidth="1"/>
    <col min="8" max="8" width="15.83203125" customWidth="1"/>
  </cols>
  <sheetData>
    <row r="1" spans="1:8" ht="18" customHeight="1">
      <c r="A1" t="s">
        <v>89</v>
      </c>
    </row>
    <row r="2" spans="1:8" ht="18" customHeight="1">
      <c r="A2" s="2" t="s">
        <v>88</v>
      </c>
      <c r="B2" s="2" t="s">
        <v>22</v>
      </c>
      <c r="C2" s="2" t="s">
        <v>20</v>
      </c>
      <c r="D2" s="2" t="s">
        <v>18</v>
      </c>
      <c r="E2" s="2" t="s">
        <v>17</v>
      </c>
      <c r="F2" s="2" t="s">
        <v>16</v>
      </c>
      <c r="G2" s="2" t="s">
        <v>19</v>
      </c>
      <c r="H2" s="2" t="s">
        <v>15</v>
      </c>
    </row>
    <row r="3" spans="1:8" ht="18" customHeight="1">
      <c r="A3" s="1" t="s">
        <v>562</v>
      </c>
      <c r="B3" s="1" t="s">
        <v>563</v>
      </c>
      <c r="C3" s="2" t="s">
        <v>234</v>
      </c>
      <c r="D3" s="8"/>
      <c r="E3" s="9"/>
      <c r="F3" s="91">
        <v>119000</v>
      </c>
      <c r="G3" s="8">
        <f t="shared" ref="G3" si="0">SUM(D3:F3)</f>
        <v>119000</v>
      </c>
      <c r="H3" s="1" t="s">
        <v>717</v>
      </c>
    </row>
    <row r="4" spans="1:8" ht="18" customHeight="1">
      <c r="A4" s="1" t="s">
        <v>58</v>
      </c>
      <c r="B4" s="1" t="s">
        <v>36</v>
      </c>
      <c r="C4" s="2" t="s">
        <v>234</v>
      </c>
      <c r="D4" s="8"/>
      <c r="E4" s="9"/>
      <c r="F4" s="91">
        <v>136400</v>
      </c>
      <c r="G4" s="8">
        <f t="shared" ref="G4:G6" si="1">SUM(D4:F4)</f>
        <v>136400</v>
      </c>
      <c r="H4" s="1" t="s">
        <v>717</v>
      </c>
    </row>
    <row r="5" spans="1:8" ht="18" customHeight="1">
      <c r="A5" s="1" t="s">
        <v>58</v>
      </c>
      <c r="B5" s="1" t="s">
        <v>268</v>
      </c>
      <c r="C5" s="2" t="s">
        <v>234</v>
      </c>
      <c r="D5" s="8"/>
      <c r="E5" s="9"/>
      <c r="F5" s="91">
        <v>187184</v>
      </c>
      <c r="G5" s="8">
        <f t="shared" si="1"/>
        <v>187184</v>
      </c>
      <c r="H5" s="1" t="s">
        <v>717</v>
      </c>
    </row>
    <row r="6" spans="1:8" ht="18" customHeight="1">
      <c r="A6" s="1" t="s">
        <v>58</v>
      </c>
      <c r="B6" s="1" t="s">
        <v>406</v>
      </c>
      <c r="C6" s="2" t="s">
        <v>234</v>
      </c>
      <c r="D6" s="8">
        <v>0</v>
      </c>
      <c r="E6" s="9">
        <v>0</v>
      </c>
      <c r="F6" s="91">
        <v>233376</v>
      </c>
      <c r="G6" s="8">
        <f t="shared" si="1"/>
        <v>233376</v>
      </c>
      <c r="H6" s="1" t="s">
        <v>717</v>
      </c>
    </row>
    <row r="7" spans="1:8" ht="18" customHeight="1">
      <c r="A7" s="1" t="s">
        <v>58</v>
      </c>
      <c r="B7" s="1" t="s">
        <v>27</v>
      </c>
      <c r="C7" s="2" t="s">
        <v>234</v>
      </c>
      <c r="D7" s="8">
        <v>0</v>
      </c>
      <c r="E7" s="9">
        <v>0</v>
      </c>
      <c r="F7" s="91">
        <v>290480</v>
      </c>
      <c r="G7" s="8">
        <f t="shared" ref="G7:G20" si="2">SUM(D7:F7)</f>
        <v>290480</v>
      </c>
      <c r="H7" s="1" t="s">
        <v>717</v>
      </c>
    </row>
    <row r="8" spans="1:8" ht="18" customHeight="1">
      <c r="A8" s="1" t="s">
        <v>83</v>
      </c>
      <c r="B8" s="1" t="s">
        <v>389</v>
      </c>
      <c r="C8" s="2" t="s">
        <v>234</v>
      </c>
      <c r="D8" s="8">
        <v>0</v>
      </c>
      <c r="E8" s="9">
        <v>0</v>
      </c>
      <c r="F8" s="91">
        <v>42791</v>
      </c>
      <c r="G8" s="8">
        <f t="shared" ref="G8" si="3">SUM(D8:F8)</f>
        <v>42791</v>
      </c>
      <c r="H8" s="1" t="s">
        <v>717</v>
      </c>
    </row>
    <row r="9" spans="1:8" ht="18" customHeight="1">
      <c r="A9" s="1" t="s">
        <v>83</v>
      </c>
      <c r="B9" s="1" t="s">
        <v>36</v>
      </c>
      <c r="C9" s="2" t="s">
        <v>234</v>
      </c>
      <c r="D9" s="8">
        <v>0</v>
      </c>
      <c r="E9" s="9">
        <v>0</v>
      </c>
      <c r="F9" s="91">
        <v>91593</v>
      </c>
      <c r="G9" s="8">
        <f t="shared" si="2"/>
        <v>91593</v>
      </c>
      <c r="H9" s="1" t="s">
        <v>717</v>
      </c>
    </row>
    <row r="10" spans="1:8" ht="18" customHeight="1">
      <c r="A10" s="1" t="s">
        <v>83</v>
      </c>
      <c r="B10" s="1" t="s">
        <v>270</v>
      </c>
      <c r="C10" s="2" t="s">
        <v>234</v>
      </c>
      <c r="D10" s="8">
        <v>0</v>
      </c>
      <c r="E10" s="9">
        <v>0</v>
      </c>
      <c r="F10" s="91">
        <v>120584</v>
      </c>
      <c r="G10" s="8">
        <f t="shared" ref="G10" si="4">SUM(D10:F10)</f>
        <v>120584</v>
      </c>
      <c r="H10" s="1" t="s">
        <v>717</v>
      </c>
    </row>
    <row r="11" spans="1:8" ht="18" customHeight="1">
      <c r="A11" s="1" t="s">
        <v>83</v>
      </c>
      <c r="B11" s="1" t="s">
        <v>404</v>
      </c>
      <c r="C11" s="2" t="s">
        <v>234</v>
      </c>
      <c r="D11" s="8">
        <v>0</v>
      </c>
      <c r="E11" s="9">
        <v>0</v>
      </c>
      <c r="F11" s="91">
        <v>128286</v>
      </c>
      <c r="G11" s="8">
        <f t="shared" ref="G11" si="5">SUM(D11:F11)</f>
        <v>128286</v>
      </c>
      <c r="H11" s="1" t="s">
        <v>717</v>
      </c>
    </row>
    <row r="12" spans="1:8" ht="18" customHeight="1">
      <c r="A12" s="1" t="s">
        <v>54</v>
      </c>
      <c r="B12" s="1" t="s">
        <v>56</v>
      </c>
      <c r="C12" s="2" t="s">
        <v>234</v>
      </c>
      <c r="D12" s="8">
        <v>0</v>
      </c>
      <c r="E12" s="9">
        <v>0</v>
      </c>
      <c r="F12" s="91">
        <v>19856</v>
      </c>
      <c r="G12" s="8">
        <f t="shared" si="2"/>
        <v>19856</v>
      </c>
      <c r="H12" s="1" t="s">
        <v>717</v>
      </c>
    </row>
    <row r="13" spans="1:8" ht="18" customHeight="1">
      <c r="A13" s="1" t="s">
        <v>54</v>
      </c>
      <c r="B13" s="1" t="s">
        <v>55</v>
      </c>
      <c r="C13" s="2" t="s">
        <v>234</v>
      </c>
      <c r="D13" s="8">
        <v>0</v>
      </c>
      <c r="E13" s="9">
        <v>0</v>
      </c>
      <c r="F13" s="91">
        <v>24124</v>
      </c>
      <c r="G13" s="8">
        <f t="shared" si="2"/>
        <v>24124</v>
      </c>
      <c r="H13" s="1" t="s">
        <v>717</v>
      </c>
    </row>
    <row r="14" spans="1:8" ht="18" customHeight="1">
      <c r="A14" s="1" t="s">
        <v>54</v>
      </c>
      <c r="B14" s="1" t="s">
        <v>53</v>
      </c>
      <c r="C14" s="2" t="s">
        <v>234</v>
      </c>
      <c r="D14" s="8">
        <v>0</v>
      </c>
      <c r="E14" s="9">
        <v>0</v>
      </c>
      <c r="F14" s="91">
        <v>93167</v>
      </c>
      <c r="G14" s="8">
        <f t="shared" si="2"/>
        <v>93167</v>
      </c>
      <c r="H14" s="1" t="s">
        <v>717</v>
      </c>
    </row>
    <row r="15" spans="1:8" ht="18" customHeight="1">
      <c r="A15" s="1" t="s">
        <v>52</v>
      </c>
      <c r="B15" s="1" t="s">
        <v>51</v>
      </c>
      <c r="C15" s="2" t="s">
        <v>234</v>
      </c>
      <c r="D15" s="8">
        <v>0</v>
      </c>
      <c r="E15" s="9">
        <v>0</v>
      </c>
      <c r="F15" s="91">
        <v>391</v>
      </c>
      <c r="G15" s="8">
        <f t="shared" si="2"/>
        <v>391</v>
      </c>
      <c r="H15" s="1" t="s">
        <v>717</v>
      </c>
    </row>
    <row r="16" spans="1:8" ht="18" customHeight="1">
      <c r="A16" s="1" t="s">
        <v>82</v>
      </c>
      <c r="B16" s="1" t="s">
        <v>86</v>
      </c>
      <c r="C16" s="2" t="s">
        <v>516</v>
      </c>
      <c r="D16" s="8">
        <v>0</v>
      </c>
      <c r="E16" s="9">
        <f>노임!D12</f>
        <v>283297</v>
      </c>
      <c r="F16" s="9">
        <v>0</v>
      </c>
      <c r="G16" s="8">
        <f t="shared" si="2"/>
        <v>283297</v>
      </c>
      <c r="H16" s="1" t="s">
        <v>0</v>
      </c>
    </row>
    <row r="17" spans="1:8" ht="18" customHeight="1">
      <c r="A17" s="1" t="s">
        <v>79</v>
      </c>
      <c r="B17" s="1" t="s">
        <v>86</v>
      </c>
      <c r="C17" s="2" t="s">
        <v>516</v>
      </c>
      <c r="D17" s="8">
        <v>0</v>
      </c>
      <c r="E17" s="9">
        <f>노임!D13</f>
        <v>238936</v>
      </c>
      <c r="F17" s="9">
        <v>0</v>
      </c>
      <c r="G17" s="8">
        <f t="shared" si="2"/>
        <v>238936</v>
      </c>
      <c r="H17" s="1" t="s">
        <v>0</v>
      </c>
    </row>
    <row r="18" spans="1:8" ht="18" customHeight="1">
      <c r="A18" s="1" t="s">
        <v>70</v>
      </c>
      <c r="B18" s="1" t="s">
        <v>86</v>
      </c>
      <c r="C18" s="2" t="s">
        <v>516</v>
      </c>
      <c r="D18" s="8">
        <v>0</v>
      </c>
      <c r="E18" s="9">
        <f>노임!D14</f>
        <v>173995</v>
      </c>
      <c r="F18" s="9">
        <v>0</v>
      </c>
      <c r="G18" s="8">
        <f t="shared" si="2"/>
        <v>173995</v>
      </c>
      <c r="H18" s="1" t="s">
        <v>0</v>
      </c>
    </row>
    <row r="19" spans="1:8" ht="18" customHeight="1">
      <c r="A19" s="1" t="s">
        <v>80</v>
      </c>
      <c r="B19" s="1" t="s">
        <v>0</v>
      </c>
      <c r="C19" s="2" t="s">
        <v>511</v>
      </c>
      <c r="D19" s="92">
        <f>1691.89/1.1</f>
        <v>1538.0818181818181</v>
      </c>
      <c r="E19" s="9">
        <v>0</v>
      </c>
      <c r="F19" s="9">
        <v>0</v>
      </c>
      <c r="G19" s="8">
        <f t="shared" si="2"/>
        <v>1538.0818181818181</v>
      </c>
      <c r="H19" s="1" t="s">
        <v>718</v>
      </c>
    </row>
    <row r="20" spans="1:8" ht="18" customHeight="1">
      <c r="A20" s="1" t="s">
        <v>74</v>
      </c>
      <c r="B20" s="1" t="s">
        <v>0</v>
      </c>
      <c r="C20" s="2" t="s">
        <v>511</v>
      </c>
      <c r="D20" s="92">
        <f>1595.29/1.1</f>
        <v>1450.2636363636361</v>
      </c>
      <c r="E20" s="9">
        <v>0</v>
      </c>
      <c r="F20" s="9">
        <v>0</v>
      </c>
      <c r="G20" s="8">
        <f t="shared" si="2"/>
        <v>1450.2636363636361</v>
      </c>
      <c r="H20" s="1" t="s">
        <v>718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76"/>
  <sheetViews>
    <sheetView workbookViewId="0">
      <pane ySplit="2" topLeftCell="A9" activePane="bottomLeft" state="frozen"/>
      <selection activeCell="I31" sqref="I31"/>
      <selection pane="bottomLeft" activeCell="E41" sqref="E41"/>
    </sheetView>
  </sheetViews>
  <sheetFormatPr defaultRowHeight="12.75" customHeight="1"/>
  <cols>
    <col min="1" max="2" width="35.83203125" customWidth="1"/>
    <col min="3" max="3" width="8.83203125" style="16" customWidth="1"/>
    <col min="4" max="4" width="20.83203125" customWidth="1"/>
    <col min="5" max="5" width="15.83203125" customWidth="1"/>
  </cols>
  <sheetData>
    <row r="1" spans="1:7" ht="18" customHeight="1">
      <c r="A1" t="s">
        <v>106</v>
      </c>
    </row>
    <row r="2" spans="1:7" ht="18" customHeight="1">
      <c r="A2" s="2" t="s">
        <v>88</v>
      </c>
      <c r="B2" s="2" t="s">
        <v>22</v>
      </c>
      <c r="C2" s="88" t="s">
        <v>20</v>
      </c>
      <c r="D2" s="2" t="s">
        <v>105</v>
      </c>
      <c r="E2" s="2" t="s">
        <v>15</v>
      </c>
    </row>
    <row r="3" spans="1:7" ht="18" customHeight="1">
      <c r="A3" s="11" t="s">
        <v>239</v>
      </c>
      <c r="B3" s="11" t="s">
        <v>238</v>
      </c>
      <c r="C3" s="89" t="s">
        <v>509</v>
      </c>
      <c r="D3" s="15">
        <f>자재조서!D4</f>
        <v>4900</v>
      </c>
      <c r="E3" s="11"/>
    </row>
    <row r="4" spans="1:7" ht="18" customHeight="1">
      <c r="A4" s="11" t="s">
        <v>91</v>
      </c>
      <c r="B4" s="11" t="s">
        <v>0</v>
      </c>
      <c r="C4" s="89" t="s">
        <v>509</v>
      </c>
      <c r="D4" s="15">
        <f>자재조서!D5</f>
        <v>5300</v>
      </c>
      <c r="E4" s="11"/>
    </row>
    <row r="5" spans="1:7" ht="18" customHeight="1">
      <c r="A5" s="11" t="s">
        <v>90</v>
      </c>
      <c r="B5" s="11" t="s">
        <v>0</v>
      </c>
      <c r="C5" s="89" t="s">
        <v>509</v>
      </c>
      <c r="D5" s="15">
        <f>자재조서!D6</f>
        <v>7500</v>
      </c>
      <c r="E5" s="11"/>
      <c r="F5" t="s">
        <v>393</v>
      </c>
      <c r="G5" t="s">
        <v>394</v>
      </c>
    </row>
    <row r="6" spans="1:7" ht="18" customHeight="1">
      <c r="A6" s="11" t="s">
        <v>100</v>
      </c>
      <c r="B6" s="11" t="s">
        <v>43</v>
      </c>
      <c r="C6" s="89" t="s">
        <v>510</v>
      </c>
      <c r="D6" s="15">
        <f>자재조서!D7</f>
        <v>3888</v>
      </c>
      <c r="E6" s="11"/>
    </row>
    <row r="7" spans="1:7" ht="18" customHeight="1">
      <c r="A7" s="11" t="s">
        <v>95</v>
      </c>
      <c r="B7" s="11" t="s">
        <v>272</v>
      </c>
      <c r="C7" s="89" t="s">
        <v>509</v>
      </c>
      <c r="D7" s="15">
        <f>자재조서!D8</f>
        <v>20747</v>
      </c>
      <c r="E7" s="11"/>
    </row>
    <row r="8" spans="1:7" ht="18" customHeight="1">
      <c r="A8" s="11" t="s">
        <v>94</v>
      </c>
      <c r="B8" s="11" t="s">
        <v>273</v>
      </c>
      <c r="C8" s="89" t="s">
        <v>515</v>
      </c>
      <c r="D8" s="15">
        <f>자재조서!D9</f>
        <v>2800</v>
      </c>
      <c r="E8" s="11"/>
    </row>
    <row r="9" spans="1:7" ht="18" customHeight="1">
      <c r="A9" s="11" t="s">
        <v>93</v>
      </c>
      <c r="B9" s="11" t="s">
        <v>274</v>
      </c>
      <c r="C9" s="89" t="s">
        <v>514</v>
      </c>
      <c r="D9" s="15">
        <f>자재조서!D10</f>
        <v>23200</v>
      </c>
      <c r="E9" s="11"/>
    </row>
    <row r="10" spans="1:7" ht="18" customHeight="1">
      <c r="A10" s="11" t="s">
        <v>92</v>
      </c>
      <c r="B10" s="11" t="s">
        <v>275</v>
      </c>
      <c r="C10" s="89" t="s">
        <v>514</v>
      </c>
      <c r="D10" s="15">
        <f>자재조서!D11</f>
        <v>22200</v>
      </c>
      <c r="E10" s="11"/>
    </row>
    <row r="11" spans="1:7" ht="18" customHeight="1">
      <c r="A11" s="11" t="s">
        <v>103</v>
      </c>
      <c r="B11" s="11" t="s">
        <v>102</v>
      </c>
      <c r="C11" s="89" t="s">
        <v>510</v>
      </c>
      <c r="D11" s="15">
        <f>자재조서!D12</f>
        <v>3.0329999999999999</v>
      </c>
      <c r="E11" s="11"/>
    </row>
    <row r="12" spans="1:7" ht="18" customHeight="1">
      <c r="A12" s="11" t="s">
        <v>104</v>
      </c>
      <c r="B12" s="11" t="s">
        <v>45</v>
      </c>
      <c r="C12" s="89" t="s">
        <v>511</v>
      </c>
      <c r="D12" s="15">
        <f>자재조서!D13</f>
        <v>10277.777777777777</v>
      </c>
      <c r="E12" s="11"/>
    </row>
    <row r="13" spans="1:7" ht="18" customHeight="1">
      <c r="A13" s="11" t="s">
        <v>243</v>
      </c>
      <c r="B13" s="11" t="s">
        <v>244</v>
      </c>
      <c r="C13" s="89" t="s">
        <v>512</v>
      </c>
      <c r="D13" s="15">
        <f>자재조서!D14</f>
        <v>3900</v>
      </c>
      <c r="E13" s="11"/>
    </row>
    <row r="14" spans="1:7" ht="18" customHeight="1">
      <c r="A14" s="11" t="s">
        <v>98</v>
      </c>
      <c r="B14" s="11" t="s">
        <v>40</v>
      </c>
      <c r="C14" s="89" t="s">
        <v>509</v>
      </c>
      <c r="D14" s="15">
        <f>자재조서!D15</f>
        <v>22200</v>
      </c>
      <c r="E14" s="11"/>
    </row>
    <row r="15" spans="1:7" ht="18" customHeight="1">
      <c r="A15" s="11" t="s">
        <v>101</v>
      </c>
      <c r="B15" s="11" t="s">
        <v>38</v>
      </c>
      <c r="C15" s="89" t="s">
        <v>513</v>
      </c>
      <c r="D15" s="15">
        <f>자재조서!D16</f>
        <v>1669</v>
      </c>
      <c r="E15" s="11"/>
    </row>
    <row r="16" spans="1:7" ht="18" customHeight="1">
      <c r="A16" s="11" t="s">
        <v>738</v>
      </c>
      <c r="B16" s="11" t="s">
        <v>609</v>
      </c>
      <c r="C16" s="67" t="s">
        <v>755</v>
      </c>
      <c r="D16" s="15">
        <f>자재조서!D17</f>
        <v>4890</v>
      </c>
      <c r="E16" s="11"/>
    </row>
    <row r="17" spans="1:5" ht="18" customHeight="1">
      <c r="A17" s="11" t="s">
        <v>738</v>
      </c>
      <c r="B17" s="11" t="s">
        <v>610</v>
      </c>
      <c r="C17" s="67" t="s">
        <v>755</v>
      </c>
      <c r="D17" s="15">
        <f>자재조서!D18</f>
        <v>9180</v>
      </c>
      <c r="E17" s="11"/>
    </row>
    <row r="18" spans="1:5" ht="18" customHeight="1">
      <c r="A18" s="11" t="s">
        <v>738</v>
      </c>
      <c r="B18" s="11" t="s">
        <v>611</v>
      </c>
      <c r="C18" s="67" t="s">
        <v>755</v>
      </c>
      <c r="D18" s="15">
        <f>자재조서!D19</f>
        <v>14790</v>
      </c>
      <c r="E18" s="11"/>
    </row>
    <row r="19" spans="1:5" ht="18" customHeight="1">
      <c r="A19" s="11" t="s">
        <v>738</v>
      </c>
      <c r="B19" s="11" t="s">
        <v>612</v>
      </c>
      <c r="C19" s="67" t="s">
        <v>755</v>
      </c>
      <c r="D19" s="15">
        <f>자재조서!D20</f>
        <v>16000</v>
      </c>
      <c r="E19" s="11"/>
    </row>
    <row r="20" spans="1:5" ht="18" customHeight="1">
      <c r="A20" s="11" t="s">
        <v>738</v>
      </c>
      <c r="B20" s="11" t="s">
        <v>613</v>
      </c>
      <c r="C20" s="67" t="s">
        <v>755</v>
      </c>
      <c r="D20" s="15">
        <f>자재조서!D21</f>
        <v>25010</v>
      </c>
      <c r="E20" s="11"/>
    </row>
    <row r="21" spans="1:5" ht="18" customHeight="1">
      <c r="A21" s="11" t="s">
        <v>738</v>
      </c>
      <c r="B21" s="11" t="s">
        <v>614</v>
      </c>
      <c r="C21" s="67" t="s">
        <v>755</v>
      </c>
      <c r="D21" s="15">
        <f>자재조서!D22</f>
        <v>25870</v>
      </c>
      <c r="E21" s="11"/>
    </row>
    <row r="22" spans="1:5" ht="18" customHeight="1">
      <c r="A22" s="11" t="s">
        <v>738</v>
      </c>
      <c r="B22" s="11" t="s">
        <v>615</v>
      </c>
      <c r="C22" s="67" t="s">
        <v>755</v>
      </c>
      <c r="D22" s="15">
        <f>자재조서!D23</f>
        <v>32670</v>
      </c>
      <c r="E22" s="11"/>
    </row>
    <row r="23" spans="1:5" ht="18" customHeight="1">
      <c r="A23" s="11" t="s">
        <v>738</v>
      </c>
      <c r="B23" s="11" t="s">
        <v>616</v>
      </c>
      <c r="C23" s="67" t="s">
        <v>755</v>
      </c>
      <c r="D23" s="15">
        <f>자재조서!D24</f>
        <v>48970</v>
      </c>
      <c r="E23" s="11"/>
    </row>
    <row r="24" spans="1:5" ht="18" customHeight="1">
      <c r="A24" s="11" t="s">
        <v>738</v>
      </c>
      <c r="B24" s="11" t="s">
        <v>617</v>
      </c>
      <c r="C24" s="67" t="s">
        <v>755</v>
      </c>
      <c r="D24" s="15">
        <f>자재조서!D25</f>
        <v>63420</v>
      </c>
      <c r="E24" s="11"/>
    </row>
    <row r="25" spans="1:5" ht="18" customHeight="1">
      <c r="A25" s="11" t="s">
        <v>738</v>
      </c>
      <c r="B25" s="11" t="s">
        <v>618</v>
      </c>
      <c r="C25" s="67" t="s">
        <v>755</v>
      </c>
      <c r="D25" s="15">
        <f>자재조서!D26</f>
        <v>63420</v>
      </c>
      <c r="E25" s="11"/>
    </row>
    <row r="26" spans="1:5" ht="18" customHeight="1">
      <c r="A26" s="11" t="s">
        <v>738</v>
      </c>
      <c r="B26" s="11" t="s">
        <v>619</v>
      </c>
      <c r="C26" s="67" t="s">
        <v>755</v>
      </c>
      <c r="D26" s="15">
        <f>자재조서!D27</f>
        <v>136480</v>
      </c>
      <c r="E26" s="11"/>
    </row>
    <row r="27" spans="1:5" ht="18" customHeight="1">
      <c r="A27" s="11" t="s">
        <v>738</v>
      </c>
      <c r="B27" s="11" t="s">
        <v>620</v>
      </c>
      <c r="C27" s="67" t="s">
        <v>755</v>
      </c>
      <c r="D27" s="15">
        <f>자재조서!D28</f>
        <v>164540</v>
      </c>
      <c r="E27" s="11"/>
    </row>
    <row r="28" spans="1:5" ht="18" customHeight="1">
      <c r="A28" s="11" t="s">
        <v>738</v>
      </c>
      <c r="B28" s="11" t="s">
        <v>621</v>
      </c>
      <c r="C28" s="67" t="s">
        <v>755</v>
      </c>
      <c r="D28" s="15">
        <f>자재조서!D29</f>
        <v>0</v>
      </c>
      <c r="E28" s="11"/>
    </row>
    <row r="29" spans="1:5" ht="18" customHeight="1">
      <c r="A29" s="11" t="s">
        <v>738</v>
      </c>
      <c r="B29" s="11" t="s">
        <v>622</v>
      </c>
      <c r="C29" s="67" t="s">
        <v>755</v>
      </c>
      <c r="D29" s="15">
        <f>자재조서!D30</f>
        <v>303010</v>
      </c>
      <c r="E29" s="11"/>
    </row>
    <row r="30" spans="1:5" ht="18" customHeight="1">
      <c r="A30" s="11" t="s">
        <v>738</v>
      </c>
      <c r="B30" s="11" t="s">
        <v>623</v>
      </c>
      <c r="C30" s="67" t="s">
        <v>755</v>
      </c>
      <c r="D30" s="15">
        <f>자재조서!D31</f>
        <v>0</v>
      </c>
      <c r="E30" s="11"/>
    </row>
    <row r="31" spans="1:5" ht="18" customHeight="1">
      <c r="A31" s="11" t="s">
        <v>738</v>
      </c>
      <c r="B31" s="11" t="s">
        <v>624</v>
      </c>
      <c r="C31" s="67" t="s">
        <v>755</v>
      </c>
      <c r="D31" s="15">
        <f>자재조서!D32</f>
        <v>0</v>
      </c>
      <c r="E31" s="11"/>
    </row>
    <row r="32" spans="1:5" ht="18" customHeight="1">
      <c r="A32" s="11" t="s">
        <v>738</v>
      </c>
      <c r="B32" s="11" t="s">
        <v>625</v>
      </c>
      <c r="C32" s="67" t="s">
        <v>755</v>
      </c>
      <c r="D32" s="15">
        <f>자재조서!D33</f>
        <v>550910</v>
      </c>
      <c r="E32" s="11"/>
    </row>
    <row r="33" spans="1:5" ht="18" customHeight="1">
      <c r="A33" s="11" t="s">
        <v>756</v>
      </c>
      <c r="B33" s="11" t="s">
        <v>609</v>
      </c>
      <c r="C33" s="67" t="s">
        <v>755</v>
      </c>
      <c r="D33" s="15">
        <f>자재조서!D34</f>
        <v>20470</v>
      </c>
      <c r="E33" s="11"/>
    </row>
    <row r="34" spans="1:5" ht="18" customHeight="1">
      <c r="A34" s="11" t="s">
        <v>756</v>
      </c>
      <c r="B34" s="11" t="s">
        <v>610</v>
      </c>
      <c r="C34" s="67" t="s">
        <v>755</v>
      </c>
      <c r="D34" s="15">
        <f>자재조서!D35</f>
        <v>22780</v>
      </c>
      <c r="E34" s="11"/>
    </row>
    <row r="35" spans="1:5" ht="18" customHeight="1">
      <c r="A35" s="11" t="s">
        <v>756</v>
      </c>
      <c r="B35" s="11" t="s">
        <v>611</v>
      </c>
      <c r="C35" s="67" t="s">
        <v>755</v>
      </c>
      <c r="D35" s="15">
        <f>자재조서!D36</f>
        <v>31810</v>
      </c>
      <c r="E35" s="11"/>
    </row>
    <row r="36" spans="1:5" ht="18" customHeight="1">
      <c r="A36" s="11" t="s">
        <v>756</v>
      </c>
      <c r="B36" s="11" t="s">
        <v>612</v>
      </c>
      <c r="C36" s="67" t="s">
        <v>755</v>
      </c>
      <c r="D36" s="15">
        <f>자재조서!D37</f>
        <v>40130</v>
      </c>
      <c r="E36" s="11"/>
    </row>
    <row r="37" spans="1:5" ht="18" customHeight="1">
      <c r="A37" s="11" t="s">
        <v>756</v>
      </c>
      <c r="B37" s="11" t="s">
        <v>613</v>
      </c>
      <c r="C37" s="67" t="s">
        <v>755</v>
      </c>
      <c r="D37" s="15">
        <f>자재조서!D38</f>
        <v>53810</v>
      </c>
      <c r="E37" s="11"/>
    </row>
    <row r="38" spans="1:5" ht="18" customHeight="1">
      <c r="A38" s="11" t="s">
        <v>756</v>
      </c>
      <c r="B38" s="11" t="s">
        <v>614</v>
      </c>
      <c r="C38" s="67" t="s">
        <v>755</v>
      </c>
      <c r="D38" s="15">
        <f>자재조서!D39</f>
        <v>60330</v>
      </c>
      <c r="E38" s="11"/>
    </row>
    <row r="39" spans="1:5" ht="18" customHeight="1">
      <c r="A39" s="11" t="s">
        <v>756</v>
      </c>
      <c r="B39" s="11" t="s">
        <v>615</v>
      </c>
      <c r="C39" s="67" t="s">
        <v>755</v>
      </c>
      <c r="D39" s="15">
        <f>자재조서!D40</f>
        <v>71840</v>
      </c>
      <c r="E39" s="11"/>
    </row>
    <row r="40" spans="1:5" ht="18" customHeight="1">
      <c r="A40" s="11" t="s">
        <v>756</v>
      </c>
      <c r="B40" s="11" t="s">
        <v>616</v>
      </c>
      <c r="C40" s="67" t="s">
        <v>755</v>
      </c>
      <c r="D40" s="15">
        <f>자재조서!D41</f>
        <v>79780</v>
      </c>
      <c r="E40" s="11"/>
    </row>
    <row r="41" spans="1:5" ht="18" customHeight="1">
      <c r="A41" s="11" t="s">
        <v>756</v>
      </c>
      <c r="B41" s="11" t="s">
        <v>617</v>
      </c>
      <c r="C41" s="67" t="s">
        <v>755</v>
      </c>
      <c r="D41" s="15">
        <f>자재조서!D42</f>
        <v>89190</v>
      </c>
      <c r="E41" s="11"/>
    </row>
    <row r="42" spans="1:5" ht="18" customHeight="1">
      <c r="A42" s="11" t="s">
        <v>756</v>
      </c>
      <c r="B42" s="11" t="s">
        <v>618</v>
      </c>
      <c r="C42" s="67" t="s">
        <v>755</v>
      </c>
      <c r="D42" s="15">
        <f>자재조서!D43</f>
        <v>100750</v>
      </c>
      <c r="E42" s="11"/>
    </row>
    <row r="43" spans="1:5" ht="18" customHeight="1">
      <c r="A43" s="11" t="s">
        <v>756</v>
      </c>
      <c r="B43" s="11" t="s">
        <v>619</v>
      </c>
      <c r="C43" s="67" t="s">
        <v>755</v>
      </c>
      <c r="D43" s="15">
        <f>자재조서!D44</f>
        <v>126190</v>
      </c>
      <c r="E43" s="11"/>
    </row>
    <row r="44" spans="1:5" ht="18" customHeight="1">
      <c r="A44" s="11" t="s">
        <v>756</v>
      </c>
      <c r="B44" s="11" t="s">
        <v>620</v>
      </c>
      <c r="C44" s="67" t="s">
        <v>755</v>
      </c>
      <c r="D44" s="15">
        <f>자재조서!D45</f>
        <v>177870</v>
      </c>
      <c r="E44" s="11"/>
    </row>
    <row r="45" spans="1:5" ht="18" customHeight="1">
      <c r="A45" s="11" t="s">
        <v>756</v>
      </c>
      <c r="B45" s="11" t="s">
        <v>621</v>
      </c>
      <c r="C45" s="67" t="s">
        <v>755</v>
      </c>
      <c r="D45" s="15">
        <f>자재조서!D46</f>
        <v>216320</v>
      </c>
      <c r="E45" s="11"/>
    </row>
    <row r="46" spans="1:5" ht="18" customHeight="1">
      <c r="A46" s="11" t="s">
        <v>756</v>
      </c>
      <c r="B46" s="11" t="s">
        <v>622</v>
      </c>
      <c r="C46" s="67" t="s">
        <v>755</v>
      </c>
      <c r="D46" s="15">
        <f>자재조서!D47</f>
        <v>268910</v>
      </c>
      <c r="E46" s="11"/>
    </row>
    <row r="47" spans="1:5" ht="18" customHeight="1">
      <c r="A47" s="11" t="s">
        <v>756</v>
      </c>
      <c r="B47" s="11" t="s">
        <v>623</v>
      </c>
      <c r="C47" s="67" t="s">
        <v>755</v>
      </c>
      <c r="D47" s="15">
        <f>자재조서!D48</f>
        <v>316910</v>
      </c>
      <c r="E47" s="11"/>
    </row>
    <row r="48" spans="1:5" ht="18" customHeight="1">
      <c r="A48" s="11" t="s">
        <v>756</v>
      </c>
      <c r="B48" s="11" t="s">
        <v>624</v>
      </c>
      <c r="C48" s="67" t="s">
        <v>755</v>
      </c>
      <c r="D48" s="15">
        <f>자재조서!D49</f>
        <v>426000</v>
      </c>
      <c r="E48" s="11"/>
    </row>
    <row r="49" spans="1:5" ht="18" customHeight="1">
      <c r="A49" s="11" t="s">
        <v>756</v>
      </c>
      <c r="B49" s="11" t="s">
        <v>625</v>
      </c>
      <c r="C49" s="67" t="s">
        <v>755</v>
      </c>
      <c r="D49" s="15">
        <f>자재조서!D50</f>
        <v>500670</v>
      </c>
      <c r="E49" s="11"/>
    </row>
    <row r="50" spans="1:5" ht="18" customHeight="1">
      <c r="A50" s="11"/>
      <c r="B50" s="11"/>
      <c r="C50" s="89"/>
      <c r="D50" s="15"/>
      <c r="E50" s="11"/>
    </row>
    <row r="51" spans="1:5" ht="18" customHeight="1">
      <c r="A51" s="11"/>
      <c r="B51" s="11"/>
      <c r="C51" s="89"/>
      <c r="D51" s="15"/>
      <c r="E51" s="11"/>
    </row>
    <row r="52" spans="1:5" ht="18" customHeight="1">
      <c r="A52" s="11"/>
      <c r="B52" s="11"/>
      <c r="C52" s="89"/>
      <c r="D52" s="15"/>
      <c r="E52" s="11"/>
    </row>
    <row r="53" spans="1:5" ht="18" customHeight="1">
      <c r="A53" s="11"/>
      <c r="B53" s="11"/>
      <c r="C53" s="89"/>
      <c r="D53" s="15"/>
      <c r="E53" s="11"/>
    </row>
    <row r="54" spans="1:5" ht="18" customHeight="1">
      <c r="A54" s="11"/>
      <c r="B54" s="11"/>
      <c r="C54" s="89"/>
      <c r="D54" s="15"/>
      <c r="E54" s="11"/>
    </row>
    <row r="55" spans="1:5" ht="18" customHeight="1">
      <c r="A55" s="11"/>
      <c r="B55" s="11"/>
      <c r="C55" s="89"/>
      <c r="D55" s="15"/>
      <c r="E55" s="11"/>
    </row>
    <row r="56" spans="1:5" ht="18" customHeight="1">
      <c r="A56" s="11"/>
      <c r="B56" s="11"/>
      <c r="C56" s="89"/>
      <c r="D56" s="15"/>
      <c r="E56" s="11"/>
    </row>
    <row r="57" spans="1:5" ht="18" customHeight="1">
      <c r="A57" s="11"/>
      <c r="B57" s="11"/>
      <c r="C57" s="89"/>
      <c r="D57" s="15"/>
      <c r="E57" s="11"/>
    </row>
    <row r="58" spans="1:5" ht="18" customHeight="1">
      <c r="A58" s="11"/>
      <c r="B58" s="11"/>
      <c r="C58" s="89"/>
      <c r="D58" s="15"/>
      <c r="E58" s="11"/>
    </row>
    <row r="59" spans="1:5" ht="18" customHeight="1">
      <c r="A59" s="11"/>
      <c r="B59" s="11"/>
      <c r="C59" s="89"/>
      <c r="D59" s="15"/>
      <c r="E59" s="11"/>
    </row>
    <row r="60" spans="1:5" ht="18" customHeight="1">
      <c r="A60" s="11"/>
      <c r="B60" s="11"/>
      <c r="C60" s="89"/>
      <c r="D60" s="15"/>
      <c r="E60" s="11"/>
    </row>
    <row r="61" spans="1:5" ht="18" customHeight="1">
      <c r="A61" s="11"/>
      <c r="B61" s="11"/>
      <c r="C61" s="89"/>
      <c r="D61" s="15"/>
      <c r="E61" s="11"/>
    </row>
    <row r="62" spans="1:5" ht="18" customHeight="1">
      <c r="A62" s="11"/>
      <c r="B62" s="11"/>
      <c r="C62" s="89"/>
      <c r="D62" s="15"/>
      <c r="E62" s="11"/>
    </row>
    <row r="63" spans="1:5" ht="18" customHeight="1">
      <c r="A63" s="11"/>
      <c r="B63" s="11"/>
      <c r="C63" s="89"/>
      <c r="D63" s="15"/>
      <c r="E63" s="11"/>
    </row>
    <row r="64" spans="1:5" ht="18" customHeight="1">
      <c r="A64" s="11"/>
      <c r="B64" s="11"/>
      <c r="C64" s="89"/>
      <c r="D64" s="15"/>
      <c r="E64" s="11"/>
    </row>
    <row r="65" spans="1:5" ht="18" customHeight="1">
      <c r="A65" s="11"/>
      <c r="B65" s="11"/>
      <c r="C65" s="89"/>
      <c r="D65" s="15"/>
      <c r="E65" s="11"/>
    </row>
    <row r="66" spans="1:5" ht="18" customHeight="1">
      <c r="A66" s="11"/>
      <c r="B66" s="11"/>
      <c r="C66" s="89"/>
      <c r="D66" s="15"/>
      <c r="E66" s="11"/>
    </row>
    <row r="67" spans="1:5" ht="18" customHeight="1">
      <c r="A67" s="11"/>
      <c r="B67" s="11"/>
      <c r="C67" s="89"/>
      <c r="D67" s="15"/>
      <c r="E67" s="11"/>
    </row>
    <row r="68" spans="1:5" ht="18" customHeight="1">
      <c r="A68" s="11"/>
      <c r="B68" s="11"/>
      <c r="C68" s="89"/>
      <c r="D68" s="15"/>
      <c r="E68" s="11"/>
    </row>
    <row r="69" spans="1:5" ht="18" customHeight="1">
      <c r="A69" s="11"/>
      <c r="B69" s="11"/>
      <c r="C69" s="89"/>
      <c r="D69" s="15"/>
      <c r="E69" s="11"/>
    </row>
    <row r="70" spans="1:5" ht="18" customHeight="1">
      <c r="A70" s="11"/>
      <c r="B70" s="11"/>
      <c r="C70" s="89"/>
      <c r="D70" s="15"/>
      <c r="E70" s="11"/>
    </row>
    <row r="71" spans="1:5" ht="15" customHeight="1"/>
    <row r="72" spans="1:5" ht="14.1" customHeight="1"/>
    <row r="73" spans="1:5" ht="14.1" customHeight="1"/>
    <row r="74" spans="1:5" ht="14.1" customHeight="1"/>
    <row r="75" spans="1:5" ht="14.1" customHeight="1"/>
    <row r="76" spans="1:5" ht="14.1" customHeight="1"/>
  </sheetData>
  <phoneticPr fontId="2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30"/>
  <sheetViews>
    <sheetView view="pageBreakPreview" zoomScale="130" zoomScaleNormal="100" zoomScaleSheetLayoutView="130" workbookViewId="0">
      <pane ySplit="2" topLeftCell="A3" activePane="bottomLeft" state="frozen"/>
      <selection activeCell="I31" sqref="I31"/>
      <selection pane="bottomLeft" activeCell="D18" sqref="D18"/>
    </sheetView>
  </sheetViews>
  <sheetFormatPr defaultRowHeight="12.75" customHeight="1"/>
  <cols>
    <col min="1" max="1" width="35.83203125" customWidth="1"/>
    <col min="2" max="2" width="16.6640625" customWidth="1"/>
    <col min="3" max="3" width="8.83203125" style="16" customWidth="1"/>
    <col min="4" max="4" width="20.83203125" customWidth="1"/>
    <col min="5" max="5" width="35" customWidth="1"/>
    <col min="7" max="7" width="13.33203125" bestFit="1" customWidth="1"/>
  </cols>
  <sheetData>
    <row r="1" spans="1:8" ht="18" customHeight="1">
      <c r="A1" t="s">
        <v>114</v>
      </c>
    </row>
    <row r="2" spans="1:8" ht="18" customHeight="1">
      <c r="A2" s="2" t="s">
        <v>88</v>
      </c>
      <c r="B2" s="2" t="s">
        <v>22</v>
      </c>
      <c r="C2" s="2" t="s">
        <v>20</v>
      </c>
      <c r="D2" s="2" t="s">
        <v>105</v>
      </c>
      <c r="E2" s="2" t="s">
        <v>15</v>
      </c>
    </row>
    <row r="3" spans="1:8" ht="20.100000000000001" customHeight="1">
      <c r="A3" s="1" t="s">
        <v>111</v>
      </c>
      <c r="B3" s="1" t="s">
        <v>0</v>
      </c>
      <c r="C3" s="2" t="s">
        <v>516</v>
      </c>
      <c r="D3" s="15">
        <v>172068</v>
      </c>
      <c r="E3" s="2" t="s">
        <v>1010</v>
      </c>
    </row>
    <row r="4" spans="1:8" ht="20.100000000000001" customHeight="1">
      <c r="A4" s="1" t="s">
        <v>112</v>
      </c>
      <c r="B4" s="1" t="s">
        <v>0</v>
      </c>
      <c r="C4" s="2" t="s">
        <v>516</v>
      </c>
      <c r="D4" s="15">
        <v>226122</v>
      </c>
      <c r="E4" s="2" t="s">
        <v>1010</v>
      </c>
    </row>
    <row r="5" spans="1:8" ht="20.100000000000001" customHeight="1">
      <c r="A5" s="1" t="s">
        <v>572</v>
      </c>
      <c r="B5" s="1"/>
      <c r="C5" s="2" t="s">
        <v>516</v>
      </c>
      <c r="D5" s="15">
        <v>275790</v>
      </c>
      <c r="E5" s="2" t="s">
        <v>1010</v>
      </c>
    </row>
    <row r="6" spans="1:8" ht="20.100000000000001" customHeight="1">
      <c r="A6" s="1" t="s">
        <v>395</v>
      </c>
      <c r="B6" s="1"/>
      <c r="C6" s="2" t="s">
        <v>516</v>
      </c>
      <c r="D6" s="15">
        <v>239808</v>
      </c>
      <c r="E6" s="2" t="s">
        <v>1010</v>
      </c>
    </row>
    <row r="7" spans="1:8" ht="20.100000000000001" customHeight="1">
      <c r="A7" s="1" t="s">
        <v>109</v>
      </c>
      <c r="B7" s="1" t="s">
        <v>0</v>
      </c>
      <c r="C7" s="2" t="s">
        <v>516</v>
      </c>
      <c r="D7" s="15">
        <v>282536</v>
      </c>
      <c r="E7" s="2" t="s">
        <v>1010</v>
      </c>
    </row>
    <row r="8" spans="1:8" ht="20.100000000000001" customHeight="1">
      <c r="A8" s="1" t="s">
        <v>559</v>
      </c>
      <c r="B8" s="1"/>
      <c r="C8" s="2" t="s">
        <v>516</v>
      </c>
      <c r="D8" s="15">
        <v>273540</v>
      </c>
      <c r="E8" s="2" t="s">
        <v>1010</v>
      </c>
    </row>
    <row r="9" spans="1:8" ht="20.100000000000001" customHeight="1">
      <c r="A9" s="1" t="s">
        <v>113</v>
      </c>
      <c r="B9" s="1" t="s">
        <v>0</v>
      </c>
      <c r="C9" s="2" t="s">
        <v>516</v>
      </c>
      <c r="D9" s="15">
        <v>263017</v>
      </c>
      <c r="E9" s="2" t="s">
        <v>1010</v>
      </c>
    </row>
    <row r="10" spans="1:8" ht="20.100000000000001" customHeight="1">
      <c r="A10" s="1" t="s">
        <v>108</v>
      </c>
      <c r="B10" s="1" t="s">
        <v>33</v>
      </c>
      <c r="C10" s="2" t="s">
        <v>516</v>
      </c>
      <c r="D10" s="15">
        <v>262580</v>
      </c>
      <c r="E10" s="2" t="s">
        <v>1010</v>
      </c>
    </row>
    <row r="11" spans="1:8" ht="20.100000000000001" customHeight="1">
      <c r="A11" s="1" t="s">
        <v>392</v>
      </c>
      <c r="B11" s="1"/>
      <c r="C11" s="2" t="s">
        <v>516</v>
      </c>
      <c r="D11" s="15">
        <v>247897</v>
      </c>
      <c r="E11" s="2" t="s">
        <v>1010</v>
      </c>
    </row>
    <row r="12" spans="1:8" ht="20.100000000000001" customHeight="1">
      <c r="A12" s="1" t="s">
        <v>232</v>
      </c>
      <c r="B12" s="1"/>
      <c r="C12" s="2" t="s">
        <v>516</v>
      </c>
      <c r="D12" s="15">
        <v>283297</v>
      </c>
      <c r="E12" s="2" t="s">
        <v>1010</v>
      </c>
    </row>
    <row r="13" spans="1:8" ht="20.100000000000001" customHeight="1">
      <c r="A13" s="1" t="s">
        <v>233</v>
      </c>
      <c r="B13" s="1"/>
      <c r="C13" s="2" t="s">
        <v>516</v>
      </c>
      <c r="D13" s="15">
        <v>238936</v>
      </c>
      <c r="E13" s="2" t="s">
        <v>1010</v>
      </c>
    </row>
    <row r="14" spans="1:8" ht="20.100000000000001" customHeight="1">
      <c r="A14" s="1" t="s">
        <v>70</v>
      </c>
      <c r="B14" s="1" t="s">
        <v>0</v>
      </c>
      <c r="C14" s="2" t="s">
        <v>516</v>
      </c>
      <c r="D14" s="15">
        <v>173995</v>
      </c>
      <c r="E14" s="2" t="s">
        <v>1010</v>
      </c>
    </row>
    <row r="15" spans="1:8" ht="20.100000000000001" customHeight="1">
      <c r="A15" s="1" t="s">
        <v>110</v>
      </c>
      <c r="B15" s="1" t="s">
        <v>0</v>
      </c>
      <c r="C15" s="2" t="s">
        <v>516</v>
      </c>
      <c r="D15" s="15">
        <v>197788</v>
      </c>
      <c r="E15" s="2" t="s">
        <v>1010</v>
      </c>
    </row>
    <row r="16" spans="1:8" ht="20.100000000000001" customHeight="1" thickBot="1">
      <c r="A16" s="215" t="s">
        <v>1008</v>
      </c>
      <c r="B16" s="215"/>
      <c r="C16" s="216" t="s">
        <v>516</v>
      </c>
      <c r="D16" s="217">
        <v>335379</v>
      </c>
      <c r="E16" s="216" t="s">
        <v>1011</v>
      </c>
      <c r="H16">
        <v>1.875</v>
      </c>
    </row>
    <row r="17" spans="1:8" ht="20.100000000000001" customHeight="1">
      <c r="A17" s="218" t="s">
        <v>111</v>
      </c>
      <c r="B17" s="219" t="s">
        <v>0</v>
      </c>
      <c r="C17" s="220" t="s">
        <v>516</v>
      </c>
      <c r="D17" s="221">
        <v>322627</v>
      </c>
      <c r="E17" s="222" t="s">
        <v>1009</v>
      </c>
      <c r="G17" s="15">
        <v>172068</v>
      </c>
      <c r="H17">
        <f>INT(G17*$H$16)</f>
        <v>322627</v>
      </c>
    </row>
    <row r="18" spans="1:8" ht="20.100000000000001" customHeight="1">
      <c r="A18" s="223" t="s">
        <v>112</v>
      </c>
      <c r="B18" s="1" t="s">
        <v>0</v>
      </c>
      <c r="C18" s="2" t="s">
        <v>516</v>
      </c>
      <c r="D18" s="15">
        <v>423978</v>
      </c>
      <c r="E18" s="224" t="s">
        <v>1009</v>
      </c>
      <c r="G18" s="15">
        <v>226122</v>
      </c>
      <c r="H18">
        <f t="shared" ref="H18:H30" si="0">INT(G18*$H$16)</f>
        <v>423978</v>
      </c>
    </row>
    <row r="19" spans="1:8" ht="20.100000000000001" customHeight="1">
      <c r="A19" s="223" t="s">
        <v>572</v>
      </c>
      <c r="B19" s="1"/>
      <c r="C19" s="2" t="s">
        <v>516</v>
      </c>
      <c r="D19" s="15">
        <v>517106</v>
      </c>
      <c r="E19" s="224" t="s">
        <v>1009</v>
      </c>
      <c r="G19" s="15">
        <v>275790</v>
      </c>
      <c r="H19">
        <f t="shared" si="0"/>
        <v>517106</v>
      </c>
    </row>
    <row r="20" spans="1:8" ht="20.100000000000001" customHeight="1">
      <c r="A20" s="223" t="s">
        <v>395</v>
      </c>
      <c r="B20" s="1"/>
      <c r="C20" s="2" t="s">
        <v>516</v>
      </c>
      <c r="D20" s="15">
        <v>449640</v>
      </c>
      <c r="E20" s="224" t="s">
        <v>1009</v>
      </c>
      <c r="G20" s="15">
        <v>239808</v>
      </c>
      <c r="H20">
        <f t="shared" si="0"/>
        <v>449640</v>
      </c>
    </row>
    <row r="21" spans="1:8" ht="20.100000000000001" customHeight="1">
      <c r="A21" s="223" t="s">
        <v>109</v>
      </c>
      <c r="B21" s="1" t="s">
        <v>0</v>
      </c>
      <c r="C21" s="2" t="s">
        <v>516</v>
      </c>
      <c r="D21" s="15">
        <v>529755</v>
      </c>
      <c r="E21" s="224" t="s">
        <v>1009</v>
      </c>
      <c r="G21" s="15">
        <v>282536</v>
      </c>
      <c r="H21">
        <f t="shared" si="0"/>
        <v>529755</v>
      </c>
    </row>
    <row r="22" spans="1:8" ht="20.100000000000001" customHeight="1">
      <c r="A22" s="223" t="s">
        <v>559</v>
      </c>
      <c r="B22" s="1"/>
      <c r="C22" s="2" t="s">
        <v>516</v>
      </c>
      <c r="D22" s="15">
        <v>512887</v>
      </c>
      <c r="E22" s="224" t="s">
        <v>1009</v>
      </c>
      <c r="G22" s="15">
        <v>273540</v>
      </c>
      <c r="H22">
        <f t="shared" si="0"/>
        <v>512887</v>
      </c>
    </row>
    <row r="23" spans="1:8" ht="20.100000000000001" customHeight="1">
      <c r="A23" s="223" t="s">
        <v>113</v>
      </c>
      <c r="B23" s="1" t="s">
        <v>0</v>
      </c>
      <c r="C23" s="2" t="s">
        <v>516</v>
      </c>
      <c r="D23" s="15">
        <v>493156</v>
      </c>
      <c r="E23" s="224" t="s">
        <v>1009</v>
      </c>
      <c r="G23" s="15">
        <v>263017</v>
      </c>
      <c r="H23">
        <f t="shared" si="0"/>
        <v>493156</v>
      </c>
    </row>
    <row r="24" spans="1:8" ht="20.100000000000001" customHeight="1">
      <c r="A24" s="223" t="s">
        <v>108</v>
      </c>
      <c r="B24" s="1" t="s">
        <v>33</v>
      </c>
      <c r="C24" s="2" t="s">
        <v>516</v>
      </c>
      <c r="D24" s="15">
        <v>492337</v>
      </c>
      <c r="E24" s="224" t="s">
        <v>1009</v>
      </c>
      <c r="G24" s="15">
        <v>262580</v>
      </c>
      <c r="H24">
        <f t="shared" si="0"/>
        <v>492337</v>
      </c>
    </row>
    <row r="25" spans="1:8" ht="20.100000000000001" customHeight="1">
      <c r="A25" s="223" t="s">
        <v>392</v>
      </c>
      <c r="B25" s="1"/>
      <c r="C25" s="2" t="s">
        <v>516</v>
      </c>
      <c r="D25" s="15">
        <v>464806</v>
      </c>
      <c r="E25" s="224" t="s">
        <v>1009</v>
      </c>
      <c r="G25" s="15">
        <v>247897</v>
      </c>
      <c r="H25">
        <f t="shared" si="0"/>
        <v>464806</v>
      </c>
    </row>
    <row r="26" spans="1:8" ht="20.100000000000001" customHeight="1">
      <c r="A26" s="223" t="s">
        <v>232</v>
      </c>
      <c r="B26" s="1"/>
      <c r="C26" s="2" t="s">
        <v>516</v>
      </c>
      <c r="D26" s="15">
        <v>531181</v>
      </c>
      <c r="E26" s="224" t="s">
        <v>1009</v>
      </c>
      <c r="G26" s="15">
        <v>283297</v>
      </c>
      <c r="H26">
        <f t="shared" si="0"/>
        <v>531181</v>
      </c>
    </row>
    <row r="27" spans="1:8" ht="20.100000000000001" customHeight="1">
      <c r="A27" s="223" t="s">
        <v>233</v>
      </c>
      <c r="B27" s="1"/>
      <c r="C27" s="2" t="s">
        <v>516</v>
      </c>
      <c r="D27" s="15">
        <v>448005</v>
      </c>
      <c r="E27" s="224" t="s">
        <v>1009</v>
      </c>
      <c r="G27" s="15">
        <v>238936</v>
      </c>
      <c r="H27">
        <f t="shared" si="0"/>
        <v>448005</v>
      </c>
    </row>
    <row r="28" spans="1:8" ht="20.100000000000001" customHeight="1">
      <c r="A28" s="223" t="s">
        <v>70</v>
      </c>
      <c r="B28" s="1" t="s">
        <v>0</v>
      </c>
      <c r="C28" s="2" t="s">
        <v>516</v>
      </c>
      <c r="D28" s="15">
        <v>326240</v>
      </c>
      <c r="E28" s="224" t="s">
        <v>1009</v>
      </c>
      <c r="G28" s="15">
        <v>173995</v>
      </c>
      <c r="H28">
        <f t="shared" si="0"/>
        <v>326240</v>
      </c>
    </row>
    <row r="29" spans="1:8" ht="20.100000000000001" customHeight="1">
      <c r="A29" s="223" t="s">
        <v>110</v>
      </c>
      <c r="B29" s="1" t="s">
        <v>0</v>
      </c>
      <c r="C29" s="2" t="s">
        <v>516</v>
      </c>
      <c r="D29" s="15">
        <v>370852</v>
      </c>
      <c r="E29" s="224" t="s">
        <v>1009</v>
      </c>
      <c r="G29" s="15">
        <v>197788</v>
      </c>
      <c r="H29">
        <f t="shared" si="0"/>
        <v>370852</v>
      </c>
    </row>
    <row r="30" spans="1:8" ht="20.100000000000001" customHeight="1" thickBot="1">
      <c r="A30" s="225" t="s">
        <v>1008</v>
      </c>
      <c r="B30" s="226"/>
      <c r="C30" s="227" t="s">
        <v>516</v>
      </c>
      <c r="D30" s="228">
        <v>628835</v>
      </c>
      <c r="E30" s="229" t="s">
        <v>1012</v>
      </c>
      <c r="G30" s="15">
        <v>335379</v>
      </c>
      <c r="H30">
        <f t="shared" si="0"/>
        <v>628835</v>
      </c>
    </row>
  </sheetData>
  <phoneticPr fontId="2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2" topLeftCell="A3" activePane="bottomLeft" state="frozen"/>
      <selection pane="bottomLeft" activeCell="E23" sqref="E23"/>
    </sheetView>
  </sheetViews>
  <sheetFormatPr defaultRowHeight="12.75" customHeight="1"/>
  <cols>
    <col min="1" max="1" width="37.5" bestFit="1" customWidth="1"/>
    <col min="2" max="2" width="30.5" bestFit="1" customWidth="1"/>
    <col min="3" max="3" width="5" customWidth="1"/>
    <col min="4" max="4" width="18" customWidth="1"/>
    <col min="5" max="5" width="16" customWidth="1"/>
    <col min="6" max="7" width="18" customWidth="1"/>
    <col min="8" max="8" width="5" customWidth="1"/>
    <col min="9" max="10" width="0" hidden="1" customWidth="1"/>
  </cols>
  <sheetData>
    <row r="1" spans="1:10" ht="14.1" customHeight="1">
      <c r="A1" t="s">
        <v>122</v>
      </c>
    </row>
    <row r="2" spans="1:10" ht="14.1" customHeight="1">
      <c r="A2" s="2" t="s">
        <v>88</v>
      </c>
      <c r="B2" s="2" t="s">
        <v>22</v>
      </c>
      <c r="C2" s="2" t="s">
        <v>20</v>
      </c>
      <c r="D2" s="2" t="s">
        <v>18</v>
      </c>
      <c r="E2" s="2" t="s">
        <v>17</v>
      </c>
      <c r="F2" s="2" t="s">
        <v>16</v>
      </c>
      <c r="G2" s="2" t="s">
        <v>19</v>
      </c>
      <c r="H2" s="2" t="s">
        <v>15</v>
      </c>
    </row>
    <row r="3" spans="1:10" ht="14.1" customHeight="1">
      <c r="A3" s="1" t="s">
        <v>121</v>
      </c>
      <c r="B3" s="1" t="s">
        <v>120</v>
      </c>
      <c r="C3" s="1" t="s">
        <v>96</v>
      </c>
      <c r="D3" s="13">
        <v>0</v>
      </c>
      <c r="E3" s="13">
        <v>0</v>
      </c>
      <c r="F3" s="13">
        <v>1530</v>
      </c>
      <c r="G3" s="13">
        <f t="shared" ref="G3" si="0">D3+E3+F3</f>
        <v>1530</v>
      </c>
      <c r="H3" s="1" t="s">
        <v>0</v>
      </c>
      <c r="I3" t="s">
        <v>0</v>
      </c>
      <c r="J3" t="s">
        <v>119</v>
      </c>
    </row>
    <row r="4" spans="1:10" ht="14.1" customHeight="1">
      <c r="A4" s="1" t="s">
        <v>118</v>
      </c>
      <c r="B4" s="1" t="s">
        <v>117</v>
      </c>
      <c r="C4" s="1" t="s">
        <v>115</v>
      </c>
      <c r="D4" s="13">
        <v>0</v>
      </c>
      <c r="E4" s="13">
        <v>0</v>
      </c>
      <c r="F4" s="13">
        <v>111240</v>
      </c>
      <c r="G4" s="13">
        <f t="shared" ref="G4" si="1">D4+E4+F4</f>
        <v>111240</v>
      </c>
      <c r="H4" s="1" t="s">
        <v>0</v>
      </c>
      <c r="I4" t="s">
        <v>0</v>
      </c>
      <c r="J4" t="s">
        <v>116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W52"/>
  <sheetViews>
    <sheetView workbookViewId="0">
      <pane ySplit="3" topLeftCell="A4" activePane="bottomLeft" state="frozen"/>
      <selection activeCell="C12" sqref="C12"/>
      <selection pane="bottomLeft" activeCell="C43" sqref="C43"/>
    </sheetView>
  </sheetViews>
  <sheetFormatPr defaultRowHeight="12.75" customHeight="1"/>
  <cols>
    <col min="1" max="2" width="35.83203125" customWidth="1"/>
    <col min="3" max="3" width="8.83203125" customWidth="1"/>
    <col min="4" max="4" width="16" customWidth="1"/>
    <col min="5" max="5" width="12" customWidth="1"/>
    <col min="6" max="6" width="6" customWidth="1"/>
    <col min="7" max="7" width="16.83203125" bestFit="1" customWidth="1"/>
    <col min="8" max="8" width="6" customWidth="1"/>
    <col min="9" max="9" width="12" customWidth="1"/>
    <col min="10" max="10" width="6" customWidth="1"/>
    <col min="11" max="11" width="12" customWidth="1"/>
    <col min="12" max="12" width="6" customWidth="1"/>
    <col min="13" max="13" width="12" customWidth="1"/>
    <col min="14" max="14" width="6" customWidth="1"/>
    <col min="20" max="23" width="0" hidden="1" customWidth="1"/>
  </cols>
  <sheetData>
    <row r="1" spans="1:23" ht="18" customHeight="1">
      <c r="A1" t="s">
        <v>134</v>
      </c>
    </row>
    <row r="2" spans="1:23" ht="18" customHeight="1">
      <c r="A2" s="386" t="s">
        <v>88</v>
      </c>
      <c r="B2" s="386" t="s">
        <v>22</v>
      </c>
      <c r="C2" s="386" t="s">
        <v>48</v>
      </c>
      <c r="D2" s="386" t="s">
        <v>133</v>
      </c>
      <c r="E2" s="386" t="s">
        <v>523</v>
      </c>
      <c r="F2" s="386" t="s">
        <v>0</v>
      </c>
      <c r="G2" s="386" t="s">
        <v>128</v>
      </c>
      <c r="H2" s="386" t="s">
        <v>0</v>
      </c>
      <c r="I2" s="386" t="s">
        <v>127</v>
      </c>
      <c r="J2" s="386" t="s">
        <v>0</v>
      </c>
      <c r="K2" s="386" t="s">
        <v>400</v>
      </c>
      <c r="L2" s="386" t="s">
        <v>0</v>
      </c>
      <c r="M2" s="386" t="s">
        <v>126</v>
      </c>
      <c r="N2" s="386" t="s">
        <v>0</v>
      </c>
      <c r="T2" t="s">
        <v>132</v>
      </c>
    </row>
    <row r="3" spans="1:23" ht="18" customHeight="1">
      <c r="A3" s="386" t="s">
        <v>0</v>
      </c>
      <c r="B3" s="386" t="s">
        <v>0</v>
      </c>
      <c r="C3" s="386" t="s">
        <v>0</v>
      </c>
      <c r="D3" s="386" t="s">
        <v>0</v>
      </c>
      <c r="E3" s="2" t="s">
        <v>131</v>
      </c>
      <c r="F3" s="2" t="s">
        <v>130</v>
      </c>
      <c r="G3" s="2" t="s">
        <v>131</v>
      </c>
      <c r="H3" s="2" t="s">
        <v>130</v>
      </c>
      <c r="I3" s="2" t="s">
        <v>131</v>
      </c>
      <c r="J3" s="2" t="s">
        <v>130</v>
      </c>
      <c r="K3" s="2" t="s">
        <v>131</v>
      </c>
      <c r="L3" s="2" t="s">
        <v>130</v>
      </c>
      <c r="M3" s="2" t="s">
        <v>131</v>
      </c>
      <c r="N3" s="2" t="s">
        <v>130</v>
      </c>
      <c r="T3" t="s">
        <v>37</v>
      </c>
    </row>
    <row r="4" spans="1:23" ht="18" customHeight="1">
      <c r="A4" s="11" t="s">
        <v>240</v>
      </c>
      <c r="B4" s="11" t="s">
        <v>238</v>
      </c>
      <c r="C4" s="67" t="s">
        <v>509</v>
      </c>
      <c r="D4" s="15">
        <f>MIN(E4,G4,I4,K4,M4)</f>
        <v>4900</v>
      </c>
      <c r="E4" s="14"/>
      <c r="F4" s="14" t="s">
        <v>0</v>
      </c>
      <c r="G4" s="136">
        <v>4900</v>
      </c>
      <c r="H4" s="14" t="s">
        <v>521</v>
      </c>
      <c r="I4" s="93"/>
      <c r="J4" s="14"/>
      <c r="K4" s="93"/>
      <c r="L4" s="14" t="s">
        <v>0</v>
      </c>
      <c r="M4" s="14"/>
      <c r="N4" s="1" t="s">
        <v>0</v>
      </c>
      <c r="U4" t="s">
        <v>0</v>
      </c>
      <c r="V4" t="s">
        <v>0</v>
      </c>
      <c r="W4" t="s">
        <v>0</v>
      </c>
    </row>
    <row r="5" spans="1:23" ht="18" customHeight="1">
      <c r="A5" s="11" t="s">
        <v>91</v>
      </c>
      <c r="B5" s="11" t="s">
        <v>0</v>
      </c>
      <c r="C5" s="67" t="s">
        <v>509</v>
      </c>
      <c r="D5" s="15">
        <f t="shared" ref="D5:D50" si="0">MIN(E5,G5,I5,K5,M5)</f>
        <v>5300</v>
      </c>
      <c r="E5" s="93">
        <v>5300</v>
      </c>
      <c r="F5" s="95">
        <v>480</v>
      </c>
      <c r="G5" s="93"/>
      <c r="H5" s="14"/>
      <c r="I5" s="14"/>
      <c r="J5" s="14"/>
      <c r="K5" s="93">
        <v>5300</v>
      </c>
      <c r="L5" s="14" t="s">
        <v>401</v>
      </c>
      <c r="M5" s="14"/>
      <c r="N5" s="1" t="s">
        <v>0</v>
      </c>
      <c r="O5" t="s">
        <v>715</v>
      </c>
      <c r="U5" t="s">
        <v>0</v>
      </c>
      <c r="V5" t="s">
        <v>0</v>
      </c>
      <c r="W5" t="s">
        <v>0</v>
      </c>
    </row>
    <row r="6" spans="1:23" ht="18" customHeight="1">
      <c r="A6" s="11" t="s">
        <v>242</v>
      </c>
      <c r="B6" s="11" t="s">
        <v>0</v>
      </c>
      <c r="C6" s="67" t="s">
        <v>509</v>
      </c>
      <c r="D6" s="15">
        <f t="shared" si="0"/>
        <v>7500</v>
      </c>
      <c r="E6" s="93">
        <v>7500</v>
      </c>
      <c r="F6" s="95">
        <v>480</v>
      </c>
      <c r="G6" s="93"/>
      <c r="H6" s="14" t="s">
        <v>714</v>
      </c>
      <c r="I6" s="14"/>
      <c r="J6" s="14"/>
      <c r="K6" s="93">
        <v>19000</v>
      </c>
      <c r="L6" s="14" t="s">
        <v>401</v>
      </c>
      <c r="M6" s="14"/>
      <c r="N6" s="1" t="s">
        <v>0</v>
      </c>
      <c r="O6" s="137">
        <v>726</v>
      </c>
      <c r="U6" t="s">
        <v>0</v>
      </c>
      <c r="V6" t="s">
        <v>0</v>
      </c>
      <c r="W6" t="s">
        <v>0</v>
      </c>
    </row>
    <row r="7" spans="1:23" ht="18" customHeight="1">
      <c r="A7" s="11" t="s">
        <v>100</v>
      </c>
      <c r="B7" s="11" t="s">
        <v>43</v>
      </c>
      <c r="C7" s="67" t="s">
        <v>510</v>
      </c>
      <c r="D7" s="15">
        <f t="shared" si="0"/>
        <v>3888</v>
      </c>
      <c r="E7" s="14"/>
      <c r="F7" s="14"/>
      <c r="G7" s="136">
        <v>3888</v>
      </c>
      <c r="H7" s="14" t="s">
        <v>713</v>
      </c>
      <c r="I7" s="14"/>
      <c r="J7" s="14"/>
      <c r="K7" s="93"/>
      <c r="L7" s="14" t="s">
        <v>0</v>
      </c>
      <c r="M7" s="14"/>
      <c r="N7" s="14" t="s">
        <v>0</v>
      </c>
      <c r="U7" t="s">
        <v>0</v>
      </c>
      <c r="V7" t="s">
        <v>99</v>
      </c>
      <c r="W7" t="s">
        <v>0</v>
      </c>
    </row>
    <row r="8" spans="1:23" ht="18" customHeight="1">
      <c r="A8" s="11" t="s">
        <v>95</v>
      </c>
      <c r="B8" s="11" t="s">
        <v>272</v>
      </c>
      <c r="C8" s="67" t="s">
        <v>509</v>
      </c>
      <c r="D8" s="15">
        <f t="shared" si="0"/>
        <v>20747</v>
      </c>
      <c r="E8" s="14"/>
      <c r="F8" s="14" t="s">
        <v>0</v>
      </c>
      <c r="G8" s="136">
        <v>20747</v>
      </c>
      <c r="H8" s="14" t="s">
        <v>518</v>
      </c>
      <c r="I8" s="14"/>
      <c r="J8" s="14"/>
      <c r="K8" s="93"/>
      <c r="L8" s="14" t="s">
        <v>0</v>
      </c>
      <c r="M8" s="14"/>
      <c r="N8" s="1" t="s">
        <v>0</v>
      </c>
      <c r="U8" t="s">
        <v>0</v>
      </c>
      <c r="V8" t="s">
        <v>0</v>
      </c>
      <c r="W8" t="s">
        <v>0</v>
      </c>
    </row>
    <row r="9" spans="1:23" ht="18" customHeight="1">
      <c r="A9" s="11" t="s">
        <v>94</v>
      </c>
      <c r="B9" s="11" t="s">
        <v>273</v>
      </c>
      <c r="C9" s="67" t="s">
        <v>515</v>
      </c>
      <c r="D9" s="15">
        <f t="shared" si="0"/>
        <v>2800</v>
      </c>
      <c r="E9" s="14"/>
      <c r="F9" s="14" t="s">
        <v>0</v>
      </c>
      <c r="G9" s="136">
        <v>2800</v>
      </c>
      <c r="H9" s="14" t="s">
        <v>518</v>
      </c>
      <c r="I9" s="14"/>
      <c r="J9" s="14"/>
      <c r="K9" s="93"/>
      <c r="L9" s="14" t="s">
        <v>0</v>
      </c>
      <c r="M9" s="14"/>
      <c r="N9" s="1" t="s">
        <v>0</v>
      </c>
      <c r="U9" t="s">
        <v>0</v>
      </c>
      <c r="V9" t="s">
        <v>0</v>
      </c>
      <c r="W9" t="s">
        <v>0</v>
      </c>
    </row>
    <row r="10" spans="1:23" ht="18" customHeight="1">
      <c r="A10" s="11" t="s">
        <v>93</v>
      </c>
      <c r="B10" s="11" t="s">
        <v>274</v>
      </c>
      <c r="C10" s="67" t="s">
        <v>514</v>
      </c>
      <c r="D10" s="15">
        <f t="shared" si="0"/>
        <v>23200</v>
      </c>
      <c r="E10" s="14"/>
      <c r="F10" s="14" t="s">
        <v>0</v>
      </c>
      <c r="G10" s="136">
        <v>23200</v>
      </c>
      <c r="H10" s="14" t="s">
        <v>518</v>
      </c>
      <c r="I10" s="14"/>
      <c r="J10" s="14"/>
      <c r="K10" s="93"/>
      <c r="L10" s="14" t="s">
        <v>0</v>
      </c>
      <c r="M10" s="14"/>
      <c r="N10" s="1" t="s">
        <v>0</v>
      </c>
      <c r="U10" t="s">
        <v>0</v>
      </c>
      <c r="V10" t="s">
        <v>0</v>
      </c>
      <c r="W10" t="s">
        <v>0</v>
      </c>
    </row>
    <row r="11" spans="1:23" ht="18" customHeight="1">
      <c r="A11" s="11" t="s">
        <v>92</v>
      </c>
      <c r="B11" s="11" t="s">
        <v>275</v>
      </c>
      <c r="C11" s="67" t="s">
        <v>514</v>
      </c>
      <c r="D11" s="15">
        <f t="shared" si="0"/>
        <v>22200</v>
      </c>
      <c r="E11" s="14"/>
      <c r="F11" s="14" t="s">
        <v>0</v>
      </c>
      <c r="G11" s="136">
        <v>22200</v>
      </c>
      <c r="H11" s="14" t="s">
        <v>518</v>
      </c>
      <c r="I11" s="14"/>
      <c r="J11" s="14"/>
      <c r="K11" s="93"/>
      <c r="L11" s="14" t="s">
        <v>0</v>
      </c>
      <c r="M11" s="14"/>
      <c r="N11" s="1" t="s">
        <v>0</v>
      </c>
      <c r="U11" t="s">
        <v>0</v>
      </c>
      <c r="V11" t="s">
        <v>0</v>
      </c>
      <c r="W11" t="s">
        <v>0</v>
      </c>
    </row>
    <row r="12" spans="1:23" ht="18" customHeight="1">
      <c r="A12" s="11" t="s">
        <v>103</v>
      </c>
      <c r="B12" s="11" t="s">
        <v>102</v>
      </c>
      <c r="C12" s="67" t="s">
        <v>510</v>
      </c>
      <c r="D12" s="15">
        <f t="shared" si="0"/>
        <v>3.0329999999999999</v>
      </c>
      <c r="E12" s="93">
        <v>3.0329999999999999</v>
      </c>
      <c r="F12" s="95">
        <v>1190</v>
      </c>
      <c r="G12" s="93">
        <v>3.0329999999999999</v>
      </c>
      <c r="H12" s="14" t="s">
        <v>402</v>
      </c>
      <c r="I12" s="93">
        <v>3.3330000000000002</v>
      </c>
      <c r="J12" s="14">
        <v>1474</v>
      </c>
      <c r="K12" s="93"/>
      <c r="L12" s="14"/>
      <c r="M12" s="14"/>
      <c r="N12" s="1" t="s">
        <v>0</v>
      </c>
      <c r="U12" t="s">
        <v>0</v>
      </c>
      <c r="V12" t="s">
        <v>0</v>
      </c>
      <c r="W12" t="s">
        <v>125</v>
      </c>
    </row>
    <row r="13" spans="1:23" ht="18" customHeight="1">
      <c r="A13" s="11" t="s">
        <v>104</v>
      </c>
      <c r="B13" s="11" t="s">
        <v>45</v>
      </c>
      <c r="C13" s="67" t="s">
        <v>511</v>
      </c>
      <c r="D13" s="15">
        <f t="shared" si="0"/>
        <v>10277.777777777777</v>
      </c>
      <c r="E13" s="93">
        <f>185000/18</f>
        <v>10277.777777777777</v>
      </c>
      <c r="F13" s="95">
        <v>466</v>
      </c>
      <c r="G13" s="93">
        <f>190000/18</f>
        <v>10555.555555555555</v>
      </c>
      <c r="H13" s="14" t="s">
        <v>519</v>
      </c>
      <c r="I13" s="93">
        <f>190000/18</f>
        <v>10555.555555555555</v>
      </c>
      <c r="J13" s="14">
        <v>511</v>
      </c>
      <c r="K13" s="93"/>
      <c r="L13" s="14"/>
      <c r="M13" s="14"/>
      <c r="N13" s="1" t="s">
        <v>0</v>
      </c>
      <c r="O13" t="s">
        <v>716</v>
      </c>
      <c r="U13" t="s">
        <v>0</v>
      </c>
      <c r="V13" t="s">
        <v>0</v>
      </c>
      <c r="W13" t="s">
        <v>0</v>
      </c>
    </row>
    <row r="14" spans="1:23" ht="18" customHeight="1">
      <c r="A14" s="11" t="s">
        <v>243</v>
      </c>
      <c r="B14" s="11" t="s">
        <v>244</v>
      </c>
      <c r="C14" s="67" t="s">
        <v>512</v>
      </c>
      <c r="D14" s="15">
        <f t="shared" si="0"/>
        <v>3900</v>
      </c>
      <c r="E14" s="14"/>
      <c r="F14" s="14" t="s">
        <v>0</v>
      </c>
      <c r="G14" s="136">
        <v>3900</v>
      </c>
      <c r="H14" s="14" t="s">
        <v>520</v>
      </c>
      <c r="I14" s="14"/>
      <c r="J14" s="14"/>
      <c r="K14" s="93"/>
      <c r="L14" s="14"/>
      <c r="M14" s="14"/>
      <c r="N14" s="14" t="s">
        <v>0</v>
      </c>
      <c r="U14" t="s">
        <v>0</v>
      </c>
      <c r="V14" t="s">
        <v>0</v>
      </c>
      <c r="W14" t="s">
        <v>0</v>
      </c>
    </row>
    <row r="15" spans="1:23" ht="18" customHeight="1">
      <c r="A15" s="11" t="s">
        <v>98</v>
      </c>
      <c r="B15" s="11" t="s">
        <v>40</v>
      </c>
      <c r="C15" s="67" t="s">
        <v>509</v>
      </c>
      <c r="D15" s="15">
        <f t="shared" si="0"/>
        <v>22200</v>
      </c>
      <c r="E15" s="14"/>
      <c r="F15" s="14" t="s">
        <v>0</v>
      </c>
      <c r="G15" s="93">
        <v>22200</v>
      </c>
      <c r="H15" s="14" t="s">
        <v>403</v>
      </c>
      <c r="I15" s="93"/>
      <c r="J15" s="14"/>
      <c r="K15" s="93"/>
      <c r="L15" s="14" t="s">
        <v>0</v>
      </c>
      <c r="M15" s="14"/>
      <c r="N15" s="1" t="s">
        <v>0</v>
      </c>
      <c r="U15" t="s">
        <v>39</v>
      </c>
      <c r="V15" t="s">
        <v>97</v>
      </c>
      <c r="W15" t="s">
        <v>123</v>
      </c>
    </row>
    <row r="16" spans="1:23" ht="18" customHeight="1">
      <c r="A16" s="11" t="s">
        <v>101</v>
      </c>
      <c r="B16" s="11" t="s">
        <v>525</v>
      </c>
      <c r="C16" s="67" t="s">
        <v>513</v>
      </c>
      <c r="D16" s="15">
        <f t="shared" si="0"/>
        <v>1669</v>
      </c>
      <c r="E16" s="93">
        <v>1669</v>
      </c>
      <c r="F16" s="14" t="s">
        <v>524</v>
      </c>
      <c r="G16" s="93"/>
      <c r="H16" s="14"/>
      <c r="I16" s="93">
        <v>1669</v>
      </c>
      <c r="J16" s="14" t="s">
        <v>522</v>
      </c>
      <c r="K16" s="93"/>
      <c r="L16" s="14"/>
      <c r="M16" s="14"/>
      <c r="N16" s="1" t="s">
        <v>0</v>
      </c>
      <c r="U16" t="s">
        <v>0</v>
      </c>
      <c r="V16" t="s">
        <v>99</v>
      </c>
      <c r="W16" t="s">
        <v>0</v>
      </c>
    </row>
    <row r="17" spans="1:14" ht="18" customHeight="1">
      <c r="A17" s="11" t="s">
        <v>739</v>
      </c>
      <c r="B17" s="11" t="s">
        <v>609</v>
      </c>
      <c r="C17" s="67" t="s">
        <v>755</v>
      </c>
      <c r="D17" s="15">
        <f t="shared" si="0"/>
        <v>4890</v>
      </c>
      <c r="E17" s="93"/>
      <c r="F17" s="14"/>
      <c r="G17" s="93"/>
      <c r="H17" s="14"/>
      <c r="I17" s="93"/>
      <c r="J17" s="14"/>
      <c r="K17" s="93">
        <v>4890</v>
      </c>
      <c r="L17" s="14" t="s">
        <v>759</v>
      </c>
      <c r="M17" s="14"/>
      <c r="N17" s="1"/>
    </row>
    <row r="18" spans="1:14" ht="18" customHeight="1">
      <c r="A18" s="11" t="s">
        <v>739</v>
      </c>
      <c r="B18" s="11" t="s">
        <v>610</v>
      </c>
      <c r="C18" s="67" t="s">
        <v>755</v>
      </c>
      <c r="D18" s="15">
        <f t="shared" si="0"/>
        <v>9180</v>
      </c>
      <c r="E18" s="93"/>
      <c r="F18" s="14"/>
      <c r="G18" s="93"/>
      <c r="H18" s="14"/>
      <c r="I18" s="93"/>
      <c r="J18" s="14"/>
      <c r="K18" s="93">
        <v>9180</v>
      </c>
      <c r="L18" s="14" t="s">
        <v>759</v>
      </c>
      <c r="M18" s="14"/>
      <c r="N18" s="1"/>
    </row>
    <row r="19" spans="1:14" ht="18" customHeight="1">
      <c r="A19" s="11" t="s">
        <v>739</v>
      </c>
      <c r="B19" s="11" t="s">
        <v>740</v>
      </c>
      <c r="C19" s="67" t="s">
        <v>755</v>
      </c>
      <c r="D19" s="15">
        <f t="shared" si="0"/>
        <v>14790</v>
      </c>
      <c r="E19" s="93"/>
      <c r="F19" s="14"/>
      <c r="G19" s="93"/>
      <c r="H19" s="14"/>
      <c r="I19" s="93"/>
      <c r="J19" s="14"/>
      <c r="K19" s="93">
        <v>14790</v>
      </c>
      <c r="L19" s="14" t="s">
        <v>759</v>
      </c>
      <c r="M19" s="14"/>
      <c r="N19" s="1"/>
    </row>
    <row r="20" spans="1:14" ht="18" customHeight="1">
      <c r="A20" s="11" t="s">
        <v>739</v>
      </c>
      <c r="B20" s="11" t="s">
        <v>743</v>
      </c>
      <c r="C20" s="67" t="s">
        <v>755</v>
      </c>
      <c r="D20" s="15">
        <f t="shared" si="0"/>
        <v>16000</v>
      </c>
      <c r="E20" s="93"/>
      <c r="F20" s="14"/>
      <c r="G20" s="93"/>
      <c r="H20" s="14"/>
      <c r="I20" s="93"/>
      <c r="J20" s="14"/>
      <c r="K20" s="93">
        <v>16000</v>
      </c>
      <c r="L20" s="14" t="s">
        <v>759</v>
      </c>
      <c r="M20" s="14"/>
      <c r="N20" s="1"/>
    </row>
    <row r="21" spans="1:14" ht="18" customHeight="1">
      <c r="A21" s="11" t="s">
        <v>739</v>
      </c>
      <c r="B21" s="11" t="s">
        <v>744</v>
      </c>
      <c r="C21" s="67" t="s">
        <v>755</v>
      </c>
      <c r="D21" s="15">
        <f t="shared" si="0"/>
        <v>25010</v>
      </c>
      <c r="E21" s="93"/>
      <c r="F21" s="14"/>
      <c r="G21" s="93"/>
      <c r="H21" s="14"/>
      <c r="I21" s="93"/>
      <c r="J21" s="14"/>
      <c r="K21" s="93">
        <v>25010</v>
      </c>
      <c r="L21" s="14" t="s">
        <v>759</v>
      </c>
      <c r="M21" s="14"/>
      <c r="N21" s="1"/>
    </row>
    <row r="22" spans="1:14" ht="18" customHeight="1">
      <c r="A22" s="11" t="s">
        <v>739</v>
      </c>
      <c r="B22" s="11" t="s">
        <v>745</v>
      </c>
      <c r="C22" s="67" t="s">
        <v>755</v>
      </c>
      <c r="D22" s="15">
        <f t="shared" si="0"/>
        <v>25870</v>
      </c>
      <c r="E22" s="93"/>
      <c r="F22" s="14"/>
      <c r="G22" s="93"/>
      <c r="H22" s="14"/>
      <c r="I22" s="93"/>
      <c r="J22" s="14"/>
      <c r="K22" s="93">
        <v>25870</v>
      </c>
      <c r="L22" s="14" t="s">
        <v>759</v>
      </c>
      <c r="M22" s="14"/>
      <c r="N22" s="1"/>
    </row>
    <row r="23" spans="1:14" ht="18" customHeight="1">
      <c r="A23" s="11" t="s">
        <v>739</v>
      </c>
      <c r="B23" s="11" t="s">
        <v>746</v>
      </c>
      <c r="C23" s="67" t="s">
        <v>755</v>
      </c>
      <c r="D23" s="15">
        <f t="shared" si="0"/>
        <v>32670</v>
      </c>
      <c r="E23" s="93"/>
      <c r="F23" s="14"/>
      <c r="G23" s="93"/>
      <c r="H23" s="14"/>
      <c r="I23" s="93"/>
      <c r="J23" s="14"/>
      <c r="K23" s="93">
        <v>32670</v>
      </c>
      <c r="L23" s="14" t="s">
        <v>759</v>
      </c>
      <c r="M23" s="14"/>
      <c r="N23" s="1"/>
    </row>
    <row r="24" spans="1:14" ht="18" customHeight="1">
      <c r="A24" s="11" t="s">
        <v>739</v>
      </c>
      <c r="B24" s="11" t="s">
        <v>747</v>
      </c>
      <c r="C24" s="67" t="s">
        <v>755</v>
      </c>
      <c r="D24" s="15">
        <f t="shared" si="0"/>
        <v>48970</v>
      </c>
      <c r="E24" s="93"/>
      <c r="F24" s="14"/>
      <c r="G24" s="93"/>
      <c r="H24" s="14"/>
      <c r="I24" s="93"/>
      <c r="J24" s="14"/>
      <c r="K24" s="93">
        <v>48970</v>
      </c>
      <c r="L24" s="14" t="s">
        <v>759</v>
      </c>
      <c r="M24" s="14"/>
      <c r="N24" s="1"/>
    </row>
    <row r="25" spans="1:14" ht="18" customHeight="1">
      <c r="A25" s="11" t="s">
        <v>739</v>
      </c>
      <c r="B25" s="11" t="s">
        <v>748</v>
      </c>
      <c r="C25" s="67" t="s">
        <v>755</v>
      </c>
      <c r="D25" s="15">
        <f t="shared" si="0"/>
        <v>63420</v>
      </c>
      <c r="E25" s="93"/>
      <c r="F25" s="14"/>
      <c r="G25" s="93"/>
      <c r="H25" s="14"/>
      <c r="I25" s="93"/>
      <c r="J25" s="14"/>
      <c r="K25" s="93">
        <v>63420</v>
      </c>
      <c r="L25" s="14" t="s">
        <v>759</v>
      </c>
      <c r="M25" s="14"/>
      <c r="N25" s="1"/>
    </row>
    <row r="26" spans="1:14" ht="18" customHeight="1">
      <c r="A26" s="11" t="s">
        <v>739</v>
      </c>
      <c r="B26" s="11" t="s">
        <v>741</v>
      </c>
      <c r="C26" s="67" t="s">
        <v>755</v>
      </c>
      <c r="D26" s="15">
        <f t="shared" si="0"/>
        <v>63420</v>
      </c>
      <c r="E26" s="93"/>
      <c r="F26" s="14"/>
      <c r="G26" s="93"/>
      <c r="H26" s="14"/>
      <c r="I26" s="93"/>
      <c r="J26" s="14"/>
      <c r="K26" s="93">
        <v>63420</v>
      </c>
      <c r="L26" s="14" t="s">
        <v>759</v>
      </c>
      <c r="M26" s="14"/>
      <c r="N26" s="1"/>
    </row>
    <row r="27" spans="1:14" ht="18" customHeight="1">
      <c r="A27" s="11" t="s">
        <v>739</v>
      </c>
      <c r="B27" s="11" t="s">
        <v>742</v>
      </c>
      <c r="C27" s="67" t="s">
        <v>755</v>
      </c>
      <c r="D27" s="15">
        <f t="shared" si="0"/>
        <v>136480</v>
      </c>
      <c r="E27" s="93"/>
      <c r="F27" s="14"/>
      <c r="G27" s="93"/>
      <c r="H27" s="14"/>
      <c r="I27" s="93"/>
      <c r="J27" s="14"/>
      <c r="K27" s="93">
        <v>136480</v>
      </c>
      <c r="L27" s="14" t="s">
        <v>759</v>
      </c>
      <c r="M27" s="14"/>
      <c r="N27" s="1"/>
    </row>
    <row r="28" spans="1:14" ht="18" customHeight="1">
      <c r="A28" s="11" t="s">
        <v>739</v>
      </c>
      <c r="B28" s="11" t="s">
        <v>749</v>
      </c>
      <c r="C28" s="67" t="s">
        <v>755</v>
      </c>
      <c r="D28" s="15">
        <f t="shared" si="0"/>
        <v>164540</v>
      </c>
      <c r="E28" s="93"/>
      <c r="F28" s="14"/>
      <c r="G28" s="93"/>
      <c r="H28" s="14"/>
      <c r="I28" s="93"/>
      <c r="J28" s="14"/>
      <c r="K28" s="93">
        <v>164540</v>
      </c>
      <c r="L28" s="14" t="s">
        <v>759</v>
      </c>
      <c r="M28" s="14"/>
      <c r="N28" s="1"/>
    </row>
    <row r="29" spans="1:14" ht="18" customHeight="1">
      <c r="A29" s="11" t="s">
        <v>739</v>
      </c>
      <c r="B29" s="11" t="s">
        <v>750</v>
      </c>
      <c r="C29" s="67" t="s">
        <v>755</v>
      </c>
      <c r="D29" s="15">
        <f t="shared" si="0"/>
        <v>0</v>
      </c>
      <c r="E29" s="93"/>
      <c r="F29" s="14"/>
      <c r="G29" s="93"/>
      <c r="H29" s="14"/>
      <c r="I29" s="93"/>
      <c r="J29" s="14"/>
      <c r="K29" s="93"/>
      <c r="L29" s="14"/>
      <c r="M29" s="14"/>
      <c r="N29" s="1"/>
    </row>
    <row r="30" spans="1:14" ht="18" customHeight="1">
      <c r="A30" s="11" t="s">
        <v>739</v>
      </c>
      <c r="B30" s="11" t="s">
        <v>751</v>
      </c>
      <c r="C30" s="67" t="s">
        <v>755</v>
      </c>
      <c r="D30" s="15">
        <f t="shared" si="0"/>
        <v>303010</v>
      </c>
      <c r="E30" s="93"/>
      <c r="F30" s="14"/>
      <c r="G30" s="93"/>
      <c r="H30" s="14"/>
      <c r="I30" s="93"/>
      <c r="J30" s="14"/>
      <c r="K30" s="93">
        <v>303010</v>
      </c>
      <c r="L30" s="14" t="s">
        <v>759</v>
      </c>
      <c r="M30" s="14"/>
      <c r="N30" s="1"/>
    </row>
    <row r="31" spans="1:14" ht="18" customHeight="1">
      <c r="A31" s="11" t="s">
        <v>739</v>
      </c>
      <c r="B31" s="11" t="s">
        <v>752</v>
      </c>
      <c r="C31" s="67" t="s">
        <v>755</v>
      </c>
      <c r="D31" s="15">
        <f t="shared" si="0"/>
        <v>0</v>
      </c>
      <c r="E31" s="93"/>
      <c r="F31" s="14"/>
      <c r="G31" s="93"/>
      <c r="H31" s="14"/>
      <c r="I31" s="93"/>
      <c r="J31" s="14"/>
      <c r="K31" s="93"/>
      <c r="L31" s="14"/>
      <c r="M31" s="14"/>
      <c r="N31" s="1"/>
    </row>
    <row r="32" spans="1:14" ht="18" customHeight="1">
      <c r="A32" s="11" t="s">
        <v>739</v>
      </c>
      <c r="B32" s="11" t="s">
        <v>753</v>
      </c>
      <c r="C32" s="67" t="s">
        <v>755</v>
      </c>
      <c r="D32" s="15">
        <f t="shared" si="0"/>
        <v>0</v>
      </c>
      <c r="E32" s="93"/>
      <c r="F32" s="14"/>
      <c r="G32" s="93"/>
      <c r="H32" s="14"/>
      <c r="I32" s="93"/>
      <c r="J32" s="14"/>
      <c r="K32" s="93"/>
      <c r="L32" s="14"/>
      <c r="M32" s="14"/>
      <c r="N32" s="1"/>
    </row>
    <row r="33" spans="1:14" ht="18" customHeight="1">
      <c r="A33" s="11" t="s">
        <v>739</v>
      </c>
      <c r="B33" s="11" t="s">
        <v>754</v>
      </c>
      <c r="C33" s="67" t="s">
        <v>755</v>
      </c>
      <c r="D33" s="15">
        <f t="shared" si="0"/>
        <v>550910</v>
      </c>
      <c r="E33" s="93"/>
      <c r="F33" s="14"/>
      <c r="G33" s="93"/>
      <c r="H33" s="14"/>
      <c r="I33" s="93"/>
      <c r="J33" s="14"/>
      <c r="K33" s="93">
        <v>550910</v>
      </c>
      <c r="L33" s="14" t="s">
        <v>759</v>
      </c>
      <c r="M33" s="14"/>
      <c r="N33" s="1"/>
    </row>
    <row r="34" spans="1:14" ht="18" customHeight="1">
      <c r="A34" s="11" t="s">
        <v>757</v>
      </c>
      <c r="B34" s="11" t="s">
        <v>609</v>
      </c>
      <c r="C34" s="67" t="s">
        <v>755</v>
      </c>
      <c r="D34" s="15">
        <f t="shared" si="0"/>
        <v>20470</v>
      </c>
      <c r="E34" s="93"/>
      <c r="F34" s="14"/>
      <c r="G34" s="93">
        <v>20470</v>
      </c>
      <c r="H34" s="14" t="s">
        <v>758</v>
      </c>
      <c r="I34" s="93"/>
      <c r="J34" s="14"/>
      <c r="K34" s="93"/>
      <c r="L34" s="14"/>
      <c r="M34" s="14"/>
      <c r="N34" s="1"/>
    </row>
    <row r="35" spans="1:14" ht="18" customHeight="1">
      <c r="A35" s="11" t="s">
        <v>757</v>
      </c>
      <c r="B35" s="11" t="s">
        <v>610</v>
      </c>
      <c r="C35" s="67" t="s">
        <v>755</v>
      </c>
      <c r="D35" s="15">
        <f t="shared" si="0"/>
        <v>22780</v>
      </c>
      <c r="E35" s="93"/>
      <c r="F35" s="14"/>
      <c r="G35" s="93">
        <v>22780</v>
      </c>
      <c r="H35" s="14" t="s">
        <v>758</v>
      </c>
      <c r="I35" s="93"/>
      <c r="J35" s="14"/>
      <c r="K35" s="93"/>
      <c r="L35" s="14"/>
      <c r="M35" s="14"/>
      <c r="N35" s="1"/>
    </row>
    <row r="36" spans="1:14" ht="18" customHeight="1">
      <c r="A36" s="11" t="s">
        <v>757</v>
      </c>
      <c r="B36" s="11" t="s">
        <v>740</v>
      </c>
      <c r="C36" s="67" t="s">
        <v>755</v>
      </c>
      <c r="D36" s="15">
        <f t="shared" si="0"/>
        <v>31810</v>
      </c>
      <c r="E36" s="93"/>
      <c r="F36" s="14"/>
      <c r="G36" s="93">
        <v>31810</v>
      </c>
      <c r="H36" s="14" t="s">
        <v>758</v>
      </c>
      <c r="I36" s="93"/>
      <c r="J36" s="14"/>
      <c r="K36" s="93"/>
      <c r="L36" s="14"/>
      <c r="M36" s="14"/>
      <c r="N36" s="1"/>
    </row>
    <row r="37" spans="1:14" ht="18" customHeight="1">
      <c r="A37" s="11" t="s">
        <v>757</v>
      </c>
      <c r="B37" s="11" t="s">
        <v>743</v>
      </c>
      <c r="C37" s="67" t="s">
        <v>755</v>
      </c>
      <c r="D37" s="15">
        <f t="shared" si="0"/>
        <v>40130</v>
      </c>
      <c r="E37" s="93"/>
      <c r="F37" s="14"/>
      <c r="G37" s="93">
        <v>40130</v>
      </c>
      <c r="H37" s="14" t="s">
        <v>758</v>
      </c>
      <c r="I37" s="93"/>
      <c r="J37" s="14"/>
      <c r="K37" s="93"/>
      <c r="L37" s="14"/>
      <c r="M37" s="14"/>
      <c r="N37" s="1"/>
    </row>
    <row r="38" spans="1:14" ht="18" customHeight="1">
      <c r="A38" s="11" t="s">
        <v>757</v>
      </c>
      <c r="B38" s="11" t="s">
        <v>744</v>
      </c>
      <c r="C38" s="67" t="s">
        <v>755</v>
      </c>
      <c r="D38" s="15">
        <f t="shared" si="0"/>
        <v>53810</v>
      </c>
      <c r="E38" s="93"/>
      <c r="F38" s="14"/>
      <c r="G38" s="93">
        <v>53810</v>
      </c>
      <c r="H38" s="14" t="s">
        <v>758</v>
      </c>
      <c r="I38" s="93"/>
      <c r="J38" s="14"/>
      <c r="K38" s="93"/>
      <c r="L38" s="14"/>
      <c r="M38" s="14"/>
      <c r="N38" s="1"/>
    </row>
    <row r="39" spans="1:14" ht="18" customHeight="1">
      <c r="A39" s="11" t="s">
        <v>757</v>
      </c>
      <c r="B39" s="11" t="s">
        <v>745</v>
      </c>
      <c r="C39" s="67" t="s">
        <v>755</v>
      </c>
      <c r="D39" s="15">
        <f t="shared" si="0"/>
        <v>60330</v>
      </c>
      <c r="E39" s="93"/>
      <c r="F39" s="14"/>
      <c r="G39" s="93">
        <v>60330</v>
      </c>
      <c r="H39" s="14" t="s">
        <v>758</v>
      </c>
      <c r="I39" s="93"/>
      <c r="J39" s="14"/>
      <c r="K39" s="93"/>
      <c r="L39" s="14"/>
      <c r="M39" s="14"/>
      <c r="N39" s="1"/>
    </row>
    <row r="40" spans="1:14" ht="18" customHeight="1">
      <c r="A40" s="11" t="s">
        <v>757</v>
      </c>
      <c r="B40" s="11" t="s">
        <v>746</v>
      </c>
      <c r="C40" s="67" t="s">
        <v>755</v>
      </c>
      <c r="D40" s="15">
        <f t="shared" si="0"/>
        <v>71840</v>
      </c>
      <c r="E40" s="93"/>
      <c r="F40" s="14"/>
      <c r="G40" s="93">
        <v>71840</v>
      </c>
      <c r="H40" s="14" t="s">
        <v>758</v>
      </c>
      <c r="I40" s="93"/>
      <c r="J40" s="14"/>
      <c r="K40" s="93"/>
      <c r="L40" s="14"/>
      <c r="M40" s="14"/>
      <c r="N40" s="1"/>
    </row>
    <row r="41" spans="1:14" ht="18" customHeight="1">
      <c r="A41" s="11" t="s">
        <v>757</v>
      </c>
      <c r="B41" s="11" t="s">
        <v>747</v>
      </c>
      <c r="C41" s="67" t="s">
        <v>755</v>
      </c>
      <c r="D41" s="15">
        <f t="shared" si="0"/>
        <v>79780</v>
      </c>
      <c r="E41" s="93"/>
      <c r="F41" s="14"/>
      <c r="G41" s="93">
        <v>79780</v>
      </c>
      <c r="H41" s="14" t="s">
        <v>758</v>
      </c>
      <c r="I41" s="93"/>
      <c r="J41" s="14"/>
      <c r="K41" s="93"/>
      <c r="L41" s="14"/>
      <c r="M41" s="14"/>
      <c r="N41" s="1"/>
    </row>
    <row r="42" spans="1:14" ht="18" customHeight="1">
      <c r="A42" s="11" t="s">
        <v>757</v>
      </c>
      <c r="B42" s="11" t="s">
        <v>748</v>
      </c>
      <c r="C42" s="67" t="s">
        <v>755</v>
      </c>
      <c r="D42" s="15">
        <f t="shared" si="0"/>
        <v>89190</v>
      </c>
      <c r="E42" s="93"/>
      <c r="F42" s="14"/>
      <c r="G42" s="93">
        <v>89190</v>
      </c>
      <c r="H42" s="14" t="s">
        <v>758</v>
      </c>
      <c r="I42" s="93"/>
      <c r="J42" s="14"/>
      <c r="K42" s="93"/>
      <c r="L42" s="14"/>
      <c r="M42" s="14"/>
      <c r="N42" s="1"/>
    </row>
    <row r="43" spans="1:14" ht="18" customHeight="1">
      <c r="A43" s="11" t="s">
        <v>757</v>
      </c>
      <c r="B43" s="11" t="s">
        <v>741</v>
      </c>
      <c r="C43" s="67" t="s">
        <v>755</v>
      </c>
      <c r="D43" s="15">
        <f t="shared" si="0"/>
        <v>100750</v>
      </c>
      <c r="E43" s="93"/>
      <c r="F43" s="14"/>
      <c r="G43" s="93">
        <v>100750</v>
      </c>
      <c r="H43" s="14" t="s">
        <v>758</v>
      </c>
      <c r="I43" s="93"/>
      <c r="J43" s="14"/>
      <c r="K43" s="93"/>
      <c r="L43" s="14"/>
      <c r="M43" s="14"/>
      <c r="N43" s="1"/>
    </row>
    <row r="44" spans="1:14" ht="18" customHeight="1">
      <c r="A44" s="11" t="s">
        <v>757</v>
      </c>
      <c r="B44" s="11" t="s">
        <v>742</v>
      </c>
      <c r="C44" s="67" t="s">
        <v>755</v>
      </c>
      <c r="D44" s="15">
        <f t="shared" si="0"/>
        <v>126190</v>
      </c>
      <c r="E44" s="93"/>
      <c r="F44" s="14"/>
      <c r="G44" s="93">
        <v>126190</v>
      </c>
      <c r="H44" s="14" t="s">
        <v>758</v>
      </c>
      <c r="I44" s="93"/>
      <c r="J44" s="14"/>
      <c r="K44" s="93"/>
      <c r="L44" s="14"/>
      <c r="M44" s="14"/>
      <c r="N44" s="1"/>
    </row>
    <row r="45" spans="1:14" ht="18" customHeight="1">
      <c r="A45" s="11" t="s">
        <v>757</v>
      </c>
      <c r="B45" s="11" t="s">
        <v>749</v>
      </c>
      <c r="C45" s="67" t="s">
        <v>755</v>
      </c>
      <c r="D45" s="15">
        <f t="shared" si="0"/>
        <v>177870</v>
      </c>
      <c r="E45" s="93"/>
      <c r="F45" s="14"/>
      <c r="G45" s="93">
        <v>177870</v>
      </c>
      <c r="H45" s="14" t="s">
        <v>758</v>
      </c>
      <c r="I45" s="93"/>
      <c r="J45" s="14"/>
      <c r="K45" s="93"/>
      <c r="L45" s="14"/>
      <c r="M45" s="14"/>
      <c r="N45" s="1"/>
    </row>
    <row r="46" spans="1:14" ht="18" customHeight="1">
      <c r="A46" s="11" t="s">
        <v>757</v>
      </c>
      <c r="B46" s="11" t="s">
        <v>750</v>
      </c>
      <c r="C46" s="67" t="s">
        <v>755</v>
      </c>
      <c r="D46" s="15">
        <f t="shared" si="0"/>
        <v>216320</v>
      </c>
      <c r="E46" s="93"/>
      <c r="F46" s="14"/>
      <c r="G46" s="93">
        <v>216320</v>
      </c>
      <c r="H46" s="14" t="s">
        <v>758</v>
      </c>
      <c r="I46" s="93"/>
      <c r="J46" s="14"/>
      <c r="K46" s="93"/>
      <c r="L46" s="14"/>
      <c r="M46" s="14"/>
      <c r="N46" s="1"/>
    </row>
    <row r="47" spans="1:14" ht="18" customHeight="1">
      <c r="A47" s="11" t="s">
        <v>757</v>
      </c>
      <c r="B47" s="11" t="s">
        <v>751</v>
      </c>
      <c r="C47" s="67" t="s">
        <v>755</v>
      </c>
      <c r="D47" s="15">
        <f t="shared" si="0"/>
        <v>268910</v>
      </c>
      <c r="E47" s="93"/>
      <c r="F47" s="14"/>
      <c r="G47" s="93">
        <v>268910</v>
      </c>
      <c r="H47" s="14" t="s">
        <v>758</v>
      </c>
      <c r="I47" s="93"/>
      <c r="J47" s="14"/>
      <c r="K47" s="93"/>
      <c r="L47" s="14"/>
      <c r="M47" s="14"/>
      <c r="N47" s="1"/>
    </row>
    <row r="48" spans="1:14" ht="18" customHeight="1">
      <c r="A48" s="11" t="s">
        <v>757</v>
      </c>
      <c r="B48" s="11" t="s">
        <v>752</v>
      </c>
      <c r="C48" s="67" t="s">
        <v>755</v>
      </c>
      <c r="D48" s="15">
        <f t="shared" si="0"/>
        <v>316910</v>
      </c>
      <c r="E48" s="93"/>
      <c r="F48" s="14"/>
      <c r="G48" s="93">
        <v>316910</v>
      </c>
      <c r="H48" s="14" t="s">
        <v>758</v>
      </c>
      <c r="I48" s="93"/>
      <c r="J48" s="14"/>
      <c r="K48" s="93"/>
      <c r="L48" s="14"/>
      <c r="M48" s="14"/>
      <c r="N48" s="1"/>
    </row>
    <row r="49" spans="1:14" ht="18" customHeight="1">
      <c r="A49" s="11" t="s">
        <v>757</v>
      </c>
      <c r="B49" s="11" t="s">
        <v>753</v>
      </c>
      <c r="C49" s="67" t="s">
        <v>755</v>
      </c>
      <c r="D49" s="15">
        <f t="shared" si="0"/>
        <v>426000</v>
      </c>
      <c r="E49" s="93"/>
      <c r="F49" s="14"/>
      <c r="G49" s="93">
        <v>426000</v>
      </c>
      <c r="H49" s="14" t="s">
        <v>758</v>
      </c>
      <c r="I49" s="93"/>
      <c r="J49" s="14"/>
      <c r="K49" s="93"/>
      <c r="L49" s="14"/>
      <c r="M49" s="14"/>
      <c r="N49" s="1"/>
    </row>
    <row r="50" spans="1:14" ht="18" customHeight="1">
      <c r="A50" s="11" t="s">
        <v>757</v>
      </c>
      <c r="B50" s="11" t="s">
        <v>754</v>
      </c>
      <c r="C50" s="67" t="s">
        <v>755</v>
      </c>
      <c r="D50" s="15">
        <f t="shared" si="0"/>
        <v>500670</v>
      </c>
      <c r="E50" s="93"/>
      <c r="F50" s="14"/>
      <c r="G50" s="93">
        <v>500670</v>
      </c>
      <c r="H50" s="14" t="s">
        <v>758</v>
      </c>
      <c r="I50" s="93"/>
      <c r="J50" s="14"/>
      <c r="K50" s="93"/>
      <c r="L50" s="14"/>
      <c r="M50" s="14"/>
      <c r="N50" s="1"/>
    </row>
    <row r="51" spans="1:14" ht="18" customHeight="1">
      <c r="A51" s="10"/>
      <c r="B51" s="11"/>
      <c r="C51" s="67"/>
      <c r="D51" s="10"/>
      <c r="E51" s="94"/>
      <c r="F51" s="94"/>
      <c r="G51" s="94"/>
      <c r="H51" s="94"/>
      <c r="I51" s="94"/>
      <c r="J51" s="94"/>
      <c r="K51" s="94"/>
      <c r="L51" s="94"/>
      <c r="M51" s="94"/>
      <c r="N51" s="10"/>
    </row>
    <row r="52" spans="1:14" ht="14.1" customHeight="1"/>
  </sheetData>
  <mergeCells count="9">
    <mergeCell ref="G2:H2"/>
    <mergeCell ref="I2:J2"/>
    <mergeCell ref="K2:L2"/>
    <mergeCell ref="M2:N2"/>
    <mergeCell ref="A2:A3"/>
    <mergeCell ref="B2:B3"/>
    <mergeCell ref="C2:C3"/>
    <mergeCell ref="D2:D3"/>
    <mergeCell ref="E2:F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G40"/>
  <sheetViews>
    <sheetView workbookViewId="0">
      <selection activeCell="O25" sqref="O25"/>
    </sheetView>
  </sheetViews>
  <sheetFormatPr defaultRowHeight="12.75" customHeight="1"/>
  <cols>
    <col min="1" max="7" width="12.83203125" customWidth="1"/>
  </cols>
  <sheetData>
    <row r="1" spans="1:7" ht="18" customHeight="1">
      <c r="A1" s="17" t="s">
        <v>309</v>
      </c>
    </row>
    <row r="2" spans="1:7" ht="18" customHeight="1"/>
    <row r="3" spans="1:7" ht="18" customHeight="1"/>
    <row r="4" spans="1:7" ht="18" customHeight="1"/>
    <row r="5" spans="1:7" ht="18" customHeight="1"/>
    <row r="6" spans="1:7" ht="18" customHeight="1"/>
    <row r="7" spans="1:7" ht="18" customHeight="1"/>
    <row r="8" spans="1:7" ht="18" customHeight="1"/>
    <row r="9" spans="1:7" ht="18" customHeight="1"/>
    <row r="10" spans="1:7" ht="18" customHeight="1">
      <c r="A10" s="393" t="s">
        <v>281</v>
      </c>
      <c r="B10" s="393" t="s">
        <v>310</v>
      </c>
      <c r="C10" s="395" t="s">
        <v>22</v>
      </c>
      <c r="D10" s="396"/>
      <c r="E10" s="397"/>
      <c r="F10" s="393" t="s">
        <v>363</v>
      </c>
      <c r="G10" s="18" t="s">
        <v>15</v>
      </c>
    </row>
    <row r="11" spans="1:7" ht="18" customHeight="1">
      <c r="A11" s="394"/>
      <c r="B11" s="394"/>
      <c r="C11" s="18" t="s">
        <v>322</v>
      </c>
      <c r="D11" s="18" t="s">
        <v>323</v>
      </c>
      <c r="E11" s="18" t="s">
        <v>324</v>
      </c>
      <c r="F11" s="394"/>
      <c r="G11" s="18"/>
    </row>
    <row r="12" spans="1:7" ht="18" customHeight="1">
      <c r="A12" s="19" t="s">
        <v>282</v>
      </c>
      <c r="B12" s="20" t="s">
        <v>311</v>
      </c>
      <c r="C12" s="21" t="s">
        <v>325</v>
      </c>
      <c r="D12" s="21" t="s">
        <v>337</v>
      </c>
      <c r="E12" s="21" t="s">
        <v>337</v>
      </c>
      <c r="F12" s="21">
        <v>4</v>
      </c>
      <c r="G12" s="18"/>
    </row>
    <row r="13" spans="1:7" ht="18" customHeight="1">
      <c r="A13" s="19" t="s">
        <v>283</v>
      </c>
      <c r="B13" s="20" t="s">
        <v>311</v>
      </c>
      <c r="C13" s="21" t="s">
        <v>325</v>
      </c>
      <c r="D13" s="21" t="s">
        <v>337</v>
      </c>
      <c r="E13" s="21" t="s">
        <v>337</v>
      </c>
      <c r="F13" s="21">
        <v>8</v>
      </c>
      <c r="G13" s="22"/>
    </row>
    <row r="14" spans="1:7" ht="18" customHeight="1">
      <c r="A14" s="19" t="s">
        <v>284</v>
      </c>
      <c r="B14" s="20" t="s">
        <v>312</v>
      </c>
      <c r="C14" s="21" t="s">
        <v>326</v>
      </c>
      <c r="D14" s="21" t="s">
        <v>336</v>
      </c>
      <c r="E14" s="21" t="s">
        <v>337</v>
      </c>
      <c r="F14" s="21">
        <v>8</v>
      </c>
      <c r="G14" s="22"/>
    </row>
    <row r="15" spans="1:7" ht="18" customHeight="1">
      <c r="A15" s="19" t="s">
        <v>285</v>
      </c>
      <c r="B15" s="20" t="s">
        <v>312</v>
      </c>
      <c r="C15" s="21" t="s">
        <v>326</v>
      </c>
      <c r="D15" s="21" t="s">
        <v>338</v>
      </c>
      <c r="E15" s="21" t="s">
        <v>338</v>
      </c>
      <c r="F15" s="21">
        <v>8</v>
      </c>
      <c r="G15" s="22"/>
    </row>
    <row r="16" spans="1:7" ht="18" customHeight="1">
      <c r="A16" s="19" t="s">
        <v>286</v>
      </c>
      <c r="B16" s="20" t="s">
        <v>312</v>
      </c>
      <c r="C16" s="21" t="s">
        <v>327</v>
      </c>
      <c r="D16" s="21" t="s">
        <v>339</v>
      </c>
      <c r="E16" s="21" t="s">
        <v>359</v>
      </c>
      <c r="F16" s="21">
        <v>12</v>
      </c>
      <c r="G16" s="22"/>
    </row>
    <row r="17" spans="1:7" ht="18" customHeight="1">
      <c r="A17" s="19" t="s">
        <v>287</v>
      </c>
      <c r="B17" s="20" t="s">
        <v>312</v>
      </c>
      <c r="C17" s="21" t="s">
        <v>327</v>
      </c>
      <c r="D17" s="21" t="s">
        <v>339</v>
      </c>
      <c r="E17" s="21" t="s">
        <v>360</v>
      </c>
      <c r="F17" s="21">
        <v>12</v>
      </c>
      <c r="G17" s="22"/>
    </row>
    <row r="18" spans="1:7" ht="18" customHeight="1">
      <c r="A18" s="19" t="s">
        <v>288</v>
      </c>
      <c r="B18" s="20" t="s">
        <v>312</v>
      </c>
      <c r="C18" s="21" t="s">
        <v>328</v>
      </c>
      <c r="D18" s="21" t="s">
        <v>340</v>
      </c>
      <c r="E18" s="21" t="s">
        <v>341</v>
      </c>
      <c r="F18" s="21">
        <v>16</v>
      </c>
      <c r="G18" s="22"/>
    </row>
    <row r="19" spans="1:7" ht="18" customHeight="1">
      <c r="A19" s="19" t="s">
        <v>289</v>
      </c>
      <c r="B19" s="20" t="s">
        <v>313</v>
      </c>
      <c r="C19" s="21" t="s">
        <v>328</v>
      </c>
      <c r="D19" s="21" t="s">
        <v>341</v>
      </c>
      <c r="E19" s="21" t="s">
        <v>340</v>
      </c>
      <c r="F19" s="21">
        <v>16</v>
      </c>
      <c r="G19" s="22"/>
    </row>
    <row r="20" spans="1:7" ht="18" customHeight="1">
      <c r="A20" s="19" t="s">
        <v>290</v>
      </c>
      <c r="B20" s="20" t="s">
        <v>313</v>
      </c>
      <c r="C20" s="21" t="s">
        <v>329</v>
      </c>
      <c r="D20" s="21" t="s">
        <v>342</v>
      </c>
      <c r="E20" s="21" t="s">
        <v>342</v>
      </c>
      <c r="F20" s="21">
        <v>20</v>
      </c>
      <c r="G20" s="22"/>
    </row>
    <row r="21" spans="1:7" ht="18" customHeight="1">
      <c r="A21" s="19" t="s">
        <v>291</v>
      </c>
      <c r="B21" s="20" t="s">
        <v>313</v>
      </c>
      <c r="C21" s="21" t="s">
        <v>329</v>
      </c>
      <c r="D21" s="21" t="s">
        <v>343</v>
      </c>
      <c r="E21" s="21" t="s">
        <v>344</v>
      </c>
      <c r="F21" s="21">
        <v>20</v>
      </c>
      <c r="G21" s="22"/>
    </row>
    <row r="22" spans="1:7" ht="18" customHeight="1">
      <c r="A22" s="19" t="s">
        <v>292</v>
      </c>
      <c r="B22" s="20" t="s">
        <v>314</v>
      </c>
      <c r="C22" s="21" t="s">
        <v>330</v>
      </c>
      <c r="D22" s="21" t="s">
        <v>343</v>
      </c>
      <c r="E22" s="21" t="s">
        <v>345</v>
      </c>
      <c r="F22" s="21">
        <v>20</v>
      </c>
      <c r="G22" s="22"/>
    </row>
    <row r="23" spans="1:7" ht="18" customHeight="1">
      <c r="A23" s="19" t="s">
        <v>293</v>
      </c>
      <c r="B23" s="20" t="s">
        <v>314</v>
      </c>
      <c r="C23" s="21" t="s">
        <v>331</v>
      </c>
      <c r="D23" s="21" t="s">
        <v>344</v>
      </c>
      <c r="E23" s="21" t="s">
        <v>347</v>
      </c>
      <c r="F23" s="21">
        <v>24</v>
      </c>
      <c r="G23" s="22"/>
    </row>
    <row r="24" spans="1:7" ht="18" customHeight="1">
      <c r="A24" s="19" t="s">
        <v>294</v>
      </c>
      <c r="B24" s="20" t="s">
        <v>315</v>
      </c>
      <c r="C24" s="21" t="s">
        <v>332</v>
      </c>
      <c r="D24" s="21" t="s">
        <v>345</v>
      </c>
      <c r="E24" s="21" t="s">
        <v>347</v>
      </c>
      <c r="F24" s="21">
        <v>24</v>
      </c>
      <c r="G24" s="22"/>
    </row>
    <row r="25" spans="1:7" ht="18" customHeight="1">
      <c r="A25" s="19" t="s">
        <v>295</v>
      </c>
      <c r="B25" s="20" t="s">
        <v>315</v>
      </c>
      <c r="C25" s="21" t="s">
        <v>331</v>
      </c>
      <c r="D25" s="21" t="s">
        <v>346</v>
      </c>
      <c r="E25" s="21" t="s">
        <v>348</v>
      </c>
      <c r="F25" s="21">
        <v>28</v>
      </c>
      <c r="G25" s="22"/>
    </row>
    <row r="26" spans="1:7" ht="18" customHeight="1">
      <c r="A26" s="19" t="s">
        <v>296</v>
      </c>
      <c r="B26" s="20" t="s">
        <v>316</v>
      </c>
      <c r="C26" s="21" t="s">
        <v>331</v>
      </c>
      <c r="D26" s="21" t="s">
        <v>347</v>
      </c>
      <c r="E26" s="21" t="s">
        <v>350</v>
      </c>
      <c r="F26" s="21">
        <v>28</v>
      </c>
      <c r="G26" s="22"/>
    </row>
    <row r="27" spans="1:7" ht="18" customHeight="1">
      <c r="A27" s="19" t="s">
        <v>297</v>
      </c>
      <c r="B27" s="20" t="s">
        <v>316</v>
      </c>
      <c r="C27" s="21" t="s">
        <v>332</v>
      </c>
      <c r="D27" s="21" t="s">
        <v>347</v>
      </c>
      <c r="E27" s="21" t="s">
        <v>350</v>
      </c>
      <c r="F27" s="21">
        <v>32</v>
      </c>
      <c r="G27" s="22"/>
    </row>
    <row r="28" spans="1:7" ht="18" customHeight="1">
      <c r="A28" s="19" t="s">
        <v>298</v>
      </c>
      <c r="B28" s="20" t="s">
        <v>316</v>
      </c>
      <c r="C28" s="21" t="s">
        <v>332</v>
      </c>
      <c r="D28" s="21" t="s">
        <v>348</v>
      </c>
      <c r="E28" s="21" t="s">
        <v>361</v>
      </c>
      <c r="F28" s="21">
        <v>32</v>
      </c>
      <c r="G28" s="22"/>
    </row>
    <row r="29" spans="1:7" ht="18" customHeight="1">
      <c r="A29" s="19" t="s">
        <v>299</v>
      </c>
      <c r="B29" s="20" t="s">
        <v>317</v>
      </c>
      <c r="C29" s="21" t="s">
        <v>333</v>
      </c>
      <c r="D29" s="21" t="s">
        <v>349</v>
      </c>
      <c r="E29" s="21" t="s">
        <v>362</v>
      </c>
      <c r="F29" s="21">
        <v>36</v>
      </c>
      <c r="G29" s="22"/>
    </row>
    <row r="30" spans="1:7" ht="18" customHeight="1">
      <c r="A30" s="19" t="s">
        <v>300</v>
      </c>
      <c r="B30" s="20" t="s">
        <v>317</v>
      </c>
      <c r="C30" s="21" t="s">
        <v>333</v>
      </c>
      <c r="D30" s="21" t="s">
        <v>350</v>
      </c>
      <c r="E30" s="21" t="s">
        <v>353</v>
      </c>
      <c r="F30" s="21">
        <v>36</v>
      </c>
      <c r="G30" s="22"/>
    </row>
    <row r="31" spans="1:7" ht="18" customHeight="1">
      <c r="A31" s="19" t="s">
        <v>301</v>
      </c>
      <c r="B31" s="20" t="s">
        <v>317</v>
      </c>
      <c r="C31" s="21" t="s">
        <v>333</v>
      </c>
      <c r="D31" s="21" t="s">
        <v>351</v>
      </c>
      <c r="E31" s="21"/>
      <c r="F31" s="21">
        <v>40</v>
      </c>
      <c r="G31" s="22"/>
    </row>
    <row r="32" spans="1:7" ht="18" customHeight="1">
      <c r="A32" s="19" t="s">
        <v>302</v>
      </c>
      <c r="B32" s="20" t="s">
        <v>318</v>
      </c>
      <c r="C32" s="21" t="s">
        <v>333</v>
      </c>
      <c r="D32" s="21" t="s">
        <v>352</v>
      </c>
      <c r="E32" s="21"/>
      <c r="F32" s="21">
        <v>44</v>
      </c>
      <c r="G32" s="22"/>
    </row>
    <row r="33" spans="1:7" ht="18" customHeight="1">
      <c r="A33" s="19" t="s">
        <v>303</v>
      </c>
      <c r="B33" s="20" t="s">
        <v>318</v>
      </c>
      <c r="C33" s="21" t="s">
        <v>334</v>
      </c>
      <c r="D33" s="21" t="s">
        <v>353</v>
      </c>
      <c r="E33" s="21"/>
      <c r="F33" s="21">
        <v>48</v>
      </c>
      <c r="G33" s="22"/>
    </row>
    <row r="34" spans="1:7" ht="18" customHeight="1">
      <c r="A34" s="19" t="s">
        <v>304</v>
      </c>
      <c r="B34" s="20" t="s">
        <v>318</v>
      </c>
      <c r="C34" s="21" t="s">
        <v>334</v>
      </c>
      <c r="D34" s="21" t="s">
        <v>354</v>
      </c>
      <c r="E34" s="21"/>
      <c r="F34" s="21">
        <v>48</v>
      </c>
      <c r="G34" s="22"/>
    </row>
    <row r="35" spans="1:7" ht="18" customHeight="1">
      <c r="A35" s="19" t="s">
        <v>305</v>
      </c>
      <c r="B35" s="20" t="s">
        <v>319</v>
      </c>
      <c r="C35" s="21" t="s">
        <v>334</v>
      </c>
      <c r="D35" s="21" t="s">
        <v>354</v>
      </c>
      <c r="E35" s="21"/>
      <c r="F35" s="21">
        <v>52</v>
      </c>
      <c r="G35" s="22"/>
    </row>
    <row r="36" spans="1:7" ht="18" customHeight="1">
      <c r="A36" s="19" t="s">
        <v>306</v>
      </c>
      <c r="B36" s="20" t="s">
        <v>319</v>
      </c>
      <c r="C36" s="21" t="s">
        <v>334</v>
      </c>
      <c r="D36" s="21" t="s">
        <v>355</v>
      </c>
      <c r="E36" s="21"/>
      <c r="F36" s="21">
        <v>52</v>
      </c>
      <c r="G36" s="22"/>
    </row>
    <row r="37" spans="1:7" ht="18" customHeight="1">
      <c r="A37" s="19" t="s">
        <v>307</v>
      </c>
      <c r="B37" s="20" t="s">
        <v>319</v>
      </c>
      <c r="C37" s="21" t="s">
        <v>335</v>
      </c>
      <c r="D37" s="21" t="s">
        <v>356</v>
      </c>
      <c r="E37" s="21"/>
      <c r="F37" s="21">
        <v>56</v>
      </c>
      <c r="G37" s="22"/>
    </row>
    <row r="38" spans="1:7" ht="18" customHeight="1">
      <c r="A38" s="19" t="s">
        <v>308</v>
      </c>
      <c r="B38" s="20" t="s">
        <v>319</v>
      </c>
      <c r="C38" s="21" t="s">
        <v>336</v>
      </c>
      <c r="D38" s="21" t="s">
        <v>357</v>
      </c>
      <c r="E38" s="21"/>
      <c r="F38" s="21">
        <v>60</v>
      </c>
      <c r="G38" s="22"/>
    </row>
    <row r="39" spans="1:7" ht="18" customHeight="1">
      <c r="A39" s="19" t="s">
        <v>320</v>
      </c>
      <c r="B39" s="20" t="s">
        <v>319</v>
      </c>
      <c r="C39" s="21" t="s">
        <v>336</v>
      </c>
      <c r="D39" s="21" t="s">
        <v>357</v>
      </c>
      <c r="E39" s="21"/>
      <c r="F39" s="21">
        <v>64</v>
      </c>
      <c r="G39" s="22"/>
    </row>
    <row r="40" spans="1:7" ht="18" customHeight="1">
      <c r="A40" s="19" t="s">
        <v>321</v>
      </c>
      <c r="B40" s="20" t="s">
        <v>319</v>
      </c>
      <c r="C40" s="21" t="s">
        <v>337</v>
      </c>
      <c r="D40" s="21" t="s">
        <v>358</v>
      </c>
      <c r="E40" s="21"/>
      <c r="F40" s="21">
        <v>64</v>
      </c>
      <c r="G40" s="22"/>
    </row>
  </sheetData>
  <mergeCells count="4">
    <mergeCell ref="A10:A11"/>
    <mergeCell ref="B10:B11"/>
    <mergeCell ref="C10:E10"/>
    <mergeCell ref="F10:F11"/>
  </mergeCells>
  <phoneticPr fontId="2" type="noConversion"/>
  <printOptions horizontalCentered="1"/>
  <pageMargins left="0.31496062992125984" right="0.31496062992125984" top="0.98425196850393704" bottom="0.59055118110236227" header="0.51181102362204722" footer="0.51181102362204722"/>
  <pageSetup paperSize="9" orientation="portrait" r:id="rId1"/>
  <headerFooter alignWithMargins="0">
    <oddHeader>&amp;RPage : &amp;P/&amp;N</oddHeader>
  </headerFooter>
  <drawing r:id="rId2"/>
  <legacyDrawing r:id="rId3"/>
  <oleObjects>
    <mc:AlternateContent xmlns:mc="http://schemas.openxmlformats.org/markup-compatibility/2006">
      <mc:Choice Requires="x14">
        <oleObject progId="AutoCAD.Drawing.20" shapeId="1025" r:id="rId4">
          <objectPr defaultSize="0" autoPict="0" r:id="rId5">
            <anchor moveWithCells="1">
              <from>
                <xdr:col>0</xdr:col>
                <xdr:colOff>200025</xdr:colOff>
                <xdr:row>1</xdr:row>
                <xdr:rowOff>123825</xdr:rowOff>
              </from>
              <to>
                <xdr:col>6</xdr:col>
                <xdr:colOff>533400</xdr:colOff>
                <xdr:row>8</xdr:row>
                <xdr:rowOff>171450</xdr:rowOff>
              </to>
            </anchor>
          </objectPr>
        </oleObject>
      </mc:Choice>
      <mc:Fallback>
        <oleObject progId="AutoCAD.Drawing.20" shapeId="1025" r:id="rId4"/>
      </mc:Fallback>
    </mc:AlternateContent>
  </oleObjec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 activeCell="J11" sqref="J11"/>
    </sheetView>
  </sheetViews>
  <sheetFormatPr defaultRowHeight="12.75" customHeight="1"/>
  <cols>
    <col min="1" max="1" width="25" customWidth="1"/>
    <col min="2" max="2" width="10" customWidth="1"/>
    <col min="3" max="3" width="25" customWidth="1"/>
    <col min="4" max="5" width="9" customWidth="1"/>
  </cols>
  <sheetData>
    <row r="1" spans="1:5" ht="12.75" customHeight="1">
      <c r="A1" t="s">
        <v>140</v>
      </c>
    </row>
    <row r="2" spans="1:5" ht="12.75" customHeight="1">
      <c r="A2" s="2" t="s">
        <v>139</v>
      </c>
      <c r="B2" s="2" t="s">
        <v>138</v>
      </c>
      <c r="C2" s="2" t="s">
        <v>137</v>
      </c>
      <c r="D2" s="2" t="s">
        <v>136</v>
      </c>
      <c r="E2" s="2" t="s">
        <v>135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showFormulas="1" workbookViewId="0">
      <pane ySplit="2" topLeftCell="A3" activePane="bottomLeft" state="frozen"/>
      <selection pane="bottomLeft" activeCell="C18" sqref="C18"/>
    </sheetView>
  </sheetViews>
  <sheetFormatPr defaultRowHeight="12.75" customHeight="1"/>
  <cols>
    <col min="1" max="1" width="25" customWidth="1"/>
    <col min="2" max="2" width="10" customWidth="1"/>
    <col min="3" max="3" width="25" customWidth="1"/>
    <col min="4" max="4" width="40" customWidth="1"/>
  </cols>
  <sheetData>
    <row r="1" spans="1:4" ht="12.75" customHeight="1">
      <c r="A1" t="s">
        <v>231</v>
      </c>
    </row>
    <row r="2" spans="1:4" ht="12.75" customHeight="1">
      <c r="A2" s="2" t="s">
        <v>139</v>
      </c>
      <c r="B2" s="2" t="s">
        <v>138</v>
      </c>
      <c r="C2" s="2" t="s">
        <v>137</v>
      </c>
      <c r="D2" s="2" t="s">
        <v>136</v>
      </c>
    </row>
    <row r="3" spans="1:4" ht="12.75" customHeight="1">
      <c r="A3" s="1" t="s">
        <v>230</v>
      </c>
      <c r="B3" s="1" t="s">
        <v>147</v>
      </c>
      <c r="C3" s="1" t="s">
        <v>229</v>
      </c>
      <c r="D3" s="1" t="s">
        <v>0</v>
      </c>
    </row>
    <row r="4" spans="1:4" ht="12.75" customHeight="1">
      <c r="A4" s="1" t="s">
        <v>228</v>
      </c>
      <c r="B4" s="1" t="s">
        <v>142</v>
      </c>
      <c r="C4" s="1">
        <v>1142.5</v>
      </c>
      <c r="D4" s="1" t="s">
        <v>227</v>
      </c>
    </row>
    <row r="5" spans="1:4" ht="12.75" customHeight="1">
      <c r="A5" s="1" t="s">
        <v>226</v>
      </c>
      <c r="B5" s="1" t="s">
        <v>142</v>
      </c>
      <c r="C5" s="1">
        <v>1142.5</v>
      </c>
      <c r="D5" s="1" t="s">
        <v>225</v>
      </c>
    </row>
    <row r="6" spans="1:4" ht="12.75" customHeight="1">
      <c r="A6" s="1" t="s">
        <v>224</v>
      </c>
      <c r="B6" s="1" t="s">
        <v>142</v>
      </c>
      <c r="C6" s="1">
        <v>13.2</v>
      </c>
      <c r="D6" s="1" t="s">
        <v>223</v>
      </c>
    </row>
    <row r="7" spans="1:4" ht="12.75" customHeight="1">
      <c r="A7" s="1" t="s">
        <v>222</v>
      </c>
      <c r="B7" s="1" t="s">
        <v>142</v>
      </c>
      <c r="C7" s="1">
        <v>724.05</v>
      </c>
      <c r="D7" s="1" t="s">
        <v>221</v>
      </c>
    </row>
    <row r="8" spans="1:4" ht="12.75" customHeight="1">
      <c r="A8" s="1" t="s">
        <v>220</v>
      </c>
      <c r="B8" s="1" t="s">
        <v>142</v>
      </c>
      <c r="C8" s="1">
        <v>1000</v>
      </c>
      <c r="D8" s="1" t="s">
        <v>219</v>
      </c>
    </row>
    <row r="9" spans="1:4" ht="12.75" customHeight="1">
      <c r="A9" s="1" t="s">
        <v>218</v>
      </c>
      <c r="B9" s="1" t="s">
        <v>142</v>
      </c>
      <c r="C9" s="1">
        <v>1580</v>
      </c>
      <c r="D9" s="1" t="s">
        <v>217</v>
      </c>
    </row>
    <row r="10" spans="1:4" ht="12.75" customHeight="1">
      <c r="A10" s="1" t="s">
        <v>216</v>
      </c>
      <c r="B10" s="1" t="s">
        <v>147</v>
      </c>
      <c r="C10" s="1" t="s">
        <v>213</v>
      </c>
      <c r="D10" s="1" t="s">
        <v>215</v>
      </c>
    </row>
    <row r="11" spans="1:4" ht="12.75" customHeight="1">
      <c r="A11" s="1" t="s">
        <v>214</v>
      </c>
      <c r="B11" s="1" t="s">
        <v>147</v>
      </c>
      <c r="C11" s="1" t="s">
        <v>213</v>
      </c>
      <c r="D11" s="1" t="s">
        <v>212</v>
      </c>
    </row>
    <row r="12" spans="1:4" ht="12.75" customHeight="1">
      <c r="A12" s="1" t="s">
        <v>211</v>
      </c>
      <c r="B12" s="1" t="s">
        <v>147</v>
      </c>
      <c r="C12" s="1" t="s">
        <v>210</v>
      </c>
      <c r="D12" s="1" t="s">
        <v>209</v>
      </c>
    </row>
    <row r="13" spans="1:4" ht="12.75" customHeight="1">
      <c r="A13" s="1" t="s">
        <v>208</v>
      </c>
      <c r="B13" s="1" t="s">
        <v>142</v>
      </c>
      <c r="C13" s="1">
        <v>1.25</v>
      </c>
      <c r="D13" s="1" t="s">
        <v>207</v>
      </c>
    </row>
    <row r="14" spans="1:4" ht="12.75" customHeight="1">
      <c r="A14" s="1" t="s">
        <v>206</v>
      </c>
      <c r="B14" s="1" t="s">
        <v>142</v>
      </c>
      <c r="C14" s="1">
        <v>1.071</v>
      </c>
      <c r="D14" s="1" t="s">
        <v>205</v>
      </c>
    </row>
    <row r="15" spans="1:4" ht="12.75" customHeight="1">
      <c r="A15" s="1" t="s">
        <v>204</v>
      </c>
      <c r="B15" s="1" t="s">
        <v>147</v>
      </c>
      <c r="C15" s="1" t="s">
        <v>124</v>
      </c>
      <c r="D15" s="1" t="s">
        <v>203</v>
      </c>
    </row>
    <row r="16" spans="1:4" ht="12.75" customHeight="1">
      <c r="A16" s="1" t="s">
        <v>202</v>
      </c>
      <c r="B16" s="1" t="s">
        <v>147</v>
      </c>
      <c r="C16" s="1" t="s">
        <v>124</v>
      </c>
      <c r="D16" s="1" t="s">
        <v>201</v>
      </c>
    </row>
    <row r="17" spans="1:4" ht="12.75" customHeight="1">
      <c r="A17" s="1" t="s">
        <v>200</v>
      </c>
      <c r="B17" s="1" t="s">
        <v>147</v>
      </c>
      <c r="C17" s="1" t="s">
        <v>124</v>
      </c>
      <c r="D17" s="1" t="s">
        <v>199</v>
      </c>
    </row>
    <row r="18" spans="1:4" ht="12.75" customHeight="1">
      <c r="A18" s="1" t="s">
        <v>198</v>
      </c>
      <c r="B18" s="1" t="s">
        <v>147</v>
      </c>
      <c r="C18" s="3">
        <f t="shared" ref="C18:C23" si="0">25/20 * 16/12 * 1/8</f>
        <v>0.20833333333333334</v>
      </c>
      <c r="D18" s="1" t="s">
        <v>197</v>
      </c>
    </row>
    <row r="19" spans="1:4" ht="12.75" customHeight="1">
      <c r="A19" s="1" t="s">
        <v>196</v>
      </c>
      <c r="B19" s="1" t="s">
        <v>147</v>
      </c>
      <c r="C19" s="3">
        <f t="shared" si="0"/>
        <v>0.20833333333333334</v>
      </c>
      <c r="D19" s="1" t="s">
        <v>195</v>
      </c>
    </row>
    <row r="20" spans="1:4" ht="12.75" customHeight="1">
      <c r="A20" s="1" t="s">
        <v>194</v>
      </c>
      <c r="B20" s="1" t="s">
        <v>147</v>
      </c>
      <c r="C20" s="3">
        <f t="shared" si="0"/>
        <v>0.20833333333333334</v>
      </c>
      <c r="D20" s="1" t="s">
        <v>193</v>
      </c>
    </row>
    <row r="21" spans="1:4" ht="12.75" customHeight="1">
      <c r="A21" s="1" t="s">
        <v>192</v>
      </c>
      <c r="B21" s="1" t="s">
        <v>147</v>
      </c>
      <c r="C21" s="3">
        <f t="shared" si="0"/>
        <v>0.20833333333333334</v>
      </c>
      <c r="D21" s="1" t="s">
        <v>191</v>
      </c>
    </row>
    <row r="22" spans="1:4" ht="12.75" customHeight="1">
      <c r="A22" s="1" t="s">
        <v>190</v>
      </c>
      <c r="B22" s="1" t="s">
        <v>147</v>
      </c>
      <c r="C22" s="3">
        <f t="shared" si="0"/>
        <v>0.20833333333333334</v>
      </c>
      <c r="D22" s="1" t="s">
        <v>189</v>
      </c>
    </row>
    <row r="23" spans="1:4" ht="12.75" customHeight="1">
      <c r="A23" s="1" t="s">
        <v>188</v>
      </c>
      <c r="B23" s="1" t="s">
        <v>147</v>
      </c>
      <c r="C23" s="3">
        <f t="shared" si="0"/>
        <v>0.20833333333333334</v>
      </c>
      <c r="D23" s="1" t="s">
        <v>187</v>
      </c>
    </row>
    <row r="24" spans="1:4" ht="12.75" customHeight="1">
      <c r="A24" s="1" t="s">
        <v>186</v>
      </c>
      <c r="B24" s="1" t="s">
        <v>142</v>
      </c>
      <c r="C24" s="1">
        <v>1</v>
      </c>
      <c r="D24" s="1" t="s">
        <v>185</v>
      </c>
    </row>
    <row r="25" spans="1:4" ht="12.75" customHeight="1">
      <c r="A25" s="1" t="s">
        <v>184</v>
      </c>
      <c r="B25" s="1" t="s">
        <v>142</v>
      </c>
      <c r="C25" s="1">
        <v>1.5</v>
      </c>
      <c r="D25" s="1" t="s">
        <v>183</v>
      </c>
    </row>
    <row r="26" spans="1:4" ht="12.75" customHeight="1">
      <c r="A26" s="1" t="s">
        <v>182</v>
      </c>
      <c r="B26" s="1" t="s">
        <v>142</v>
      </c>
      <c r="C26" s="1">
        <v>1.1599999999999999</v>
      </c>
      <c r="D26" s="1" t="s">
        <v>181</v>
      </c>
    </row>
    <row r="27" spans="1:4" ht="12.75" customHeight="1">
      <c r="A27" s="1" t="s">
        <v>180</v>
      </c>
      <c r="B27" s="1" t="s">
        <v>142</v>
      </c>
      <c r="C27" s="1">
        <v>1.6</v>
      </c>
      <c r="D27" s="1" t="s">
        <v>179</v>
      </c>
    </row>
    <row r="28" spans="1:4" ht="12.75" customHeight="1">
      <c r="A28" s="1" t="s">
        <v>178</v>
      </c>
      <c r="B28" s="1" t="s">
        <v>142</v>
      </c>
      <c r="C28" s="1">
        <v>1.6</v>
      </c>
      <c r="D28" s="1" t="s">
        <v>177</v>
      </c>
    </row>
    <row r="29" spans="1:4" ht="12.75" customHeight="1">
      <c r="A29" s="1" t="s">
        <v>176</v>
      </c>
      <c r="B29" s="1" t="s">
        <v>142</v>
      </c>
      <c r="C29" s="1">
        <v>1.6</v>
      </c>
      <c r="D29" s="1" t="s">
        <v>175</v>
      </c>
    </row>
    <row r="30" spans="1:4" ht="12.75" customHeight="1">
      <c r="A30" s="1" t="s">
        <v>174</v>
      </c>
      <c r="B30" s="1" t="s">
        <v>142</v>
      </c>
      <c r="C30" s="1">
        <v>1.94</v>
      </c>
      <c r="D30" s="1" t="s">
        <v>173</v>
      </c>
    </row>
    <row r="31" spans="1:4" ht="12.75" customHeight="1">
      <c r="A31" s="1" t="s">
        <v>172</v>
      </c>
      <c r="B31" s="1" t="s">
        <v>142</v>
      </c>
      <c r="C31" s="1">
        <v>1.94</v>
      </c>
      <c r="D31" s="1" t="s">
        <v>171</v>
      </c>
    </row>
    <row r="32" spans="1:4" ht="12.75" customHeight="1">
      <c r="A32" s="1" t="s">
        <v>170</v>
      </c>
      <c r="B32" s="1" t="s">
        <v>142</v>
      </c>
      <c r="C32" s="1">
        <v>1.94</v>
      </c>
      <c r="D32" s="1" t="s">
        <v>169</v>
      </c>
    </row>
    <row r="33" spans="1:4" ht="12.75" customHeight="1">
      <c r="A33" s="1" t="s">
        <v>168</v>
      </c>
      <c r="B33" s="1" t="s">
        <v>142</v>
      </c>
      <c r="C33" s="1">
        <v>1</v>
      </c>
      <c r="D33" s="1" t="s">
        <v>167</v>
      </c>
    </row>
    <row r="34" spans="1:4" ht="12.75" customHeight="1">
      <c r="A34" s="1" t="s">
        <v>166</v>
      </c>
      <c r="B34" s="1" t="s">
        <v>142</v>
      </c>
      <c r="C34" s="1">
        <v>1</v>
      </c>
      <c r="D34" s="1" t="s">
        <v>165</v>
      </c>
    </row>
    <row r="35" spans="1:4" ht="12.75" customHeight="1">
      <c r="A35" s="1" t="s">
        <v>164</v>
      </c>
      <c r="B35" s="1" t="s">
        <v>142</v>
      </c>
      <c r="C35" s="1">
        <v>1</v>
      </c>
      <c r="D35" s="1" t="s">
        <v>163</v>
      </c>
    </row>
    <row r="36" spans="1:4" ht="12.75" customHeight="1">
      <c r="A36" s="1" t="s">
        <v>162</v>
      </c>
      <c r="B36" s="1" t="s">
        <v>147</v>
      </c>
      <c r="C36" s="1" t="s">
        <v>124</v>
      </c>
      <c r="D36" s="1" t="s">
        <v>161</v>
      </c>
    </row>
    <row r="37" spans="1:4" ht="12.75" customHeight="1">
      <c r="A37" s="1" t="s">
        <v>160</v>
      </c>
      <c r="B37" s="1" t="s">
        <v>147</v>
      </c>
      <c r="C37" s="1" t="s">
        <v>124</v>
      </c>
      <c r="D37" s="1" t="s">
        <v>159</v>
      </c>
    </row>
    <row r="38" spans="1:4" ht="12.75" customHeight="1">
      <c r="A38" s="1" t="s">
        <v>158</v>
      </c>
      <c r="B38" s="1" t="s">
        <v>147</v>
      </c>
      <c r="C38" s="1" t="s">
        <v>124</v>
      </c>
      <c r="D38" s="1" t="s">
        <v>157</v>
      </c>
    </row>
    <row r="39" spans="1:4" ht="12.75" customHeight="1">
      <c r="A39" s="1" t="s">
        <v>156</v>
      </c>
      <c r="B39" s="1" t="s">
        <v>142</v>
      </c>
      <c r="C39" s="1">
        <v>1.1100000000000001</v>
      </c>
      <c r="D39" s="1" t="s">
        <v>155</v>
      </c>
    </row>
    <row r="40" spans="1:4" ht="12.75" customHeight="1">
      <c r="A40" s="1" t="s">
        <v>154</v>
      </c>
      <c r="B40" s="1" t="s">
        <v>142</v>
      </c>
      <c r="C40" s="1">
        <v>1.1200000000000001</v>
      </c>
      <c r="D40" s="1" t="s">
        <v>153</v>
      </c>
    </row>
    <row r="41" spans="1:4" ht="12.75" customHeight="1">
      <c r="A41" s="1" t="s">
        <v>152</v>
      </c>
      <c r="B41" s="1" t="s">
        <v>147</v>
      </c>
      <c r="C41" s="1" t="s">
        <v>129</v>
      </c>
      <c r="D41" s="1" t="s">
        <v>151</v>
      </c>
    </row>
    <row r="42" spans="1:4" ht="12.75" customHeight="1">
      <c r="A42" s="1" t="s">
        <v>150</v>
      </c>
      <c r="B42" s="1" t="s">
        <v>147</v>
      </c>
      <c r="C42" s="1" t="s">
        <v>129</v>
      </c>
      <c r="D42" s="1" t="s">
        <v>149</v>
      </c>
    </row>
    <row r="43" spans="1:4" ht="12.75" customHeight="1">
      <c r="A43" s="1" t="s">
        <v>148</v>
      </c>
      <c r="B43" s="1" t="s">
        <v>147</v>
      </c>
      <c r="C43" s="1" t="s">
        <v>129</v>
      </c>
      <c r="D43" s="1" t="s">
        <v>146</v>
      </c>
    </row>
    <row r="44" spans="1:4" ht="12.75" customHeight="1">
      <c r="A44" s="1" t="s">
        <v>145</v>
      </c>
      <c r="B44" s="1" t="s">
        <v>142</v>
      </c>
      <c r="C44" s="1">
        <v>0</v>
      </c>
      <c r="D44" s="1" t="s">
        <v>144</v>
      </c>
    </row>
    <row r="45" spans="1:4" ht="12.75" customHeight="1">
      <c r="A45" s="1" t="s">
        <v>143</v>
      </c>
      <c r="B45" s="1" t="s">
        <v>142</v>
      </c>
      <c r="C45" s="1">
        <v>0</v>
      </c>
      <c r="D45" s="1" t="s">
        <v>141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 r:id="rId1"/>
  <headerFooter alignWithMargins="0">
    <oddHeader>&amp;RPage :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이름이 지정된 범위</vt:lpstr>
      </vt:variant>
      <vt:variant>
        <vt:i4>28</vt:i4>
      </vt:variant>
    </vt:vector>
  </HeadingPairs>
  <TitlesOfParts>
    <vt:vector size="55" baseType="lpstr">
      <vt:lpstr>견적서</vt:lpstr>
      <vt:lpstr>표준설계서</vt:lpstr>
      <vt:lpstr>가배관내역서</vt:lpstr>
      <vt:lpstr>목록(강관)</vt:lpstr>
      <vt:lpstr>강관부설 및 철거</vt:lpstr>
      <vt:lpstr>강관용접</vt:lpstr>
      <vt:lpstr>강관도장</vt:lpstr>
      <vt:lpstr>강관절단 및 절단(철거)</vt:lpstr>
      <vt:lpstr>플랜지</vt:lpstr>
      <vt:lpstr>목록(주철관)</vt:lpstr>
      <vt:lpstr>KP메카니컬접합부설</vt:lpstr>
      <vt:lpstr>KP접합</vt:lpstr>
      <vt:lpstr>절단</vt:lpstr>
      <vt:lpstr>밸브</vt:lpstr>
      <vt:lpstr>잡철물</vt:lpstr>
      <vt:lpstr>보호공 계)</vt:lpstr>
      <vt:lpstr>보호공</vt:lpstr>
      <vt:lpstr>중기사용료목록</vt:lpstr>
      <vt:lpstr>중기사용료</vt:lpstr>
      <vt:lpstr>중기기초자료</vt:lpstr>
      <vt:lpstr>자재</vt:lpstr>
      <vt:lpstr>노임</vt:lpstr>
      <vt:lpstr>경비</vt:lpstr>
      <vt:lpstr>자재조서</vt:lpstr>
      <vt:lpstr>플랜지볼트규격</vt:lpstr>
      <vt:lpstr>전역변수</vt:lpstr>
      <vt:lpstr>중기전역변수</vt:lpstr>
      <vt:lpstr>견적서!Print_Area</vt:lpstr>
      <vt:lpstr>노임!Print_Area</vt:lpstr>
      <vt:lpstr>'목록(강관)'!Print_Area</vt:lpstr>
      <vt:lpstr>'목록(주철관)'!Print_Area</vt:lpstr>
      <vt:lpstr>표준설계서!Print_Area</vt:lpstr>
      <vt:lpstr>KP메카니컬접합부설!Print_Titles</vt:lpstr>
      <vt:lpstr>KP접합!Print_Titles</vt:lpstr>
      <vt:lpstr>강관도장!Print_Titles</vt:lpstr>
      <vt:lpstr>강관용접!Print_Titles</vt:lpstr>
      <vt:lpstr>'강관절단 및 절단(철거)'!Print_Titles</vt:lpstr>
      <vt:lpstr>경비!Print_Titles</vt:lpstr>
      <vt:lpstr>노임!Print_Titles</vt:lpstr>
      <vt:lpstr>'목록(강관)'!Print_Titles</vt:lpstr>
      <vt:lpstr>'목록(주철관)'!Print_Titles</vt:lpstr>
      <vt:lpstr>밸브!Print_Titles</vt:lpstr>
      <vt:lpstr>보호공!Print_Titles</vt:lpstr>
      <vt:lpstr>'보호공 계)'!Print_Titles</vt:lpstr>
      <vt:lpstr>자재!Print_Titles</vt:lpstr>
      <vt:lpstr>자재조서!Print_Titles</vt:lpstr>
      <vt:lpstr>잡철물!Print_Titles</vt:lpstr>
      <vt:lpstr>전역변수!Print_Titles</vt:lpstr>
      <vt:lpstr>절단!Print_Titles</vt:lpstr>
      <vt:lpstr>중기기초자료!Print_Titles</vt:lpstr>
      <vt:lpstr>중기사용료목록!Print_Titles</vt:lpstr>
      <vt:lpstr>중기전역변수!Print_Titles</vt:lpstr>
      <vt:lpstr>표준설계서!Print_Titles</vt:lpstr>
      <vt:lpstr>플랜지!Print_Titles</vt:lpstr>
      <vt:lpstr>플랜지볼트규격!Print_Titles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</dc:creator>
  <cp:lastModifiedBy>lovely1002sr@naver.com</cp:lastModifiedBy>
  <cp:lastPrinted>2026-03-17T01:25:28Z</cp:lastPrinted>
  <dcterms:created xsi:type="dcterms:W3CDTF">2019-03-12T23:42:06Z</dcterms:created>
  <dcterms:modified xsi:type="dcterms:W3CDTF">2026-03-20T00:51:47Z</dcterms:modified>
</cp:coreProperties>
</file>