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jstj\OneDrive\바탕 화면\파이썬\장고\project\pricing\"/>
    </mc:Choice>
  </mc:AlternateContent>
  <xr:revisionPtr revIDLastSave="0" documentId="13_ncr:1_{2E60A7B0-4087-453B-8CB3-DEC8A3232B04}" xr6:coauthVersionLast="47" xr6:coauthVersionMax="47" xr10:uidLastSave="{00000000-0000-0000-0000-000000000000}"/>
  <bookViews>
    <workbookView xWindow="-120" yWindow="-120" windowWidth="29040" windowHeight="15720" activeTab="1" xr2:uid="{F6324A5B-2299-43B4-B4C8-1B6D571D669E}"/>
  </bookViews>
  <sheets>
    <sheet name="기간별Kd_YTM" sheetId="9" r:id="rId1"/>
    <sheet name="TF모형(BDT)_pyth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F7" i="1"/>
  <c r="D37" i="1"/>
  <c r="E37" i="1"/>
  <c r="F37" i="1"/>
  <c r="G37" i="1"/>
  <c r="H37" i="1"/>
  <c r="I37" i="1"/>
  <c r="J37" i="1"/>
  <c r="K37" i="1"/>
  <c r="J251" i="9"/>
  <c r="I251" i="9"/>
  <c r="H251" i="9"/>
  <c r="G251" i="9"/>
  <c r="F251" i="9"/>
  <c r="E251" i="9"/>
  <c r="D251" i="9"/>
  <c r="C251" i="9"/>
  <c r="J250" i="9"/>
  <c r="I250" i="9"/>
  <c r="H250" i="9"/>
  <c r="G250" i="9"/>
  <c r="F250" i="9"/>
  <c r="E250" i="9"/>
  <c r="D250" i="9"/>
  <c r="C250" i="9"/>
  <c r="J249" i="9"/>
  <c r="I249" i="9"/>
  <c r="H249" i="9"/>
  <c r="G249" i="9"/>
  <c r="F249" i="9"/>
  <c r="E249" i="9"/>
  <c r="D249" i="9"/>
  <c r="C249" i="9"/>
  <c r="B249" i="9" s="1"/>
  <c r="J248" i="9"/>
  <c r="I248" i="9"/>
  <c r="H248" i="9"/>
  <c r="G248" i="9"/>
  <c r="F248" i="9"/>
  <c r="E248" i="9"/>
  <c r="D248" i="9"/>
  <c r="C248" i="9"/>
  <c r="J247" i="9"/>
  <c r="I247" i="9"/>
  <c r="H247" i="9"/>
  <c r="G247" i="9"/>
  <c r="F247" i="9"/>
  <c r="E247" i="9"/>
  <c r="D247" i="9"/>
  <c r="C247" i="9"/>
  <c r="J246" i="9"/>
  <c r="I246" i="9"/>
  <c r="H246" i="9"/>
  <c r="G246" i="9"/>
  <c r="F246" i="9"/>
  <c r="E246" i="9"/>
  <c r="D246" i="9"/>
  <c r="C246" i="9"/>
  <c r="J245" i="9"/>
  <c r="I245" i="9"/>
  <c r="H245" i="9"/>
  <c r="G245" i="9"/>
  <c r="F245" i="9"/>
  <c r="E245" i="9"/>
  <c r="D245" i="9"/>
  <c r="C245" i="9"/>
  <c r="J244" i="9"/>
  <c r="I244" i="9"/>
  <c r="H244" i="9"/>
  <c r="G244" i="9"/>
  <c r="F244" i="9"/>
  <c r="E244" i="9"/>
  <c r="D244" i="9"/>
  <c r="C244" i="9"/>
  <c r="J243" i="9"/>
  <c r="I243" i="9"/>
  <c r="H243" i="9"/>
  <c r="G243" i="9"/>
  <c r="F243" i="9"/>
  <c r="E243" i="9"/>
  <c r="D243" i="9"/>
  <c r="C243" i="9"/>
  <c r="B243" i="9" s="1"/>
  <c r="J242" i="9"/>
  <c r="I242" i="9"/>
  <c r="H242" i="9"/>
  <c r="G242" i="9"/>
  <c r="F242" i="9"/>
  <c r="E242" i="9"/>
  <c r="D242" i="9"/>
  <c r="C242" i="9"/>
  <c r="J241" i="9"/>
  <c r="I241" i="9"/>
  <c r="H241" i="9"/>
  <c r="G241" i="9"/>
  <c r="F241" i="9"/>
  <c r="E241" i="9"/>
  <c r="D241" i="9"/>
  <c r="C241" i="9"/>
  <c r="J240" i="9"/>
  <c r="I240" i="9"/>
  <c r="H240" i="9"/>
  <c r="G240" i="9"/>
  <c r="F240" i="9"/>
  <c r="E240" i="9"/>
  <c r="D240" i="9"/>
  <c r="C240" i="9"/>
  <c r="B240" i="9" s="1"/>
  <c r="J239" i="9"/>
  <c r="I239" i="9"/>
  <c r="H239" i="9"/>
  <c r="G239" i="9"/>
  <c r="F239" i="9"/>
  <c r="E239" i="9"/>
  <c r="D239" i="9"/>
  <c r="C239" i="9"/>
  <c r="J238" i="9"/>
  <c r="I238" i="9"/>
  <c r="H238" i="9"/>
  <c r="G238" i="9"/>
  <c r="F238" i="9"/>
  <c r="E238" i="9"/>
  <c r="D238" i="9"/>
  <c r="C238" i="9"/>
  <c r="J237" i="9"/>
  <c r="I237" i="9"/>
  <c r="H237" i="9"/>
  <c r="G237" i="9"/>
  <c r="F237" i="9"/>
  <c r="E237" i="9"/>
  <c r="D237" i="9"/>
  <c r="C237" i="9"/>
  <c r="B237" i="9" s="1"/>
  <c r="J236" i="9"/>
  <c r="I236" i="9"/>
  <c r="H236" i="9"/>
  <c r="G236" i="9"/>
  <c r="F236" i="9"/>
  <c r="E236" i="9"/>
  <c r="D236" i="9"/>
  <c r="C236" i="9"/>
  <c r="J235" i="9"/>
  <c r="I235" i="9"/>
  <c r="H235" i="9"/>
  <c r="G235" i="9"/>
  <c r="F235" i="9"/>
  <c r="E235" i="9"/>
  <c r="D235" i="9"/>
  <c r="C235" i="9"/>
  <c r="J234" i="9"/>
  <c r="I234" i="9"/>
  <c r="H234" i="9"/>
  <c r="G234" i="9"/>
  <c r="F234" i="9"/>
  <c r="E234" i="9"/>
  <c r="D234" i="9"/>
  <c r="C234" i="9"/>
  <c r="J233" i="9"/>
  <c r="I233" i="9"/>
  <c r="H233" i="9"/>
  <c r="G233" i="9"/>
  <c r="F233" i="9"/>
  <c r="E233" i="9"/>
  <c r="D233" i="9"/>
  <c r="C233" i="9"/>
  <c r="J232" i="9"/>
  <c r="I232" i="9"/>
  <c r="H232" i="9"/>
  <c r="G232" i="9"/>
  <c r="F232" i="9"/>
  <c r="E232" i="9"/>
  <c r="D232" i="9"/>
  <c r="C232" i="9"/>
  <c r="J231" i="9"/>
  <c r="I231" i="9"/>
  <c r="H231" i="9"/>
  <c r="G231" i="9"/>
  <c r="F231" i="9"/>
  <c r="E231" i="9"/>
  <c r="D231" i="9"/>
  <c r="C231" i="9"/>
  <c r="B231" i="9" s="1"/>
  <c r="J230" i="9"/>
  <c r="I230" i="9"/>
  <c r="H230" i="9"/>
  <c r="G230" i="9"/>
  <c r="F230" i="9"/>
  <c r="E230" i="9"/>
  <c r="D230" i="9"/>
  <c r="C230" i="9"/>
  <c r="J229" i="9"/>
  <c r="I229" i="9"/>
  <c r="H229" i="9"/>
  <c r="G229" i="9"/>
  <c r="F229" i="9"/>
  <c r="E229" i="9"/>
  <c r="D229" i="9"/>
  <c r="C229" i="9"/>
  <c r="J228" i="9"/>
  <c r="I228" i="9"/>
  <c r="H228" i="9"/>
  <c r="G228" i="9"/>
  <c r="F228" i="9"/>
  <c r="E228" i="9"/>
  <c r="D228" i="9"/>
  <c r="C228" i="9"/>
  <c r="B228" i="9" s="1"/>
  <c r="J227" i="9"/>
  <c r="I227" i="9"/>
  <c r="H227" i="9"/>
  <c r="G227" i="9"/>
  <c r="F227" i="9"/>
  <c r="E227" i="9"/>
  <c r="D227" i="9"/>
  <c r="C227" i="9"/>
  <c r="J226" i="9"/>
  <c r="I226" i="9"/>
  <c r="H226" i="9"/>
  <c r="G226" i="9"/>
  <c r="F226" i="9"/>
  <c r="E226" i="9"/>
  <c r="D226" i="9"/>
  <c r="C226" i="9"/>
  <c r="J225" i="9"/>
  <c r="I225" i="9"/>
  <c r="H225" i="9"/>
  <c r="G225" i="9"/>
  <c r="F225" i="9"/>
  <c r="E225" i="9"/>
  <c r="D225" i="9"/>
  <c r="C225" i="9"/>
  <c r="B225" i="9" s="1"/>
  <c r="J224" i="9"/>
  <c r="I224" i="9"/>
  <c r="H224" i="9"/>
  <c r="G224" i="9"/>
  <c r="F224" i="9"/>
  <c r="E224" i="9"/>
  <c r="D224" i="9"/>
  <c r="C224" i="9"/>
  <c r="J223" i="9"/>
  <c r="I223" i="9"/>
  <c r="H223" i="9"/>
  <c r="G223" i="9"/>
  <c r="F223" i="9"/>
  <c r="E223" i="9"/>
  <c r="D223" i="9"/>
  <c r="C223" i="9"/>
  <c r="J222" i="9"/>
  <c r="I222" i="9"/>
  <c r="H222" i="9"/>
  <c r="G222" i="9"/>
  <c r="F222" i="9"/>
  <c r="E222" i="9"/>
  <c r="D222" i="9"/>
  <c r="C222" i="9"/>
  <c r="J221" i="9"/>
  <c r="I221" i="9"/>
  <c r="H221" i="9"/>
  <c r="G221" i="9"/>
  <c r="F221" i="9"/>
  <c r="E221" i="9"/>
  <c r="D221" i="9"/>
  <c r="C221" i="9"/>
  <c r="J220" i="9"/>
  <c r="I220" i="9"/>
  <c r="H220" i="9"/>
  <c r="G220" i="9"/>
  <c r="F220" i="9"/>
  <c r="E220" i="9"/>
  <c r="D220" i="9"/>
  <c r="C220" i="9"/>
  <c r="J219" i="9"/>
  <c r="I219" i="9"/>
  <c r="H219" i="9"/>
  <c r="G219" i="9"/>
  <c r="F219" i="9"/>
  <c r="E219" i="9"/>
  <c r="D219" i="9"/>
  <c r="C219" i="9"/>
  <c r="B219" i="9" s="1"/>
  <c r="J218" i="9"/>
  <c r="I218" i="9"/>
  <c r="H218" i="9"/>
  <c r="G218" i="9"/>
  <c r="F218" i="9"/>
  <c r="E218" i="9"/>
  <c r="D218" i="9"/>
  <c r="C218" i="9"/>
  <c r="J217" i="9"/>
  <c r="I217" i="9"/>
  <c r="H217" i="9"/>
  <c r="G217" i="9"/>
  <c r="F217" i="9"/>
  <c r="E217" i="9"/>
  <c r="D217" i="9"/>
  <c r="C217" i="9"/>
  <c r="J216" i="9"/>
  <c r="I216" i="9"/>
  <c r="H216" i="9"/>
  <c r="G216" i="9"/>
  <c r="F216" i="9"/>
  <c r="E216" i="9"/>
  <c r="D216" i="9"/>
  <c r="C216" i="9"/>
  <c r="B216" i="9" s="1"/>
  <c r="J215" i="9"/>
  <c r="I215" i="9"/>
  <c r="H215" i="9"/>
  <c r="G215" i="9"/>
  <c r="F215" i="9"/>
  <c r="E215" i="9"/>
  <c r="D215" i="9"/>
  <c r="C215" i="9"/>
  <c r="J214" i="9"/>
  <c r="I214" i="9"/>
  <c r="H214" i="9"/>
  <c r="G214" i="9"/>
  <c r="F214" i="9"/>
  <c r="E214" i="9"/>
  <c r="D214" i="9"/>
  <c r="C214" i="9"/>
  <c r="J213" i="9"/>
  <c r="I213" i="9"/>
  <c r="H213" i="9"/>
  <c r="G213" i="9"/>
  <c r="F213" i="9"/>
  <c r="E213" i="9"/>
  <c r="D213" i="9"/>
  <c r="C213" i="9"/>
  <c r="B213" i="9" s="1"/>
  <c r="J212" i="9"/>
  <c r="I212" i="9"/>
  <c r="H212" i="9"/>
  <c r="G212" i="9"/>
  <c r="F212" i="9"/>
  <c r="E212" i="9"/>
  <c r="D212" i="9"/>
  <c r="C212" i="9"/>
  <c r="J211" i="9"/>
  <c r="I211" i="9"/>
  <c r="H211" i="9"/>
  <c r="G211" i="9"/>
  <c r="F211" i="9"/>
  <c r="E211" i="9"/>
  <c r="D211" i="9"/>
  <c r="C211" i="9"/>
  <c r="J210" i="9"/>
  <c r="I210" i="9"/>
  <c r="H210" i="9"/>
  <c r="G210" i="9"/>
  <c r="F210" i="9"/>
  <c r="E210" i="9"/>
  <c r="D210" i="9"/>
  <c r="C210" i="9"/>
  <c r="J209" i="9"/>
  <c r="I209" i="9"/>
  <c r="H209" i="9"/>
  <c r="G209" i="9"/>
  <c r="F209" i="9"/>
  <c r="E209" i="9"/>
  <c r="D209" i="9"/>
  <c r="C209" i="9"/>
  <c r="J208" i="9"/>
  <c r="I208" i="9"/>
  <c r="H208" i="9"/>
  <c r="G208" i="9"/>
  <c r="F208" i="9"/>
  <c r="E208" i="9"/>
  <c r="D208" i="9"/>
  <c r="C208" i="9"/>
  <c r="J207" i="9"/>
  <c r="I207" i="9"/>
  <c r="H207" i="9"/>
  <c r="G207" i="9"/>
  <c r="F207" i="9"/>
  <c r="E207" i="9"/>
  <c r="D207" i="9"/>
  <c r="C207" i="9"/>
  <c r="B207" i="9" s="1"/>
  <c r="J206" i="9"/>
  <c r="I206" i="9"/>
  <c r="H206" i="9"/>
  <c r="G206" i="9"/>
  <c r="F206" i="9"/>
  <c r="E206" i="9"/>
  <c r="D206" i="9"/>
  <c r="C206" i="9"/>
  <c r="J205" i="9"/>
  <c r="I205" i="9"/>
  <c r="H205" i="9"/>
  <c r="G205" i="9"/>
  <c r="F205" i="9"/>
  <c r="E205" i="9"/>
  <c r="D205" i="9"/>
  <c r="C205" i="9"/>
  <c r="J204" i="9"/>
  <c r="I204" i="9"/>
  <c r="H204" i="9"/>
  <c r="G204" i="9"/>
  <c r="F204" i="9"/>
  <c r="E204" i="9"/>
  <c r="D204" i="9"/>
  <c r="C204" i="9"/>
  <c r="B204" i="9" s="1"/>
  <c r="J203" i="9"/>
  <c r="I203" i="9"/>
  <c r="H203" i="9"/>
  <c r="G203" i="9"/>
  <c r="F203" i="9"/>
  <c r="E203" i="9"/>
  <c r="D203" i="9"/>
  <c r="C203" i="9"/>
  <c r="J202" i="9"/>
  <c r="I202" i="9"/>
  <c r="H202" i="9"/>
  <c r="G202" i="9"/>
  <c r="F202" i="9"/>
  <c r="E202" i="9"/>
  <c r="D202" i="9"/>
  <c r="C202" i="9"/>
  <c r="J201" i="9"/>
  <c r="I201" i="9"/>
  <c r="H201" i="9"/>
  <c r="G201" i="9"/>
  <c r="F201" i="9"/>
  <c r="E201" i="9"/>
  <c r="D201" i="9"/>
  <c r="C201" i="9"/>
  <c r="B201" i="9" s="1"/>
  <c r="J200" i="9"/>
  <c r="I200" i="9"/>
  <c r="H200" i="9"/>
  <c r="G200" i="9"/>
  <c r="F200" i="9"/>
  <c r="E200" i="9"/>
  <c r="D200" i="9"/>
  <c r="C200" i="9"/>
  <c r="J199" i="9"/>
  <c r="I199" i="9"/>
  <c r="H199" i="9"/>
  <c r="G199" i="9"/>
  <c r="F199" i="9"/>
  <c r="E199" i="9"/>
  <c r="D199" i="9"/>
  <c r="C199" i="9"/>
  <c r="J198" i="9"/>
  <c r="I198" i="9"/>
  <c r="H198" i="9"/>
  <c r="G198" i="9"/>
  <c r="F198" i="9"/>
  <c r="E198" i="9"/>
  <c r="D198" i="9"/>
  <c r="C198" i="9"/>
  <c r="J197" i="9"/>
  <c r="I197" i="9"/>
  <c r="H197" i="9"/>
  <c r="G197" i="9"/>
  <c r="F197" i="9"/>
  <c r="E197" i="9"/>
  <c r="D197" i="9"/>
  <c r="C197" i="9"/>
  <c r="J196" i="9"/>
  <c r="I196" i="9"/>
  <c r="H196" i="9"/>
  <c r="G196" i="9"/>
  <c r="F196" i="9"/>
  <c r="E196" i="9"/>
  <c r="D196" i="9"/>
  <c r="C196" i="9"/>
  <c r="J195" i="9"/>
  <c r="I195" i="9"/>
  <c r="H195" i="9"/>
  <c r="G195" i="9"/>
  <c r="F195" i="9"/>
  <c r="E195" i="9"/>
  <c r="D195" i="9"/>
  <c r="C195" i="9"/>
  <c r="B195" i="9" s="1"/>
  <c r="J194" i="9"/>
  <c r="I194" i="9"/>
  <c r="H194" i="9"/>
  <c r="G194" i="9"/>
  <c r="F194" i="9"/>
  <c r="E194" i="9"/>
  <c r="D194" i="9"/>
  <c r="C194" i="9"/>
  <c r="J193" i="9"/>
  <c r="I193" i="9"/>
  <c r="H193" i="9"/>
  <c r="G193" i="9"/>
  <c r="F193" i="9"/>
  <c r="E193" i="9"/>
  <c r="D193" i="9"/>
  <c r="C193" i="9"/>
  <c r="J192" i="9"/>
  <c r="I192" i="9"/>
  <c r="H192" i="9"/>
  <c r="G192" i="9"/>
  <c r="F192" i="9"/>
  <c r="E192" i="9"/>
  <c r="D192" i="9"/>
  <c r="C192" i="9"/>
  <c r="B192" i="9" s="1"/>
  <c r="J191" i="9"/>
  <c r="I191" i="9"/>
  <c r="H191" i="9"/>
  <c r="G191" i="9"/>
  <c r="F191" i="9"/>
  <c r="E191" i="9"/>
  <c r="D191" i="9"/>
  <c r="C191" i="9"/>
  <c r="J190" i="9"/>
  <c r="I190" i="9"/>
  <c r="H190" i="9"/>
  <c r="G190" i="9"/>
  <c r="F190" i="9"/>
  <c r="E190" i="9"/>
  <c r="D190" i="9"/>
  <c r="C190" i="9"/>
  <c r="J189" i="9"/>
  <c r="I189" i="9"/>
  <c r="H189" i="9"/>
  <c r="G189" i="9"/>
  <c r="F189" i="9"/>
  <c r="E189" i="9"/>
  <c r="D189" i="9"/>
  <c r="C189" i="9"/>
  <c r="B189" i="9" s="1"/>
  <c r="J188" i="9"/>
  <c r="I188" i="9"/>
  <c r="H188" i="9"/>
  <c r="G188" i="9"/>
  <c r="F188" i="9"/>
  <c r="E188" i="9"/>
  <c r="D188" i="9"/>
  <c r="C188" i="9"/>
  <c r="J187" i="9"/>
  <c r="I187" i="9"/>
  <c r="H187" i="9"/>
  <c r="G187" i="9"/>
  <c r="F187" i="9"/>
  <c r="E187" i="9"/>
  <c r="D187" i="9"/>
  <c r="C187" i="9"/>
  <c r="J186" i="9"/>
  <c r="I186" i="9"/>
  <c r="H186" i="9"/>
  <c r="G186" i="9"/>
  <c r="F186" i="9"/>
  <c r="E186" i="9"/>
  <c r="D186" i="9"/>
  <c r="C186" i="9"/>
  <c r="J185" i="9"/>
  <c r="I185" i="9"/>
  <c r="H185" i="9"/>
  <c r="G185" i="9"/>
  <c r="F185" i="9"/>
  <c r="E185" i="9"/>
  <c r="D185" i="9"/>
  <c r="C185" i="9"/>
  <c r="J184" i="9"/>
  <c r="I184" i="9"/>
  <c r="H184" i="9"/>
  <c r="G184" i="9"/>
  <c r="F184" i="9"/>
  <c r="E184" i="9"/>
  <c r="D184" i="9"/>
  <c r="C184" i="9"/>
  <c r="J183" i="9"/>
  <c r="I183" i="9"/>
  <c r="H183" i="9"/>
  <c r="G183" i="9"/>
  <c r="F183" i="9"/>
  <c r="E183" i="9"/>
  <c r="D183" i="9"/>
  <c r="C183" i="9"/>
  <c r="B183" i="9" s="1"/>
  <c r="J182" i="9"/>
  <c r="I182" i="9"/>
  <c r="H182" i="9"/>
  <c r="G182" i="9"/>
  <c r="F182" i="9"/>
  <c r="E182" i="9"/>
  <c r="D182" i="9"/>
  <c r="C182" i="9"/>
  <c r="J181" i="9"/>
  <c r="I181" i="9"/>
  <c r="H181" i="9"/>
  <c r="G181" i="9"/>
  <c r="F181" i="9"/>
  <c r="E181" i="9"/>
  <c r="D181" i="9"/>
  <c r="C181" i="9"/>
  <c r="J180" i="9"/>
  <c r="I180" i="9"/>
  <c r="H180" i="9"/>
  <c r="G180" i="9"/>
  <c r="F180" i="9"/>
  <c r="E180" i="9"/>
  <c r="D180" i="9"/>
  <c r="C180" i="9"/>
  <c r="B180" i="9" s="1"/>
  <c r="J179" i="9"/>
  <c r="I179" i="9"/>
  <c r="H179" i="9"/>
  <c r="G179" i="9"/>
  <c r="F179" i="9"/>
  <c r="E179" i="9"/>
  <c r="D179" i="9"/>
  <c r="C179" i="9"/>
  <c r="J178" i="9"/>
  <c r="I178" i="9"/>
  <c r="H178" i="9"/>
  <c r="G178" i="9"/>
  <c r="F178" i="9"/>
  <c r="E178" i="9"/>
  <c r="D178" i="9"/>
  <c r="C178" i="9"/>
  <c r="J177" i="9"/>
  <c r="I177" i="9"/>
  <c r="H177" i="9"/>
  <c r="G177" i="9"/>
  <c r="F177" i="9"/>
  <c r="E177" i="9"/>
  <c r="D177" i="9"/>
  <c r="C177" i="9"/>
  <c r="B177" i="9" s="1"/>
  <c r="J176" i="9"/>
  <c r="I176" i="9"/>
  <c r="H176" i="9"/>
  <c r="G176" i="9"/>
  <c r="F176" i="9"/>
  <c r="E176" i="9"/>
  <c r="D176" i="9"/>
  <c r="C176" i="9"/>
  <c r="J175" i="9"/>
  <c r="I175" i="9"/>
  <c r="H175" i="9"/>
  <c r="G175" i="9"/>
  <c r="F175" i="9"/>
  <c r="E175" i="9"/>
  <c r="D175" i="9"/>
  <c r="C175" i="9"/>
  <c r="J174" i="9"/>
  <c r="I174" i="9"/>
  <c r="H174" i="9"/>
  <c r="G174" i="9"/>
  <c r="F174" i="9"/>
  <c r="E174" i="9"/>
  <c r="D174" i="9"/>
  <c r="C174" i="9"/>
  <c r="J173" i="9"/>
  <c r="I173" i="9"/>
  <c r="H173" i="9"/>
  <c r="G173" i="9"/>
  <c r="F173" i="9"/>
  <c r="E173" i="9"/>
  <c r="D173" i="9"/>
  <c r="C173" i="9"/>
  <c r="J172" i="9"/>
  <c r="I172" i="9"/>
  <c r="H172" i="9"/>
  <c r="G172" i="9"/>
  <c r="F172" i="9"/>
  <c r="E172" i="9"/>
  <c r="D172" i="9"/>
  <c r="C172" i="9"/>
  <c r="J171" i="9"/>
  <c r="I171" i="9"/>
  <c r="H171" i="9"/>
  <c r="G171" i="9"/>
  <c r="F171" i="9"/>
  <c r="E171" i="9"/>
  <c r="D171" i="9"/>
  <c r="C171" i="9"/>
  <c r="B171" i="9" s="1"/>
  <c r="J170" i="9"/>
  <c r="I170" i="9"/>
  <c r="H170" i="9"/>
  <c r="G170" i="9"/>
  <c r="F170" i="9"/>
  <c r="E170" i="9"/>
  <c r="D170" i="9"/>
  <c r="C170" i="9"/>
  <c r="J169" i="9"/>
  <c r="I169" i="9"/>
  <c r="H169" i="9"/>
  <c r="G169" i="9"/>
  <c r="F169" i="9"/>
  <c r="E169" i="9"/>
  <c r="D169" i="9"/>
  <c r="C169" i="9"/>
  <c r="J168" i="9"/>
  <c r="I168" i="9"/>
  <c r="H168" i="9"/>
  <c r="G168" i="9"/>
  <c r="F168" i="9"/>
  <c r="E168" i="9"/>
  <c r="D168" i="9"/>
  <c r="C168" i="9"/>
  <c r="B168" i="9" s="1"/>
  <c r="J167" i="9"/>
  <c r="I167" i="9"/>
  <c r="H167" i="9"/>
  <c r="G167" i="9"/>
  <c r="F167" i="9"/>
  <c r="E167" i="9"/>
  <c r="D167" i="9"/>
  <c r="C167" i="9"/>
  <c r="J166" i="9"/>
  <c r="I166" i="9"/>
  <c r="H166" i="9"/>
  <c r="G166" i="9"/>
  <c r="F166" i="9"/>
  <c r="E166" i="9"/>
  <c r="D166" i="9"/>
  <c r="C166" i="9"/>
  <c r="J165" i="9"/>
  <c r="I165" i="9"/>
  <c r="H165" i="9"/>
  <c r="G165" i="9"/>
  <c r="F165" i="9"/>
  <c r="E165" i="9"/>
  <c r="D165" i="9"/>
  <c r="C165" i="9"/>
  <c r="B165" i="9" s="1"/>
  <c r="J164" i="9"/>
  <c r="I164" i="9"/>
  <c r="H164" i="9"/>
  <c r="G164" i="9"/>
  <c r="F164" i="9"/>
  <c r="E164" i="9"/>
  <c r="D164" i="9"/>
  <c r="C164" i="9"/>
  <c r="J163" i="9"/>
  <c r="I163" i="9"/>
  <c r="H163" i="9"/>
  <c r="G163" i="9"/>
  <c r="F163" i="9"/>
  <c r="E163" i="9"/>
  <c r="D163" i="9"/>
  <c r="C163" i="9"/>
  <c r="J162" i="9"/>
  <c r="I162" i="9"/>
  <c r="H162" i="9"/>
  <c r="G162" i="9"/>
  <c r="F162" i="9"/>
  <c r="E162" i="9"/>
  <c r="D162" i="9"/>
  <c r="C162" i="9"/>
  <c r="J161" i="9"/>
  <c r="I161" i="9"/>
  <c r="H161" i="9"/>
  <c r="G161" i="9"/>
  <c r="F161" i="9"/>
  <c r="E161" i="9"/>
  <c r="D161" i="9"/>
  <c r="C161" i="9"/>
  <c r="J160" i="9"/>
  <c r="I160" i="9"/>
  <c r="H160" i="9"/>
  <c r="G160" i="9"/>
  <c r="F160" i="9"/>
  <c r="E160" i="9"/>
  <c r="D160" i="9"/>
  <c r="C160" i="9"/>
  <c r="J159" i="9"/>
  <c r="I159" i="9"/>
  <c r="H159" i="9"/>
  <c r="G159" i="9"/>
  <c r="F159" i="9"/>
  <c r="E159" i="9"/>
  <c r="D159" i="9"/>
  <c r="C159" i="9"/>
  <c r="B159" i="9" s="1"/>
  <c r="J158" i="9"/>
  <c r="I158" i="9"/>
  <c r="H158" i="9"/>
  <c r="G158" i="9"/>
  <c r="F158" i="9"/>
  <c r="E158" i="9"/>
  <c r="D158" i="9"/>
  <c r="C158" i="9"/>
  <c r="J157" i="9"/>
  <c r="I157" i="9"/>
  <c r="H157" i="9"/>
  <c r="G157" i="9"/>
  <c r="F157" i="9"/>
  <c r="E157" i="9"/>
  <c r="D157" i="9"/>
  <c r="C157" i="9"/>
  <c r="J156" i="9"/>
  <c r="I156" i="9"/>
  <c r="H156" i="9"/>
  <c r="G156" i="9"/>
  <c r="F156" i="9"/>
  <c r="E156" i="9"/>
  <c r="D156" i="9"/>
  <c r="C156" i="9"/>
  <c r="B156" i="9" s="1"/>
  <c r="J155" i="9"/>
  <c r="I155" i="9"/>
  <c r="H155" i="9"/>
  <c r="G155" i="9"/>
  <c r="F155" i="9"/>
  <c r="E155" i="9"/>
  <c r="D155" i="9"/>
  <c r="C155" i="9"/>
  <c r="J154" i="9"/>
  <c r="I154" i="9"/>
  <c r="H154" i="9"/>
  <c r="G154" i="9"/>
  <c r="F154" i="9"/>
  <c r="E154" i="9"/>
  <c r="D154" i="9"/>
  <c r="C154" i="9"/>
  <c r="J153" i="9"/>
  <c r="I153" i="9"/>
  <c r="H153" i="9"/>
  <c r="G153" i="9"/>
  <c r="F153" i="9"/>
  <c r="E153" i="9"/>
  <c r="D153" i="9"/>
  <c r="C153" i="9"/>
  <c r="B153" i="9" s="1"/>
  <c r="J152" i="9"/>
  <c r="I152" i="9"/>
  <c r="H152" i="9"/>
  <c r="G152" i="9"/>
  <c r="F152" i="9"/>
  <c r="E152" i="9"/>
  <c r="D152" i="9"/>
  <c r="C152" i="9"/>
  <c r="J151" i="9"/>
  <c r="I151" i="9"/>
  <c r="H151" i="9"/>
  <c r="G151" i="9"/>
  <c r="F151" i="9"/>
  <c r="E151" i="9"/>
  <c r="D151" i="9"/>
  <c r="C151" i="9"/>
  <c r="J150" i="9"/>
  <c r="I150" i="9"/>
  <c r="H150" i="9"/>
  <c r="G150" i="9"/>
  <c r="F150" i="9"/>
  <c r="E150" i="9"/>
  <c r="D150" i="9"/>
  <c r="C150" i="9"/>
  <c r="J149" i="9"/>
  <c r="I149" i="9"/>
  <c r="H149" i="9"/>
  <c r="G149" i="9"/>
  <c r="F149" i="9"/>
  <c r="E149" i="9"/>
  <c r="D149" i="9"/>
  <c r="C149" i="9"/>
  <c r="J148" i="9"/>
  <c r="I148" i="9"/>
  <c r="H148" i="9"/>
  <c r="G148" i="9"/>
  <c r="F148" i="9"/>
  <c r="E148" i="9"/>
  <c r="D148" i="9"/>
  <c r="C148" i="9"/>
  <c r="J147" i="9"/>
  <c r="I147" i="9"/>
  <c r="H147" i="9"/>
  <c r="G147" i="9"/>
  <c r="F147" i="9"/>
  <c r="E147" i="9"/>
  <c r="D147" i="9"/>
  <c r="C147" i="9"/>
  <c r="B147" i="9" s="1"/>
  <c r="J146" i="9"/>
  <c r="I146" i="9"/>
  <c r="H146" i="9"/>
  <c r="G146" i="9"/>
  <c r="F146" i="9"/>
  <c r="E146" i="9"/>
  <c r="D146" i="9"/>
  <c r="C146" i="9"/>
  <c r="J145" i="9"/>
  <c r="I145" i="9"/>
  <c r="H145" i="9"/>
  <c r="G145" i="9"/>
  <c r="F145" i="9"/>
  <c r="E145" i="9"/>
  <c r="D145" i="9"/>
  <c r="C145" i="9"/>
  <c r="J144" i="9"/>
  <c r="I144" i="9"/>
  <c r="H144" i="9"/>
  <c r="G144" i="9"/>
  <c r="F144" i="9"/>
  <c r="E144" i="9"/>
  <c r="D144" i="9"/>
  <c r="C144" i="9"/>
  <c r="B144" i="9" s="1"/>
  <c r="J143" i="9"/>
  <c r="I143" i="9"/>
  <c r="H143" i="9"/>
  <c r="G143" i="9"/>
  <c r="F143" i="9"/>
  <c r="E143" i="9"/>
  <c r="D143" i="9"/>
  <c r="C143" i="9"/>
  <c r="J142" i="9"/>
  <c r="I142" i="9"/>
  <c r="H142" i="9"/>
  <c r="G142" i="9"/>
  <c r="F142" i="9"/>
  <c r="E142" i="9"/>
  <c r="D142" i="9"/>
  <c r="C142" i="9"/>
  <c r="J141" i="9"/>
  <c r="I141" i="9"/>
  <c r="H141" i="9"/>
  <c r="G141" i="9"/>
  <c r="F141" i="9"/>
  <c r="E141" i="9"/>
  <c r="D141" i="9"/>
  <c r="C141" i="9"/>
  <c r="B141" i="9" s="1"/>
  <c r="J140" i="9"/>
  <c r="I140" i="9"/>
  <c r="H140" i="9"/>
  <c r="G140" i="9"/>
  <c r="F140" i="9"/>
  <c r="E140" i="9"/>
  <c r="D140" i="9"/>
  <c r="C140" i="9"/>
  <c r="J139" i="9"/>
  <c r="I139" i="9"/>
  <c r="H139" i="9"/>
  <c r="G139" i="9"/>
  <c r="F139" i="9"/>
  <c r="E139" i="9"/>
  <c r="D139" i="9"/>
  <c r="C139" i="9"/>
  <c r="J138" i="9"/>
  <c r="I138" i="9"/>
  <c r="H138" i="9"/>
  <c r="G138" i="9"/>
  <c r="F138" i="9"/>
  <c r="E138" i="9"/>
  <c r="D138" i="9"/>
  <c r="C138" i="9"/>
  <c r="J137" i="9"/>
  <c r="I137" i="9"/>
  <c r="H137" i="9"/>
  <c r="G137" i="9"/>
  <c r="F137" i="9"/>
  <c r="E137" i="9"/>
  <c r="D137" i="9"/>
  <c r="C137" i="9"/>
  <c r="J136" i="9"/>
  <c r="I136" i="9"/>
  <c r="H136" i="9"/>
  <c r="G136" i="9"/>
  <c r="F136" i="9"/>
  <c r="E136" i="9"/>
  <c r="D136" i="9"/>
  <c r="C136" i="9"/>
  <c r="J135" i="9"/>
  <c r="I135" i="9"/>
  <c r="H135" i="9"/>
  <c r="G135" i="9"/>
  <c r="F135" i="9"/>
  <c r="E135" i="9"/>
  <c r="D135" i="9"/>
  <c r="C135" i="9"/>
  <c r="B135" i="9" s="1"/>
  <c r="J134" i="9"/>
  <c r="I134" i="9"/>
  <c r="H134" i="9"/>
  <c r="G134" i="9"/>
  <c r="F134" i="9"/>
  <c r="E134" i="9"/>
  <c r="D134" i="9"/>
  <c r="C134" i="9"/>
  <c r="J133" i="9"/>
  <c r="I133" i="9"/>
  <c r="H133" i="9"/>
  <c r="G133" i="9"/>
  <c r="F133" i="9"/>
  <c r="E133" i="9"/>
  <c r="D133" i="9"/>
  <c r="C133" i="9"/>
  <c r="J132" i="9"/>
  <c r="I132" i="9"/>
  <c r="H132" i="9"/>
  <c r="G132" i="9"/>
  <c r="F132" i="9"/>
  <c r="E132" i="9"/>
  <c r="D132" i="9"/>
  <c r="C132" i="9"/>
  <c r="B132" i="9" s="1"/>
  <c r="J131" i="9"/>
  <c r="I131" i="9"/>
  <c r="H131" i="9"/>
  <c r="G131" i="9"/>
  <c r="F131" i="9"/>
  <c r="E131" i="9"/>
  <c r="D131" i="9"/>
  <c r="C131" i="9"/>
  <c r="J130" i="9"/>
  <c r="I130" i="9"/>
  <c r="H130" i="9"/>
  <c r="G130" i="9"/>
  <c r="F130" i="9"/>
  <c r="E130" i="9"/>
  <c r="D130" i="9"/>
  <c r="C130" i="9"/>
  <c r="J129" i="9"/>
  <c r="I129" i="9"/>
  <c r="H129" i="9"/>
  <c r="G129" i="9"/>
  <c r="F129" i="9"/>
  <c r="E129" i="9"/>
  <c r="D129" i="9"/>
  <c r="C129" i="9"/>
  <c r="B129" i="9" s="1"/>
  <c r="J128" i="9"/>
  <c r="I128" i="9"/>
  <c r="H128" i="9"/>
  <c r="G128" i="9"/>
  <c r="F128" i="9"/>
  <c r="E128" i="9"/>
  <c r="D128" i="9"/>
  <c r="C128" i="9"/>
  <c r="J127" i="9"/>
  <c r="I127" i="9"/>
  <c r="H127" i="9"/>
  <c r="G127" i="9"/>
  <c r="F127" i="9"/>
  <c r="E127" i="9"/>
  <c r="D127" i="9"/>
  <c r="C127" i="9"/>
  <c r="J126" i="9"/>
  <c r="I126" i="9"/>
  <c r="H126" i="9"/>
  <c r="G126" i="9"/>
  <c r="F126" i="9"/>
  <c r="E126" i="9"/>
  <c r="D126" i="9"/>
  <c r="C126" i="9"/>
  <c r="J125" i="9"/>
  <c r="I125" i="9"/>
  <c r="H125" i="9"/>
  <c r="G125" i="9"/>
  <c r="F125" i="9"/>
  <c r="E125" i="9"/>
  <c r="D125" i="9"/>
  <c r="C125" i="9"/>
  <c r="J124" i="9"/>
  <c r="I124" i="9"/>
  <c r="H124" i="9"/>
  <c r="G124" i="9"/>
  <c r="F124" i="9"/>
  <c r="E124" i="9"/>
  <c r="D124" i="9"/>
  <c r="C124" i="9"/>
  <c r="J123" i="9"/>
  <c r="I123" i="9"/>
  <c r="H123" i="9"/>
  <c r="G123" i="9"/>
  <c r="F123" i="9"/>
  <c r="E123" i="9"/>
  <c r="D123" i="9"/>
  <c r="C123" i="9"/>
  <c r="B123" i="9" s="1"/>
  <c r="J122" i="9"/>
  <c r="I122" i="9"/>
  <c r="H122" i="9"/>
  <c r="G122" i="9"/>
  <c r="F122" i="9"/>
  <c r="E122" i="9"/>
  <c r="D122" i="9"/>
  <c r="C122" i="9"/>
  <c r="J121" i="9"/>
  <c r="I121" i="9"/>
  <c r="H121" i="9"/>
  <c r="G121" i="9"/>
  <c r="F121" i="9"/>
  <c r="E121" i="9"/>
  <c r="D121" i="9"/>
  <c r="C121" i="9"/>
  <c r="J120" i="9"/>
  <c r="I120" i="9"/>
  <c r="H120" i="9"/>
  <c r="G120" i="9"/>
  <c r="F120" i="9"/>
  <c r="E120" i="9"/>
  <c r="D120" i="9"/>
  <c r="C120" i="9"/>
  <c r="B120" i="9" s="1"/>
  <c r="J119" i="9"/>
  <c r="I119" i="9"/>
  <c r="H119" i="9"/>
  <c r="G119" i="9"/>
  <c r="F119" i="9"/>
  <c r="E119" i="9"/>
  <c r="D119" i="9"/>
  <c r="C119" i="9"/>
  <c r="J118" i="9"/>
  <c r="I118" i="9"/>
  <c r="H118" i="9"/>
  <c r="G118" i="9"/>
  <c r="F118" i="9"/>
  <c r="E118" i="9"/>
  <c r="D118" i="9"/>
  <c r="C118" i="9"/>
  <c r="J117" i="9"/>
  <c r="I117" i="9"/>
  <c r="H117" i="9"/>
  <c r="G117" i="9"/>
  <c r="F117" i="9"/>
  <c r="E117" i="9"/>
  <c r="D117" i="9"/>
  <c r="C117" i="9"/>
  <c r="B117" i="9" s="1"/>
  <c r="J116" i="9"/>
  <c r="I116" i="9"/>
  <c r="H116" i="9"/>
  <c r="G116" i="9"/>
  <c r="F116" i="9"/>
  <c r="E116" i="9"/>
  <c r="D116" i="9"/>
  <c r="C116" i="9"/>
  <c r="J115" i="9"/>
  <c r="I115" i="9"/>
  <c r="H115" i="9"/>
  <c r="G115" i="9"/>
  <c r="F115" i="9"/>
  <c r="E115" i="9"/>
  <c r="D115" i="9"/>
  <c r="C115" i="9"/>
  <c r="J114" i="9"/>
  <c r="I114" i="9"/>
  <c r="H114" i="9"/>
  <c r="G114" i="9"/>
  <c r="F114" i="9"/>
  <c r="E114" i="9"/>
  <c r="D114" i="9"/>
  <c r="C114" i="9"/>
  <c r="J113" i="9"/>
  <c r="I113" i="9"/>
  <c r="H113" i="9"/>
  <c r="G113" i="9"/>
  <c r="F113" i="9"/>
  <c r="E113" i="9"/>
  <c r="D113" i="9"/>
  <c r="C113" i="9"/>
  <c r="J112" i="9"/>
  <c r="I112" i="9"/>
  <c r="H112" i="9"/>
  <c r="G112" i="9"/>
  <c r="F112" i="9"/>
  <c r="E112" i="9"/>
  <c r="D112" i="9"/>
  <c r="C112" i="9"/>
  <c r="J111" i="9"/>
  <c r="I111" i="9"/>
  <c r="H111" i="9"/>
  <c r="G111" i="9"/>
  <c r="F111" i="9"/>
  <c r="E111" i="9"/>
  <c r="D111" i="9"/>
  <c r="C111" i="9"/>
  <c r="B111" i="9" s="1"/>
  <c r="J110" i="9"/>
  <c r="I110" i="9"/>
  <c r="H110" i="9"/>
  <c r="G110" i="9"/>
  <c r="F110" i="9"/>
  <c r="E110" i="9"/>
  <c r="D110" i="9"/>
  <c r="C110" i="9"/>
  <c r="J109" i="9"/>
  <c r="I109" i="9"/>
  <c r="H109" i="9"/>
  <c r="G109" i="9"/>
  <c r="F109" i="9"/>
  <c r="E109" i="9"/>
  <c r="D109" i="9"/>
  <c r="C109" i="9"/>
  <c r="J108" i="9"/>
  <c r="I108" i="9"/>
  <c r="H108" i="9"/>
  <c r="G108" i="9"/>
  <c r="F108" i="9"/>
  <c r="E108" i="9"/>
  <c r="D108" i="9"/>
  <c r="C108" i="9"/>
  <c r="B108" i="9" s="1"/>
  <c r="J107" i="9"/>
  <c r="I107" i="9"/>
  <c r="H107" i="9"/>
  <c r="G107" i="9"/>
  <c r="F107" i="9"/>
  <c r="E107" i="9"/>
  <c r="D107" i="9"/>
  <c r="C107" i="9"/>
  <c r="J106" i="9"/>
  <c r="I106" i="9"/>
  <c r="H106" i="9"/>
  <c r="G106" i="9"/>
  <c r="F106" i="9"/>
  <c r="E106" i="9"/>
  <c r="D106" i="9"/>
  <c r="C106" i="9"/>
  <c r="J105" i="9"/>
  <c r="I105" i="9"/>
  <c r="H105" i="9"/>
  <c r="G105" i="9"/>
  <c r="F105" i="9"/>
  <c r="E105" i="9"/>
  <c r="D105" i="9"/>
  <c r="C105" i="9"/>
  <c r="B105" i="9" s="1"/>
  <c r="J104" i="9"/>
  <c r="I104" i="9"/>
  <c r="H104" i="9"/>
  <c r="G104" i="9"/>
  <c r="F104" i="9"/>
  <c r="E104" i="9"/>
  <c r="D104" i="9"/>
  <c r="C104" i="9"/>
  <c r="J103" i="9"/>
  <c r="I103" i="9"/>
  <c r="H103" i="9"/>
  <c r="G103" i="9"/>
  <c r="F103" i="9"/>
  <c r="E103" i="9"/>
  <c r="D103" i="9"/>
  <c r="C103" i="9"/>
  <c r="J102" i="9"/>
  <c r="I102" i="9"/>
  <c r="H102" i="9"/>
  <c r="G102" i="9"/>
  <c r="F102" i="9"/>
  <c r="E102" i="9"/>
  <c r="D102" i="9"/>
  <c r="C102" i="9"/>
  <c r="J101" i="9"/>
  <c r="I101" i="9"/>
  <c r="H101" i="9"/>
  <c r="G101" i="9"/>
  <c r="F101" i="9"/>
  <c r="E101" i="9"/>
  <c r="D101" i="9"/>
  <c r="C101" i="9"/>
  <c r="J100" i="9"/>
  <c r="I100" i="9"/>
  <c r="H100" i="9"/>
  <c r="G100" i="9"/>
  <c r="F100" i="9"/>
  <c r="E100" i="9"/>
  <c r="D100" i="9"/>
  <c r="C100" i="9"/>
  <c r="J99" i="9"/>
  <c r="I99" i="9"/>
  <c r="H99" i="9"/>
  <c r="G99" i="9"/>
  <c r="F99" i="9"/>
  <c r="E99" i="9"/>
  <c r="D99" i="9"/>
  <c r="C99" i="9"/>
  <c r="B99" i="9" s="1"/>
  <c r="J98" i="9"/>
  <c r="I98" i="9"/>
  <c r="H98" i="9"/>
  <c r="G98" i="9"/>
  <c r="F98" i="9"/>
  <c r="E98" i="9"/>
  <c r="D98" i="9"/>
  <c r="C98" i="9"/>
  <c r="J97" i="9"/>
  <c r="I97" i="9"/>
  <c r="H97" i="9"/>
  <c r="G97" i="9"/>
  <c r="F97" i="9"/>
  <c r="E97" i="9"/>
  <c r="D97" i="9"/>
  <c r="C97" i="9"/>
  <c r="J96" i="9"/>
  <c r="I96" i="9"/>
  <c r="H96" i="9"/>
  <c r="G96" i="9"/>
  <c r="F96" i="9"/>
  <c r="E96" i="9"/>
  <c r="D96" i="9"/>
  <c r="C96" i="9"/>
  <c r="B96" i="9" s="1"/>
  <c r="J95" i="9"/>
  <c r="I95" i="9"/>
  <c r="H95" i="9"/>
  <c r="G95" i="9"/>
  <c r="F95" i="9"/>
  <c r="E95" i="9"/>
  <c r="D95" i="9"/>
  <c r="C95" i="9"/>
  <c r="J94" i="9"/>
  <c r="I94" i="9"/>
  <c r="H94" i="9"/>
  <c r="G94" i="9"/>
  <c r="F94" i="9"/>
  <c r="E94" i="9"/>
  <c r="D94" i="9"/>
  <c r="C94" i="9"/>
  <c r="J93" i="9"/>
  <c r="I93" i="9"/>
  <c r="H93" i="9"/>
  <c r="G93" i="9"/>
  <c r="F93" i="9"/>
  <c r="E93" i="9"/>
  <c r="D93" i="9"/>
  <c r="C93" i="9"/>
  <c r="B93" i="9" s="1"/>
  <c r="J92" i="9"/>
  <c r="I92" i="9"/>
  <c r="H92" i="9"/>
  <c r="G92" i="9"/>
  <c r="F92" i="9"/>
  <c r="E92" i="9"/>
  <c r="D92" i="9"/>
  <c r="C92" i="9"/>
  <c r="J91" i="9"/>
  <c r="I91" i="9"/>
  <c r="H91" i="9"/>
  <c r="G91" i="9"/>
  <c r="F91" i="9"/>
  <c r="E91" i="9"/>
  <c r="D91" i="9"/>
  <c r="C91" i="9"/>
  <c r="J90" i="9"/>
  <c r="I90" i="9"/>
  <c r="H90" i="9"/>
  <c r="G90" i="9"/>
  <c r="F90" i="9"/>
  <c r="E90" i="9"/>
  <c r="D90" i="9"/>
  <c r="C90" i="9"/>
  <c r="J89" i="9"/>
  <c r="I89" i="9"/>
  <c r="H89" i="9"/>
  <c r="G89" i="9"/>
  <c r="F89" i="9"/>
  <c r="E89" i="9"/>
  <c r="D89" i="9"/>
  <c r="C89" i="9"/>
  <c r="J88" i="9"/>
  <c r="I88" i="9"/>
  <c r="H88" i="9"/>
  <c r="G88" i="9"/>
  <c r="F88" i="9"/>
  <c r="E88" i="9"/>
  <c r="D88" i="9"/>
  <c r="C88" i="9"/>
  <c r="J87" i="9"/>
  <c r="I87" i="9"/>
  <c r="H87" i="9"/>
  <c r="G87" i="9"/>
  <c r="F87" i="9"/>
  <c r="E87" i="9"/>
  <c r="D87" i="9"/>
  <c r="C87" i="9"/>
  <c r="B87" i="9" s="1"/>
  <c r="J86" i="9"/>
  <c r="I86" i="9"/>
  <c r="H86" i="9"/>
  <c r="G86" i="9"/>
  <c r="F86" i="9"/>
  <c r="E86" i="9"/>
  <c r="D86" i="9"/>
  <c r="C86" i="9"/>
  <c r="J85" i="9"/>
  <c r="I85" i="9"/>
  <c r="H85" i="9"/>
  <c r="G85" i="9"/>
  <c r="F85" i="9"/>
  <c r="E85" i="9"/>
  <c r="D85" i="9"/>
  <c r="C85" i="9"/>
  <c r="J84" i="9"/>
  <c r="I84" i="9"/>
  <c r="H84" i="9"/>
  <c r="G84" i="9"/>
  <c r="F84" i="9"/>
  <c r="E84" i="9"/>
  <c r="D84" i="9"/>
  <c r="C84" i="9"/>
  <c r="B84" i="9" s="1"/>
  <c r="J83" i="9"/>
  <c r="I83" i="9"/>
  <c r="H83" i="9"/>
  <c r="G83" i="9"/>
  <c r="F83" i="9"/>
  <c r="E83" i="9"/>
  <c r="D83" i="9"/>
  <c r="C83" i="9"/>
  <c r="J82" i="9"/>
  <c r="I82" i="9"/>
  <c r="H82" i="9"/>
  <c r="G82" i="9"/>
  <c r="F82" i="9"/>
  <c r="E82" i="9"/>
  <c r="D82" i="9"/>
  <c r="C82" i="9"/>
  <c r="J81" i="9"/>
  <c r="I81" i="9"/>
  <c r="H81" i="9"/>
  <c r="G81" i="9"/>
  <c r="F81" i="9"/>
  <c r="E81" i="9"/>
  <c r="D81" i="9"/>
  <c r="C81" i="9"/>
  <c r="B81" i="9" s="1"/>
  <c r="J80" i="9"/>
  <c r="I80" i="9"/>
  <c r="H80" i="9"/>
  <c r="G80" i="9"/>
  <c r="F80" i="9"/>
  <c r="E80" i="9"/>
  <c r="D80" i="9"/>
  <c r="C80" i="9"/>
  <c r="J79" i="9"/>
  <c r="I79" i="9"/>
  <c r="H79" i="9"/>
  <c r="G79" i="9"/>
  <c r="F79" i="9"/>
  <c r="E79" i="9"/>
  <c r="D79" i="9"/>
  <c r="C79" i="9"/>
  <c r="J78" i="9"/>
  <c r="I78" i="9"/>
  <c r="H78" i="9"/>
  <c r="G78" i="9"/>
  <c r="F78" i="9"/>
  <c r="E78" i="9"/>
  <c r="D78" i="9"/>
  <c r="C78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75" i="9"/>
  <c r="I75" i="9"/>
  <c r="H75" i="9"/>
  <c r="G75" i="9"/>
  <c r="F75" i="9"/>
  <c r="E75" i="9"/>
  <c r="D75" i="9"/>
  <c r="C75" i="9"/>
  <c r="B75" i="9" s="1"/>
  <c r="J74" i="9"/>
  <c r="I74" i="9"/>
  <c r="H74" i="9"/>
  <c r="G74" i="9"/>
  <c r="F74" i="9"/>
  <c r="E74" i="9"/>
  <c r="D74" i="9"/>
  <c r="C74" i="9"/>
  <c r="J73" i="9"/>
  <c r="I73" i="9"/>
  <c r="H73" i="9"/>
  <c r="G73" i="9"/>
  <c r="F73" i="9"/>
  <c r="E73" i="9"/>
  <c r="D73" i="9"/>
  <c r="C73" i="9"/>
  <c r="J72" i="9"/>
  <c r="I72" i="9"/>
  <c r="H72" i="9"/>
  <c r="G72" i="9"/>
  <c r="F72" i="9"/>
  <c r="E72" i="9"/>
  <c r="D72" i="9"/>
  <c r="C72" i="9"/>
  <c r="B72" i="9" s="1"/>
  <c r="J71" i="9"/>
  <c r="I71" i="9"/>
  <c r="H71" i="9"/>
  <c r="G71" i="9"/>
  <c r="F71" i="9"/>
  <c r="E71" i="9"/>
  <c r="D71" i="9"/>
  <c r="C71" i="9"/>
  <c r="J70" i="9"/>
  <c r="I70" i="9"/>
  <c r="H70" i="9"/>
  <c r="G70" i="9"/>
  <c r="F70" i="9"/>
  <c r="E70" i="9"/>
  <c r="D70" i="9"/>
  <c r="C70" i="9"/>
  <c r="J69" i="9"/>
  <c r="I69" i="9"/>
  <c r="H69" i="9"/>
  <c r="G69" i="9"/>
  <c r="F69" i="9"/>
  <c r="E69" i="9"/>
  <c r="D69" i="9"/>
  <c r="C69" i="9"/>
  <c r="B69" i="9" s="1"/>
  <c r="J68" i="9"/>
  <c r="I68" i="9"/>
  <c r="H68" i="9"/>
  <c r="G68" i="9"/>
  <c r="F68" i="9"/>
  <c r="E68" i="9"/>
  <c r="D68" i="9"/>
  <c r="C68" i="9"/>
  <c r="J67" i="9"/>
  <c r="I67" i="9"/>
  <c r="H67" i="9"/>
  <c r="G67" i="9"/>
  <c r="F67" i="9"/>
  <c r="E67" i="9"/>
  <c r="D67" i="9"/>
  <c r="C67" i="9"/>
  <c r="J66" i="9"/>
  <c r="I66" i="9"/>
  <c r="H66" i="9"/>
  <c r="G66" i="9"/>
  <c r="F66" i="9"/>
  <c r="E66" i="9"/>
  <c r="D66" i="9"/>
  <c r="C66" i="9"/>
  <c r="J65" i="9"/>
  <c r="I65" i="9"/>
  <c r="H65" i="9"/>
  <c r="G65" i="9"/>
  <c r="F65" i="9"/>
  <c r="E65" i="9"/>
  <c r="D65" i="9"/>
  <c r="C65" i="9"/>
  <c r="J64" i="9"/>
  <c r="I64" i="9"/>
  <c r="H64" i="9"/>
  <c r="G64" i="9"/>
  <c r="F64" i="9"/>
  <c r="E64" i="9"/>
  <c r="D64" i="9"/>
  <c r="C64" i="9"/>
  <c r="J63" i="9"/>
  <c r="I63" i="9"/>
  <c r="H63" i="9"/>
  <c r="G63" i="9"/>
  <c r="F63" i="9"/>
  <c r="E63" i="9"/>
  <c r="D63" i="9"/>
  <c r="C63" i="9"/>
  <c r="B63" i="9" s="1"/>
  <c r="J62" i="9"/>
  <c r="I62" i="9"/>
  <c r="H62" i="9"/>
  <c r="G62" i="9"/>
  <c r="F62" i="9"/>
  <c r="E62" i="9"/>
  <c r="D62" i="9"/>
  <c r="C62" i="9"/>
  <c r="J61" i="9"/>
  <c r="I61" i="9"/>
  <c r="H61" i="9"/>
  <c r="G61" i="9"/>
  <c r="F61" i="9"/>
  <c r="E61" i="9"/>
  <c r="D61" i="9"/>
  <c r="C61" i="9"/>
  <c r="J60" i="9"/>
  <c r="I60" i="9"/>
  <c r="H60" i="9"/>
  <c r="G60" i="9"/>
  <c r="F60" i="9"/>
  <c r="E60" i="9"/>
  <c r="D60" i="9"/>
  <c r="C60" i="9"/>
  <c r="B60" i="9" s="1"/>
  <c r="J59" i="9"/>
  <c r="I59" i="9"/>
  <c r="H59" i="9"/>
  <c r="G59" i="9"/>
  <c r="F59" i="9"/>
  <c r="E59" i="9"/>
  <c r="D59" i="9"/>
  <c r="C59" i="9"/>
  <c r="J58" i="9"/>
  <c r="I58" i="9"/>
  <c r="H58" i="9"/>
  <c r="G58" i="9"/>
  <c r="F58" i="9"/>
  <c r="E58" i="9"/>
  <c r="D58" i="9"/>
  <c r="C58" i="9"/>
  <c r="J57" i="9"/>
  <c r="I57" i="9"/>
  <c r="H57" i="9"/>
  <c r="G57" i="9"/>
  <c r="F57" i="9"/>
  <c r="E57" i="9"/>
  <c r="D57" i="9"/>
  <c r="C57" i="9"/>
  <c r="B57" i="9" s="1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54" i="9"/>
  <c r="I54" i="9"/>
  <c r="H54" i="9"/>
  <c r="G54" i="9"/>
  <c r="F54" i="9"/>
  <c r="E54" i="9"/>
  <c r="D54" i="9"/>
  <c r="C54" i="9"/>
  <c r="J53" i="9"/>
  <c r="I53" i="9"/>
  <c r="H53" i="9"/>
  <c r="G53" i="9"/>
  <c r="F53" i="9"/>
  <c r="E53" i="9"/>
  <c r="D53" i="9"/>
  <c r="C53" i="9"/>
  <c r="J52" i="9"/>
  <c r="I52" i="9"/>
  <c r="H52" i="9"/>
  <c r="G52" i="9"/>
  <c r="F52" i="9"/>
  <c r="E52" i="9"/>
  <c r="D52" i="9"/>
  <c r="C52" i="9"/>
  <c r="J51" i="9"/>
  <c r="I51" i="9"/>
  <c r="H51" i="9"/>
  <c r="G51" i="9"/>
  <c r="F51" i="9"/>
  <c r="E51" i="9"/>
  <c r="D51" i="9"/>
  <c r="C51" i="9"/>
  <c r="B51" i="9" s="1"/>
  <c r="J50" i="9"/>
  <c r="I50" i="9"/>
  <c r="H50" i="9"/>
  <c r="G50" i="9"/>
  <c r="F50" i="9"/>
  <c r="E50" i="9"/>
  <c r="D50" i="9"/>
  <c r="C50" i="9"/>
  <c r="J49" i="9"/>
  <c r="I49" i="9"/>
  <c r="H49" i="9"/>
  <c r="G49" i="9"/>
  <c r="F49" i="9"/>
  <c r="E49" i="9"/>
  <c r="D49" i="9"/>
  <c r="C49" i="9"/>
  <c r="J48" i="9"/>
  <c r="I48" i="9"/>
  <c r="H48" i="9"/>
  <c r="G48" i="9"/>
  <c r="F48" i="9"/>
  <c r="E48" i="9"/>
  <c r="D48" i="9"/>
  <c r="C48" i="9"/>
  <c r="B48" i="9" s="1"/>
  <c r="J47" i="9"/>
  <c r="I47" i="9"/>
  <c r="H47" i="9"/>
  <c r="G47" i="9"/>
  <c r="F47" i="9"/>
  <c r="E47" i="9"/>
  <c r="D47" i="9"/>
  <c r="C47" i="9"/>
  <c r="J46" i="9"/>
  <c r="I46" i="9"/>
  <c r="H46" i="9"/>
  <c r="G46" i="9"/>
  <c r="F46" i="9"/>
  <c r="E46" i="9"/>
  <c r="D46" i="9"/>
  <c r="C46" i="9"/>
  <c r="J45" i="9"/>
  <c r="I45" i="9"/>
  <c r="H45" i="9"/>
  <c r="G45" i="9"/>
  <c r="F45" i="9"/>
  <c r="E45" i="9"/>
  <c r="D45" i="9"/>
  <c r="C45" i="9"/>
  <c r="B45" i="9" s="1"/>
  <c r="J44" i="9"/>
  <c r="I44" i="9"/>
  <c r="H44" i="9"/>
  <c r="G44" i="9"/>
  <c r="F44" i="9"/>
  <c r="E44" i="9"/>
  <c r="D44" i="9"/>
  <c r="C44" i="9"/>
  <c r="J43" i="9"/>
  <c r="I43" i="9"/>
  <c r="H43" i="9"/>
  <c r="G43" i="9"/>
  <c r="F43" i="9"/>
  <c r="E43" i="9"/>
  <c r="D43" i="9"/>
  <c r="C43" i="9"/>
  <c r="J42" i="9"/>
  <c r="I42" i="9"/>
  <c r="H42" i="9"/>
  <c r="G42" i="9"/>
  <c r="F42" i="9"/>
  <c r="E42" i="9"/>
  <c r="D42" i="9"/>
  <c r="C42" i="9"/>
  <c r="J41" i="9"/>
  <c r="I41" i="9"/>
  <c r="H41" i="9"/>
  <c r="G41" i="9"/>
  <c r="F41" i="9"/>
  <c r="E41" i="9"/>
  <c r="D41" i="9"/>
  <c r="C41" i="9"/>
  <c r="J40" i="9"/>
  <c r="I40" i="9"/>
  <c r="H40" i="9"/>
  <c r="G40" i="9"/>
  <c r="F40" i="9"/>
  <c r="E40" i="9"/>
  <c r="D40" i="9"/>
  <c r="C40" i="9"/>
  <c r="J39" i="9"/>
  <c r="I39" i="9"/>
  <c r="H39" i="9"/>
  <c r="G39" i="9"/>
  <c r="F39" i="9"/>
  <c r="E39" i="9"/>
  <c r="D39" i="9"/>
  <c r="C39" i="9"/>
  <c r="B39" i="9" s="1"/>
  <c r="J38" i="9"/>
  <c r="I38" i="9"/>
  <c r="H38" i="9"/>
  <c r="G38" i="9"/>
  <c r="F38" i="9"/>
  <c r="E38" i="9"/>
  <c r="D38" i="9"/>
  <c r="C38" i="9"/>
  <c r="J37" i="9"/>
  <c r="I37" i="9"/>
  <c r="H37" i="9"/>
  <c r="G37" i="9"/>
  <c r="F37" i="9"/>
  <c r="E37" i="9"/>
  <c r="D37" i="9"/>
  <c r="C37" i="9"/>
  <c r="J36" i="9"/>
  <c r="I36" i="9"/>
  <c r="H36" i="9"/>
  <c r="G36" i="9"/>
  <c r="F36" i="9"/>
  <c r="E36" i="9"/>
  <c r="D36" i="9"/>
  <c r="C36" i="9"/>
  <c r="B36" i="9" s="1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J33" i="9"/>
  <c r="I33" i="9"/>
  <c r="H33" i="9"/>
  <c r="G33" i="9"/>
  <c r="F33" i="9"/>
  <c r="E33" i="9"/>
  <c r="D33" i="9"/>
  <c r="C33" i="9"/>
  <c r="B33" i="9" s="1"/>
  <c r="J32" i="9"/>
  <c r="I32" i="9"/>
  <c r="H32" i="9"/>
  <c r="G32" i="9"/>
  <c r="F32" i="9"/>
  <c r="E32" i="9"/>
  <c r="D32" i="9"/>
  <c r="C32" i="9"/>
  <c r="J31" i="9"/>
  <c r="I31" i="9"/>
  <c r="H31" i="9"/>
  <c r="G31" i="9"/>
  <c r="F31" i="9"/>
  <c r="E31" i="9"/>
  <c r="D31" i="9"/>
  <c r="C31" i="9"/>
  <c r="J30" i="9"/>
  <c r="I30" i="9"/>
  <c r="H30" i="9"/>
  <c r="G30" i="9"/>
  <c r="F30" i="9"/>
  <c r="E30" i="9"/>
  <c r="D30" i="9"/>
  <c r="C30" i="9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7" i="9"/>
  <c r="I27" i="9"/>
  <c r="H27" i="9"/>
  <c r="G27" i="9"/>
  <c r="F27" i="9"/>
  <c r="E27" i="9"/>
  <c r="D27" i="9"/>
  <c r="C27" i="9"/>
  <c r="B27" i="9" s="1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B24" i="9" s="1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B21" i="9" s="1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B15" i="9" s="1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B12" i="9" s="1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B9" i="9" s="1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R58" i="1"/>
  <c r="Q58" i="1"/>
  <c r="C56" i="1" s="1"/>
  <c r="B251" i="9"/>
  <c r="B250" i="9"/>
  <c r="B248" i="9"/>
  <c r="B247" i="9"/>
  <c r="B246" i="9"/>
  <c r="B245" i="9"/>
  <c r="B244" i="9"/>
  <c r="B242" i="9"/>
  <c r="B241" i="9"/>
  <c r="B239" i="9"/>
  <c r="B238" i="9"/>
  <c r="B236" i="9"/>
  <c r="B235" i="9"/>
  <c r="B234" i="9"/>
  <c r="B233" i="9"/>
  <c r="B232" i="9"/>
  <c r="B230" i="9"/>
  <c r="B229" i="9"/>
  <c r="B227" i="9"/>
  <c r="B226" i="9"/>
  <c r="B224" i="9"/>
  <c r="B223" i="9"/>
  <c r="B222" i="9"/>
  <c r="B221" i="9"/>
  <c r="B220" i="9"/>
  <c r="B218" i="9"/>
  <c r="B217" i="9"/>
  <c r="B215" i="9"/>
  <c r="B214" i="9"/>
  <c r="B212" i="9"/>
  <c r="B211" i="9"/>
  <c r="B210" i="9"/>
  <c r="B209" i="9"/>
  <c r="B208" i="9"/>
  <c r="B206" i="9"/>
  <c r="B205" i="9"/>
  <c r="B203" i="9"/>
  <c r="B202" i="9"/>
  <c r="B200" i="9"/>
  <c r="B199" i="9"/>
  <c r="B198" i="9"/>
  <c r="B197" i="9"/>
  <c r="B196" i="9"/>
  <c r="B194" i="9"/>
  <c r="B193" i="9"/>
  <c r="B191" i="9"/>
  <c r="B190" i="9"/>
  <c r="B188" i="9"/>
  <c r="B187" i="9"/>
  <c r="B186" i="9"/>
  <c r="B185" i="9"/>
  <c r="B184" i="9"/>
  <c r="B182" i="9"/>
  <c r="B181" i="9"/>
  <c r="B179" i="9"/>
  <c r="B178" i="9"/>
  <c r="B176" i="9"/>
  <c r="B175" i="9"/>
  <c r="B174" i="9"/>
  <c r="B173" i="9"/>
  <c r="B172" i="9"/>
  <c r="B170" i="9"/>
  <c r="B169" i="9"/>
  <c r="B167" i="9"/>
  <c r="B166" i="9"/>
  <c r="B164" i="9"/>
  <c r="B163" i="9"/>
  <c r="B162" i="9"/>
  <c r="B161" i="9"/>
  <c r="B160" i="9"/>
  <c r="B158" i="9"/>
  <c r="B157" i="9"/>
  <c r="B155" i="9"/>
  <c r="B154" i="9"/>
  <c r="B152" i="9"/>
  <c r="B151" i="9"/>
  <c r="B150" i="9"/>
  <c r="B149" i="9"/>
  <c r="B148" i="9"/>
  <c r="B146" i="9"/>
  <c r="B145" i="9"/>
  <c r="B143" i="9"/>
  <c r="B142" i="9"/>
  <c r="B140" i="9"/>
  <c r="B139" i="9"/>
  <c r="B138" i="9"/>
  <c r="B137" i="9"/>
  <c r="B136" i="9"/>
  <c r="B134" i="9"/>
  <c r="B133" i="9"/>
  <c r="B131" i="9"/>
  <c r="B130" i="9"/>
  <c r="B128" i="9"/>
  <c r="B127" i="9"/>
  <c r="B126" i="9"/>
  <c r="B125" i="9"/>
  <c r="B124" i="9"/>
  <c r="B122" i="9"/>
  <c r="B121" i="9"/>
  <c r="B119" i="9"/>
  <c r="B118" i="9"/>
  <c r="B116" i="9"/>
  <c r="B115" i="9"/>
  <c r="B114" i="9"/>
  <c r="B113" i="9"/>
  <c r="B112" i="9"/>
  <c r="B110" i="9"/>
  <c r="B109" i="9"/>
  <c r="B107" i="9"/>
  <c r="B106" i="9"/>
  <c r="B104" i="9"/>
  <c r="B103" i="9"/>
  <c r="B102" i="9"/>
  <c r="B101" i="9"/>
  <c r="B100" i="9"/>
  <c r="B98" i="9"/>
  <c r="B97" i="9"/>
  <c r="B95" i="9"/>
  <c r="B94" i="9"/>
  <c r="B92" i="9"/>
  <c r="B91" i="9"/>
  <c r="B90" i="9"/>
  <c r="B89" i="9"/>
  <c r="B88" i="9"/>
  <c r="B86" i="9"/>
  <c r="B85" i="9"/>
  <c r="B83" i="9"/>
  <c r="B82" i="9"/>
  <c r="B80" i="9"/>
  <c r="B79" i="9"/>
  <c r="B78" i="9"/>
  <c r="B77" i="9"/>
  <c r="B76" i="9"/>
  <c r="B74" i="9"/>
  <c r="B73" i="9"/>
  <c r="B71" i="9"/>
  <c r="B70" i="9"/>
  <c r="B68" i="9"/>
  <c r="B67" i="9"/>
  <c r="B66" i="9"/>
  <c r="B65" i="9"/>
  <c r="B64" i="9"/>
  <c r="B62" i="9"/>
  <c r="B61" i="9"/>
  <c r="B59" i="9"/>
  <c r="B58" i="9"/>
  <c r="B56" i="9"/>
  <c r="B55" i="9"/>
  <c r="B54" i="9"/>
  <c r="B53" i="9"/>
  <c r="B52" i="9"/>
  <c r="B50" i="9"/>
  <c r="B49" i="9"/>
  <c r="B47" i="9"/>
  <c r="B46" i="9"/>
  <c r="B44" i="9"/>
  <c r="B43" i="9"/>
  <c r="B42" i="9"/>
  <c r="B41" i="9"/>
  <c r="B40" i="9"/>
  <c r="B38" i="9"/>
  <c r="B37" i="9"/>
  <c r="B35" i="9"/>
  <c r="B34" i="9"/>
  <c r="B32" i="9"/>
  <c r="B31" i="9"/>
  <c r="B30" i="9"/>
  <c r="B29" i="9"/>
  <c r="B28" i="9"/>
  <c r="B26" i="9"/>
  <c r="B25" i="9"/>
  <c r="B23" i="9"/>
  <c r="B22" i="9"/>
  <c r="B20" i="9"/>
  <c r="B19" i="9"/>
  <c r="B18" i="9"/>
  <c r="B17" i="9"/>
  <c r="B16" i="9"/>
  <c r="B14" i="9"/>
  <c r="B13" i="9"/>
  <c r="B11" i="9"/>
  <c r="B10" i="9"/>
  <c r="B8" i="9"/>
  <c r="B7" i="9"/>
  <c r="B6" i="9"/>
  <c r="B5" i="9"/>
  <c r="B4" i="9"/>
  <c r="H130" i="1"/>
  <c r="F130" i="1"/>
  <c r="K32" i="1"/>
  <c r="J32" i="1"/>
  <c r="I32" i="1"/>
  <c r="H32" i="1"/>
  <c r="G32" i="1"/>
  <c r="F32" i="1"/>
  <c r="E32" i="1"/>
  <c r="K31" i="1"/>
  <c r="J31" i="1"/>
  <c r="I31" i="1"/>
  <c r="H31" i="1"/>
  <c r="G31" i="1"/>
  <c r="F31" i="1"/>
  <c r="E31" i="1"/>
  <c r="D32" i="1"/>
  <c r="D31" i="1"/>
  <c r="C37" i="1"/>
  <c r="C36" i="1"/>
  <c r="D130" i="1" l="1"/>
  <c r="D67" i="1"/>
  <c r="D66" i="1"/>
  <c r="Q11" i="1"/>
  <c r="O8" i="1"/>
  <c r="O6" i="1" s="1"/>
  <c r="N8" i="1"/>
  <c r="N6" i="1" s="1"/>
  <c r="M8" i="1"/>
  <c r="M6" i="1" s="1"/>
  <c r="M7" i="1" s="1"/>
  <c r="M9" i="1" s="1"/>
  <c r="L8" i="1"/>
  <c r="L7" i="1" s="1"/>
  <c r="L9" i="1" s="1"/>
  <c r="K8" i="1"/>
  <c r="K6" i="1" l="1"/>
  <c r="K7" i="1" s="1"/>
  <c r="K9" i="1" s="1"/>
  <c r="N7" i="1"/>
  <c r="C31" i="1"/>
  <c r="C32" i="1"/>
  <c r="F18" i="1"/>
  <c r="J18" i="1"/>
  <c r="J19" i="1" s="1"/>
  <c r="I18" i="1"/>
  <c r="H18" i="1"/>
  <c r="G18" i="1"/>
  <c r="G19" i="1" l="1"/>
  <c r="H19" i="1"/>
  <c r="I19" i="1"/>
  <c r="F19" i="1"/>
  <c r="L19" i="1" l="1"/>
  <c r="C57" i="1" s="1"/>
  <c r="C58" i="1" s="1"/>
  <c r="C59" i="1" s="1"/>
  <c r="N9" i="1" l="1"/>
  <c r="O7" i="1" l="1"/>
  <c r="O9" i="1" s="1"/>
  <c r="C10" i="1" s="1"/>
  <c r="F15" i="1" s="1"/>
  <c r="Q6" i="1"/>
  <c r="F6" i="1" s="1"/>
  <c r="C26" i="1" s="1"/>
  <c r="H17" i="1" l="1"/>
  <c r="I15" i="1"/>
  <c r="C11" i="1"/>
  <c r="G16" i="1"/>
  <c r="H16" i="1"/>
  <c r="J17" i="1"/>
  <c r="F17" i="1"/>
  <c r="I17" i="1"/>
  <c r="I16" i="1"/>
  <c r="H15" i="1"/>
  <c r="G17" i="1"/>
  <c r="F16" i="1"/>
  <c r="J16" i="1"/>
  <c r="G15" i="1"/>
  <c r="J15" i="1"/>
  <c r="L15" i="1" l="1"/>
  <c r="C85" i="1" s="1"/>
  <c r="L16" i="1"/>
  <c r="C93" i="1" s="1"/>
  <c r="L17" i="1"/>
  <c r="C107" i="1" l="1"/>
</calcChain>
</file>

<file path=xl/sharedStrings.xml><?xml version="1.0" encoding="utf-8"?>
<sst xmlns="http://schemas.openxmlformats.org/spreadsheetml/2006/main" count="377" uniqueCount="363">
  <si>
    <t>발행일</t>
  </si>
  <si>
    <t>평가기준일</t>
  </si>
  <si>
    <t>만기일</t>
  </si>
  <si>
    <t>평가시작가정일</t>
  </si>
  <si>
    <t>w</t>
  </si>
  <si>
    <t>상환청구시작일</t>
  </si>
  <si>
    <t>전환시작일</t>
  </si>
  <si>
    <t>수의상환시작일</t>
  </si>
  <si>
    <t>Y</t>
  </si>
  <si>
    <t>m</t>
  </si>
  <si>
    <t>d</t>
  </si>
  <si>
    <t>B</t>
  </si>
  <si>
    <t>상환, 전환, 수의상환 시작 node</t>
  </si>
  <si>
    <t>freq</t>
    <phoneticPr fontId="6" type="noConversion"/>
  </si>
  <si>
    <t>잔여일</t>
    <phoneticPr fontId="6" type="noConversion"/>
  </si>
  <si>
    <t>&lt;&lt;만기일 노드 번호</t>
    <phoneticPr fontId="6" type="noConversion"/>
  </si>
  <si>
    <t>n</t>
    <phoneticPr fontId="6" type="noConversion"/>
  </si>
  <si>
    <t>1. 발행정보 (날짜 관련 계산+노드수 산정)</t>
    <phoneticPr fontId="6" type="noConversion"/>
  </si>
  <si>
    <t>w</t>
    <phoneticPr fontId="6" type="noConversion"/>
  </si>
  <si>
    <t>B</t>
    <phoneticPr fontId="6" type="noConversion"/>
  </si>
  <si>
    <t>2. Bootstraping</t>
    <phoneticPr fontId="6" type="noConversion"/>
  </si>
  <si>
    <t>freq(1년을 몇등분)</t>
    <phoneticPr fontId="6" type="noConversion"/>
  </si>
  <si>
    <t>&lt;&lt;freq</t>
    <phoneticPr fontId="6" type="noConversion"/>
  </si>
  <si>
    <t>(Y : 1 , m : 12, w : 52, d : 365, B : 252)</t>
    <phoneticPr fontId="6" type="noConversion"/>
  </si>
  <si>
    <t>node</t>
  </si>
  <si>
    <t>Matuality</t>
  </si>
  <si>
    <t>YTM_Rf</t>
  </si>
  <si>
    <t>YTM_Kd</t>
  </si>
  <si>
    <r>
      <t xml:space="preserve">&gt;&gt; </t>
    </r>
    <r>
      <rPr>
        <sz val="9"/>
        <color theme="1"/>
        <rFont val="돋움"/>
        <family val="3"/>
        <charset val="129"/>
      </rPr>
      <t>첫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이자율과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이자율사이에는</t>
    </r>
    <r>
      <rPr>
        <sz val="9"/>
        <color theme="1"/>
        <rFont val="Arial"/>
        <family val="2"/>
      </rPr>
      <t xml:space="preserve"> 0</t>
    </r>
    <r>
      <rPr>
        <sz val="9"/>
        <color theme="1"/>
        <rFont val="돋움"/>
        <family val="3"/>
        <charset val="129"/>
      </rPr>
      <t>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있으면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안됨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돋움"/>
        <family val="3"/>
        <charset val="129"/>
      </rPr>
      <t>이자율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정보가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없다면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해당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열은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삭제</t>
    </r>
    <r>
      <rPr>
        <sz val="9"/>
        <color theme="1"/>
        <rFont val="Arial"/>
        <family val="2"/>
      </rPr>
      <t xml:space="preserve">. </t>
    </r>
    <r>
      <rPr>
        <sz val="9"/>
        <color theme="1"/>
        <rFont val="돋움"/>
        <family val="3"/>
        <charset val="129"/>
      </rPr>
      <t>안그러면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이자율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오류발생</t>
    </r>
    <r>
      <rPr>
        <sz val="9"/>
        <color theme="1"/>
        <rFont val="Arial"/>
        <family val="2"/>
      </rPr>
      <t xml:space="preserve">, </t>
    </r>
    <r>
      <rPr>
        <sz val="9"/>
        <color theme="1"/>
        <rFont val="돋움"/>
        <family val="3"/>
        <charset val="129"/>
      </rPr>
      <t>기입하는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첫번째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이전은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첫번째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이자로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키인</t>
    </r>
    <r>
      <rPr>
        <sz val="9"/>
        <color theme="1"/>
        <rFont val="Arial"/>
        <family val="2"/>
      </rPr>
      <t xml:space="preserve">, n/freq </t>
    </r>
    <r>
      <rPr>
        <sz val="9"/>
        <color theme="1"/>
        <rFont val="돋움"/>
        <family val="3"/>
        <charset val="129"/>
      </rPr>
      <t>가</t>
    </r>
    <r>
      <rPr>
        <sz val="9"/>
        <color theme="1"/>
        <rFont val="Arial"/>
        <family val="2"/>
      </rPr>
      <t xml:space="preserve"> Matuality</t>
    </r>
    <r>
      <rPr>
        <sz val="9"/>
        <color theme="1"/>
        <rFont val="돋움"/>
        <family val="3"/>
        <charset val="129"/>
      </rPr>
      <t>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최대값을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넘어가면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안됨.</t>
    </r>
    <phoneticPr fontId="6" type="noConversion"/>
  </si>
  <si>
    <r>
      <t>&gt;&gt; 0.25</t>
    </r>
    <r>
      <rPr>
        <sz val="9"/>
        <color theme="1"/>
        <rFont val="Arial Unicode MS"/>
        <family val="2"/>
        <charset val="129"/>
      </rPr>
      <t xml:space="preserve">년 이전에 노드가 생기는 경우가 있으니 0노드의 값을 첫 이자율로 </t>
    </r>
    <r>
      <rPr>
        <sz val="9"/>
        <color theme="1"/>
        <rFont val="Arial"/>
        <family val="2"/>
      </rPr>
      <t>setting</t>
    </r>
    <phoneticPr fontId="6" type="noConversion"/>
  </si>
  <si>
    <t>&lt;Key in&gt;</t>
    <phoneticPr fontId="6" type="noConversion"/>
  </si>
  <si>
    <t>Rf_YTM</t>
  </si>
  <si>
    <t>Rf_SPOT</t>
  </si>
  <si>
    <t>Rf_FORWARD</t>
  </si>
  <si>
    <t>Kd_YTM</t>
  </si>
  <si>
    <t>Kd_SPOT</t>
  </si>
  <si>
    <t>Kd_FORWARD</t>
  </si>
  <si>
    <t>&lt;Result&gt;</t>
    <phoneticPr fontId="6" type="noConversion"/>
  </si>
  <si>
    <t>기초주가</t>
    <phoneticPr fontId="6" type="noConversion"/>
  </si>
  <si>
    <t>변동성</t>
    <phoneticPr fontId="6" type="noConversion"/>
  </si>
  <si>
    <t>노드간격(dt)</t>
    <phoneticPr fontId="6" type="noConversion"/>
  </si>
  <si>
    <t>상승계수(U)</t>
    <phoneticPr fontId="6" type="noConversion"/>
  </si>
  <si>
    <t>하락계수(D)</t>
    <phoneticPr fontId="6" type="noConversion"/>
  </si>
  <si>
    <t>발행가격</t>
    <phoneticPr fontId="6" type="noConversion"/>
  </si>
  <si>
    <t>전환가격</t>
    <phoneticPr fontId="6" type="noConversion"/>
  </si>
  <si>
    <t>리픽싱가격</t>
    <phoneticPr fontId="6" type="noConversion"/>
  </si>
  <si>
    <t>전환비율</t>
    <phoneticPr fontId="6" type="noConversion"/>
  </si>
  <si>
    <t>원주식수</t>
    <phoneticPr fontId="6" type="noConversion"/>
  </si>
  <si>
    <t>RCPS발생주식수</t>
    <phoneticPr fontId="6" type="noConversion"/>
  </si>
  <si>
    <t>채권가치</t>
    <phoneticPr fontId="6" type="noConversion"/>
  </si>
  <si>
    <t>RCPS_V_Table</t>
    <phoneticPr fontId="6" type="noConversion"/>
  </si>
  <si>
    <t>D__Table</t>
    <phoneticPr fontId="6" type="noConversion"/>
  </si>
  <si>
    <t>RCPS_H_Table</t>
    <phoneticPr fontId="6" type="noConversion"/>
  </si>
  <si>
    <t>B_H_Table</t>
    <phoneticPr fontId="6" type="noConversion"/>
  </si>
  <si>
    <t>S_H_Table</t>
    <phoneticPr fontId="6" type="noConversion"/>
  </si>
  <si>
    <t>S_H_Table_1</t>
    <phoneticPr fontId="6" type="noConversion"/>
  </si>
  <si>
    <t>RCPS</t>
    <phoneticPr fontId="6" type="noConversion"/>
  </si>
  <si>
    <t>CPS</t>
    <phoneticPr fontId="6" type="noConversion"/>
  </si>
  <si>
    <t>상환권</t>
    <phoneticPr fontId="6" type="noConversion"/>
  </si>
  <si>
    <t>전환권</t>
    <phoneticPr fontId="6" type="noConversion"/>
  </si>
  <si>
    <t>수의상환권</t>
    <phoneticPr fontId="6" type="noConversion"/>
  </si>
  <si>
    <t>Call</t>
    <phoneticPr fontId="6" type="noConversion"/>
  </si>
  <si>
    <t>Call 제거</t>
    <phoneticPr fontId="6" type="noConversion"/>
  </si>
  <si>
    <t>Put 제거</t>
    <phoneticPr fontId="6" type="noConversion"/>
  </si>
  <si>
    <t>B_H_Table_1</t>
    <phoneticPr fontId="6" type="noConversion"/>
  </si>
  <si>
    <t>y</t>
    <phoneticPr fontId="6" type="noConversion"/>
  </si>
  <si>
    <t>m</t>
    <phoneticPr fontId="6" type="noConversion"/>
  </si>
  <si>
    <t>d</t>
    <phoneticPr fontId="6" type="noConversion"/>
  </si>
  <si>
    <t xml:space="preserve">   &gt;&gt;잔여일은 마지막에 할인조정 혹은 pass</t>
    <phoneticPr fontId="6" type="noConversion"/>
  </si>
  <si>
    <t>3. 주가이항트리 작성</t>
    <phoneticPr fontId="6" type="noConversion"/>
  </si>
  <si>
    <t>4. 리픽싱</t>
    <phoneticPr fontId="6" type="noConversion"/>
  </si>
  <si>
    <t>5. 희석주가</t>
    <phoneticPr fontId="6" type="noConversion"/>
  </si>
  <si>
    <t>보장수익률</t>
    <phoneticPr fontId="6" type="noConversion"/>
  </si>
  <si>
    <t>전환시작가능 node</t>
    <phoneticPr fontId="6" type="noConversion"/>
  </si>
  <si>
    <t>필요정보 없음</t>
    <phoneticPr fontId="6" type="noConversion"/>
  </si>
  <si>
    <t>수의상환가능 node</t>
    <phoneticPr fontId="6" type="noConversion"/>
  </si>
  <si>
    <t>&gt;&gt;여기부터</t>
    <phoneticPr fontId="6" type="noConversion"/>
  </si>
  <si>
    <t>수의상환가격</t>
    <phoneticPr fontId="6" type="noConversion"/>
  </si>
  <si>
    <t>아래 테이블 생성</t>
    <phoneticPr fontId="6" type="noConversion"/>
  </si>
  <si>
    <t>상환시작가능 node</t>
    <phoneticPr fontId="6" type="noConversion"/>
  </si>
  <si>
    <t>&lt;금융투자협회&gt;</t>
    <phoneticPr fontId="6" type="noConversion"/>
  </si>
  <si>
    <t>5. BDT</t>
    <phoneticPr fontId="6" type="noConversion"/>
  </si>
  <si>
    <t>7. 채권상환가치</t>
    <phoneticPr fontId="6" type="noConversion"/>
  </si>
  <si>
    <t>8. 주식전환가치</t>
    <phoneticPr fontId="6" type="noConversion"/>
  </si>
  <si>
    <t>9. 전환사채내재가치</t>
    <phoneticPr fontId="6" type="noConversion"/>
  </si>
  <si>
    <t>10. 전환사채가치계산</t>
    <phoneticPr fontId="6" type="noConversion"/>
  </si>
  <si>
    <t>11. 전환사채 평가결과</t>
    <phoneticPr fontId="6" type="noConversion"/>
  </si>
  <si>
    <t>일자</t>
  </si>
  <si>
    <t>&gt;&gt;모두 숫자로 변환  오류없애야함</t>
  </si>
  <si>
    <t>3월</t>
  </si>
  <si>
    <t>6월</t>
  </si>
  <si>
    <t>9월</t>
  </si>
  <si>
    <t>유사회사 - 오른쪽으로</t>
    <phoneticPr fontId="6" type="noConversion"/>
  </si>
  <si>
    <t>웨이브일렉트로</t>
  </si>
  <si>
    <t>회사명</t>
    <phoneticPr fontId="6" type="noConversion"/>
  </si>
  <si>
    <t>시작일</t>
    <phoneticPr fontId="6" type="noConversion"/>
  </si>
  <si>
    <t>종료일</t>
    <phoneticPr fontId="6" type="noConversion"/>
  </si>
  <si>
    <t>텔콘RF제약</t>
    <phoneticPr fontId="6" type="noConversion"/>
  </si>
  <si>
    <t>케이엠더블유</t>
    <phoneticPr fontId="6" type="noConversion"/>
  </si>
  <si>
    <t>에이스테크</t>
    <phoneticPr fontId="6" type="noConversion"/>
  </si>
  <si>
    <t>알엔투테크놀로지</t>
    <phoneticPr fontId="6" type="noConversion"/>
  </si>
  <si>
    <t>RF머트리얼즈</t>
    <phoneticPr fontId="6" type="noConversion"/>
  </si>
  <si>
    <t>원주가</t>
    <phoneticPr fontId="6" type="noConversion"/>
  </si>
  <si>
    <t>수정주가</t>
    <phoneticPr fontId="6" type="noConversion"/>
  </si>
  <si>
    <t>일변동성</t>
    <phoneticPr fontId="6" type="noConversion"/>
  </si>
  <si>
    <t>거래일</t>
    <phoneticPr fontId="6" type="noConversion"/>
  </si>
  <si>
    <t>연간변동성</t>
    <phoneticPr fontId="6" type="noConversion"/>
  </si>
  <si>
    <t>일반사채</t>
    <phoneticPr fontId="6" type="noConversion"/>
  </si>
  <si>
    <t>&gt;&gt; 규모보정 등 변동성을 변경하려면 거래일, 연변동성부분 수식과 값을 변경하면 됨</t>
    <phoneticPr fontId="6" type="noConversion"/>
  </si>
  <si>
    <t>회사채 I(공모사채) /무보증 /BBB-</t>
  </si>
  <si>
    <t>1년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</si>
  <si>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</si>
  <si>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</si>
  <si>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</si>
  <si>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</si>
  <si>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</si>
  <si>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</si>
  <si>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</si>
  <si>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</si>
  <si>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</si>
  <si>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</si>
  <si>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</si>
  <si>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</si>
  <si>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</si>
  <si>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</si>
  <si>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</si>
  <si>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</si>
  <si>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</si>
  <si>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</si>
  <si>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</si>
  <si>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</si>
  <si>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</si>
  <si>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</si>
  <si>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</si>
  <si>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</si>
  <si>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</si>
  <si>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</si>
  <si>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</si>
  <si>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</si>
  <si>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</si>
  <si>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</si>
  <si>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</si>
  <si>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</si>
  <si>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</si>
  <si>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</si>
  <si>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</si>
  <si>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</si>
  <si>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</si>
  <si>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</si>
  <si>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</si>
  <si>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</si>
  <si>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</si>
  <si>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</si>
  <si>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</si>
  <si>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</si>
  <si>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</si>
  <si>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</si>
  <si>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</si>
  <si>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</si>
  <si>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</si>
  <si>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</si>
  <si>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</si>
  <si>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</si>
  <si>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</si>
  <si>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</si>
  <si>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</si>
  <si>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</si>
  <si>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</si>
  <si>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</si>
  <si>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</si>
  <si>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</si>
  <si>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</si>
  <si>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</si>
  <si>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</si>
  <si>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</si>
  <si>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</si>
  <si>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</si>
  <si>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</si>
  <si>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</si>
  <si>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</si>
  <si>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</si>
  <si>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</si>
  <si>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</si>
  <si>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</si>
  <si>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</si>
  <si>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</si>
  <si>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</si>
  <si>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</si>
  <si>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</si>
  <si>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</si>
  <si>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</si>
  <si>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</si>
  <si>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</si>
  <si>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</si>
  <si>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</si>
  <si>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</si>
  <si>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</si>
  <si>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</si>
  <si>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</si>
  <si>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</si>
  <si>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</si>
  <si>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</si>
  <si>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</si>
  <si>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</si>
  <si>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</si>
  <si>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</si>
  <si>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</si>
  <si>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</si>
  <si>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</si>
  <si>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</si>
  <si>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</si>
  <si>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</si>
  <si>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</si>
  <si>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</si>
  <si>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</si>
  <si>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</si>
  <si>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</si>
  <si>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</si>
  <si>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</si>
  <si>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</si>
  <si>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</si>
  <si>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</si>
  <si>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</si>
  <si>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</si>
  <si>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</si>
  <si>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</si>
  <si>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</si>
  <si>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</si>
  <si>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</si>
  <si>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</si>
  <si>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</si>
  <si>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</si>
  <si>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</si>
  <si>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</si>
  <si>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</si>
  <si>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</si>
  <si>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</si>
  <si>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</si>
  <si>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</si>
  <si>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</si>
  <si>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</si>
  <si>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</si>
  <si>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</si>
  <si>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</si>
  <si>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</si>
  <si>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</si>
  <si>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</si>
  <si>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</si>
  <si>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</si>
  <si>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</si>
  <si>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</si>
  <si>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</si>
  <si>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</si>
  <si>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</si>
  <si>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</si>
  <si>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</si>
  <si>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</si>
  <si>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</si>
  <si>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</si>
  <si>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</si>
  <si>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</si>
  <si>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</si>
  <si>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</si>
  <si>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</si>
  <si>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</si>
  <si>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</si>
  <si>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</si>
  <si>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</si>
  <si>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</si>
  <si>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</si>
  <si>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</si>
  <si>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</si>
  <si>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</si>
  <si>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</si>
  <si>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</si>
  <si>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</si>
  <si>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</si>
  <si>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</si>
  <si>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</si>
  <si>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</si>
  <si>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</si>
  <si>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</si>
  <si>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</si>
  <si>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</si>
  <si>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</si>
  <si>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</si>
  <si>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</si>
  <si>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</si>
  <si>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2023/01/11</t>
  </si>
  <si>
    <t>2023/01/10</t>
  </si>
  <si>
    <t>2023/01/09</t>
  </si>
  <si>
    <t>2023/01/06</t>
  </si>
  <si>
    <t>2023/01/05</t>
  </si>
  <si>
    <t>2023/01/04</t>
  </si>
  <si>
    <t>2023/01/03</t>
  </si>
  <si>
    <t>2023/01/02</t>
  </si>
  <si>
    <t>2022/12/30</t>
  </si>
  <si>
    <t>2022/12/29</t>
  </si>
  <si>
    <t>2022/12/28</t>
  </si>
  <si>
    <t>2022/12/27</t>
  </si>
  <si>
    <t>2022/12/26</t>
  </si>
  <si>
    <t>2022/12/23</t>
  </si>
  <si>
    <t>2022/12/22</t>
  </si>
  <si>
    <t>2022/12/21</t>
  </si>
  <si>
    <t>2022/12/20</t>
  </si>
  <si>
    <t>2022/12/19</t>
  </si>
  <si>
    <t>2022/12/16</t>
  </si>
  <si>
    <t>2022/12/15</t>
  </si>
  <si>
    <t>2022/12/14</t>
  </si>
  <si>
    <t>2022/12/13</t>
  </si>
  <si>
    <t>2022/12/12</t>
  </si>
  <si>
    <t>2022/12/09</t>
  </si>
  <si>
    <t>2022/12/08</t>
  </si>
  <si>
    <t>2022/12/07</t>
  </si>
  <si>
    <t>2022/12/06</t>
  </si>
  <si>
    <t>2022/12/05</t>
  </si>
  <si>
    <t>2022/12/02</t>
  </si>
  <si>
    <t>2022/12/01</t>
  </si>
  <si>
    <t>2022/11/30</t>
  </si>
  <si>
    <t>2022/11/29</t>
  </si>
  <si>
    <t>2022/11/28</t>
  </si>
  <si>
    <t>2022/11/25</t>
  </si>
  <si>
    <t>2022/11/24</t>
  </si>
  <si>
    <t>2022/11/23</t>
  </si>
  <si>
    <t>2022/11/22</t>
  </si>
  <si>
    <t>2022/11/21</t>
  </si>
  <si>
    <t>2022/11/18</t>
  </si>
  <si>
    <t>2022/11/17</t>
  </si>
  <si>
    <t>2022/11/16</t>
  </si>
  <si>
    <t>2022/11/15</t>
  </si>
  <si>
    <t>2022/11/14</t>
  </si>
  <si>
    <t>2022/11/11</t>
  </si>
  <si>
    <t>2022/11/10</t>
  </si>
  <si>
    <t>2022/11/09</t>
  </si>
  <si>
    <t>2022/11/08</t>
  </si>
  <si>
    <t>2022/11/07</t>
  </si>
  <si>
    <t>2022/11/04</t>
  </si>
  <si>
    <t>2022/11/03</t>
  </si>
  <si>
    <t>2022/11/02</t>
  </si>
  <si>
    <t>2022/11/01</t>
  </si>
  <si>
    <t>2022/10/31</t>
  </si>
  <si>
    <t>2022/10/28</t>
  </si>
  <si>
    <t>2022/10/27</t>
  </si>
  <si>
    <t>2022/10/26</t>
  </si>
  <si>
    <t>2022/10/25</t>
  </si>
  <si>
    <t>2022/10/24</t>
  </si>
  <si>
    <t>2022/10/21</t>
  </si>
  <si>
    <t>2022/10/20</t>
  </si>
  <si>
    <t>2022/10/19</t>
  </si>
  <si>
    <t>2022/10/18</t>
  </si>
  <si>
    <t>2022/10/17</t>
  </si>
  <si>
    <t>2022/10/14</t>
  </si>
  <si>
    <t>2022/10/13</t>
  </si>
  <si>
    <t>2022/10/12</t>
  </si>
  <si>
    <t>2022/10/11</t>
  </si>
  <si>
    <t>2022/10/07</t>
  </si>
  <si>
    <t>2022/10/06</t>
  </si>
  <si>
    <t>2022/10/05</t>
  </si>
  <si>
    <t>2022/10/04</t>
  </si>
  <si>
    <t>1년6월</t>
  </si>
  <si>
    <t>2년</t>
  </si>
  <si>
    <t>2년6월</t>
  </si>
  <si>
    <t>3년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</si>
</sst>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@_)"/>
    <numFmt numFmtId="177" formatCode="0.000%"/>
  </numFmts>
  <fonts count="1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Arial"/>
      <family val="2"/>
    </font>
    <font>
      <sz val="9"/>
      <color theme="1"/>
      <name val="Arial Unicode MS"/>
      <family val="3"/>
      <charset val="129"/>
    </font>
    <font>
      <sz val="9"/>
      <color theme="1"/>
      <name val="돋움"/>
      <family val="3"/>
      <charset val="129"/>
    </font>
    <font>
      <sz val="9"/>
      <color theme="1"/>
      <name val="Arial Unicode MS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0">
    <xf numFmtId="0" fontId="0" fillId="0" borderId="0"/>
    <xf numFmtId="0" fontId="1" fillId="0" borderId="0">
      <alignment vertical="center"/>
    </xf>
    <xf numFmtId="0" fontId="3" fillId="0" borderId="1" applyNumberFormat="0" applyFill="0" applyAlignment="0" applyProtection="0"/>
    <xf numFmtId="9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176" fontId="4" fillId="0" borderId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2" borderId="0" xfId="1" applyFill="1">
      <alignment vertical="center"/>
    </xf>
    <xf numFmtId="0" fontId="5" fillId="2" borderId="0" xfId="1" applyFont="1" applyFill="1">
      <alignment vertical="center"/>
    </xf>
    <xf numFmtId="0" fontId="1" fillId="2" borderId="0" xfId="16" applyFill="1">
      <alignment vertical="center"/>
    </xf>
    <xf numFmtId="0" fontId="5" fillId="2" borderId="0" xfId="16" applyFont="1" applyFill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7" fillId="0" borderId="2" xfId="16" applyNumberFormat="1" applyFont="1" applyBorder="1">
      <alignment vertical="center"/>
    </xf>
    <xf numFmtId="0" fontId="0" fillId="0" borderId="2" xfId="0" applyBorder="1"/>
    <xf numFmtId="0" fontId="8" fillId="0" borderId="2" xfId="16" applyFont="1" applyBorder="1">
      <alignment vertical="center"/>
    </xf>
    <xf numFmtId="0" fontId="8" fillId="4" borderId="2" xfId="16" applyFont="1" applyFill="1" applyBorder="1">
      <alignment vertical="center"/>
    </xf>
    <xf numFmtId="3" fontId="0" fillId="0" borderId="0" xfId="0" applyNumberFormat="1"/>
    <xf numFmtId="14" fontId="7" fillId="0" borderId="0" xfId="16" applyNumberFormat="1" applyFont="1">
      <alignment vertical="center"/>
    </xf>
    <xf numFmtId="0" fontId="1" fillId="0" borderId="0" xfId="16">
      <alignment vertical="center"/>
    </xf>
    <xf numFmtId="0" fontId="1" fillId="0" borderId="2" xfId="16" applyBorder="1">
      <alignment vertical="center"/>
    </xf>
    <xf numFmtId="14" fontId="7" fillId="0" borderId="2" xfId="16" applyNumberFormat="1" applyFont="1" applyBorder="1">
      <alignment vertical="center"/>
    </xf>
    <xf numFmtId="0" fontId="5" fillId="0" borderId="0" xfId="16" applyFont="1" applyAlignment="1">
      <alignment horizontal="center" vertical="center"/>
    </xf>
    <xf numFmtId="0" fontId="5" fillId="5" borderId="2" xfId="16" applyFont="1" applyFill="1" applyBorder="1" applyAlignment="1">
      <alignment horizontal="center" vertical="center"/>
    </xf>
    <xf numFmtId="3" fontId="1" fillId="0" borderId="0" xfId="16" applyNumberFormat="1">
      <alignment vertical="center"/>
    </xf>
    <xf numFmtId="3" fontId="1" fillId="3" borderId="0" xfId="16" applyNumberFormat="1" applyFill="1">
      <alignment vertical="center"/>
    </xf>
    <xf numFmtId="0" fontId="5" fillId="0" borderId="2" xfId="16" applyFont="1" applyBorder="1">
      <alignment vertical="center"/>
    </xf>
    <xf numFmtId="0" fontId="7" fillId="0" borderId="0" xfId="16" applyFont="1">
      <alignment vertical="center"/>
    </xf>
    <xf numFmtId="9" fontId="0" fillId="0" borderId="2" xfId="0" applyNumberFormat="1" applyBorder="1"/>
    <xf numFmtId="177" fontId="0" fillId="0" borderId="0" xfId="0" applyNumberFormat="1"/>
    <xf numFmtId="0" fontId="5" fillId="5" borderId="2" xfId="0" applyFont="1" applyFill="1" applyBorder="1" applyAlignment="1">
      <alignment horizontal="center"/>
    </xf>
    <xf numFmtId="3" fontId="0" fillId="0" borderId="2" xfId="0" applyNumberFormat="1" applyBorder="1"/>
    <xf numFmtId="14" fontId="0" fillId="0" borderId="0" xfId="0" applyNumberFormat="1"/>
    <xf numFmtId="0" fontId="0" fillId="6" borderId="2" xfId="0" applyFill="1" applyBorder="1"/>
    <xf numFmtId="0" fontId="5" fillId="0" borderId="0" xfId="0" applyFont="1"/>
    <xf numFmtId="0" fontId="2" fillId="9" borderId="3" xfId="17" applyFill="1" applyBorder="1" applyAlignment="1">
      <alignment vertical="center" wrapText="1"/>
    </xf>
    <xf numFmtId="0" fontId="5" fillId="0" borderId="0" xfId="16" applyFont="1">
      <alignment vertical="center"/>
    </xf>
    <xf numFmtId="0" fontId="2" fillId="5" borderId="3" xfId="17" applyFill="1" applyBorder="1" applyAlignment="1">
      <alignment vertical="center" wrapText="1"/>
    </xf>
    <xf numFmtId="0" fontId="2" fillId="7" borderId="3" xfId="17" applyFill="1" applyBorder="1" applyAlignment="1">
      <alignment horizontal="center" vertical="center" wrapText="1"/>
    </xf>
    <xf numFmtId="0" fontId="2" fillId="5" borderId="3" xfId="17" applyFill="1" applyBorder="1" applyAlignment="1">
      <alignment horizontal="center" vertical="center" wrapText="1"/>
    </xf>
    <xf numFmtId="0" fontId="2" fillId="5" borderId="3" xfId="17" applyFill="1" applyBorder="1" applyAlignment="1">
      <alignment horizontal="center" vertical="center"/>
    </xf>
    <xf numFmtId="14" fontId="0" fillId="0" borderId="2" xfId="0" applyNumberFormat="1" applyBorder="1"/>
    <xf numFmtId="0" fontId="2" fillId="5" borderId="0" xfId="17" applyFill="1" applyAlignment="1">
      <alignment horizontal="center" vertical="center" wrapText="1"/>
    </xf>
    <xf numFmtId="0" fontId="2" fillId="8" borderId="0" xfId="17" applyFill="1" applyAlignment="1">
      <alignment horizontal="center" vertical="center"/>
    </xf>
    <xf numFmtId="0" fontId="2" fillId="8" borderId="3" xfId="17" applyFill="1" applyBorder="1" applyAlignment="1">
      <alignment horizontal="center" vertical="center"/>
    </xf>
    <xf numFmtId="0" fontId="2" fillId="9" borderId="3" xfId="17" applyFill="1" applyBorder="1" applyAlignment="1">
      <alignment horizontal="center" vertical="center" wrapText="1"/>
    </xf>
  </cellXfs>
  <cellStyles count="40">
    <cellStyle name="Smart Total" xfId="2" xr:uid="{F00C54A7-ED99-4CAE-A2CB-EB5059079C07}"/>
    <cellStyle name="백분율 2" xfId="4" xr:uid="{C9CB28B5-829C-443F-AECB-47521654CEFB}"/>
    <cellStyle name="백분율 3" xfId="3" xr:uid="{3B36105C-6092-440A-A496-17C055F65713}"/>
    <cellStyle name="쉼표 [0] 2" xfId="6" xr:uid="{27AE8259-2C9F-45C9-88B6-54D3831AB014}"/>
    <cellStyle name="쉼표 [0] 2 2" xfId="7" xr:uid="{F229F010-7CE8-4ECF-88D1-160C9A91B275}"/>
    <cellStyle name="쉼표 [0] 2 2 2" xfId="22" xr:uid="{3A692ACF-C375-4BBF-8B17-A7F385015C32}"/>
    <cellStyle name="쉼표 [0] 2 2 3" xfId="32" xr:uid="{3B999F55-F4A8-4970-AFCD-395767EDB505}"/>
    <cellStyle name="쉼표 [0] 2 3" xfId="8" xr:uid="{3754C663-3DE6-4DC7-B876-AF7BF1B35503}"/>
    <cellStyle name="쉼표 [0] 2 3 2" xfId="23" xr:uid="{5014C834-A2A2-4E3B-8371-28B2866A3A8E}"/>
    <cellStyle name="쉼표 [0] 2 3 3" xfId="33" xr:uid="{96E00AA0-08FD-460F-B912-8BE45AA3C50C}"/>
    <cellStyle name="쉼표 [0] 2 4" xfId="9" xr:uid="{C8C0DA24-9879-4404-A704-C85D33669D90}"/>
    <cellStyle name="쉼표 [0] 2 4 2" xfId="24" xr:uid="{60E10AE8-9A96-4960-8590-34F89BD402FA}"/>
    <cellStyle name="쉼표 [0] 2 4 3" xfId="34" xr:uid="{8720C3D0-766E-4BB4-B393-A258F7B90FA1}"/>
    <cellStyle name="쉼표 [0] 2 5" xfId="21" xr:uid="{F89C95A2-3779-4FB1-8C07-87054CA83AF5}"/>
    <cellStyle name="쉼표 [0] 2 6" xfId="31" xr:uid="{041CE8D0-B420-497D-9A73-14D7600FA79B}"/>
    <cellStyle name="쉼표 [0] 3" xfId="10" xr:uid="{9AF15B99-E0E7-4D57-8C5F-DDD3D86382FF}"/>
    <cellStyle name="쉼표 [0] 3 2" xfId="11" xr:uid="{0E140FAB-9B1F-4F95-BC98-65345CC47D7B}"/>
    <cellStyle name="쉼표 [0] 3 2 2" xfId="26" xr:uid="{C6B71DA2-1D03-4F39-8BCC-3015FC3B6087}"/>
    <cellStyle name="쉼표 [0] 3 2 3" xfId="36" xr:uid="{F4C4383B-3656-4A8E-9438-E8C4F65C760E}"/>
    <cellStyle name="쉼표 [0] 3 3" xfId="12" xr:uid="{A2345CF1-2C58-4C47-A699-0A1BDE28B0BA}"/>
    <cellStyle name="쉼표 [0] 3 3 2" xfId="27" xr:uid="{7B3C20B9-0875-41C9-BDAD-EC7D916DA311}"/>
    <cellStyle name="쉼표 [0] 3 3 3" xfId="37" xr:uid="{E6AD74AD-570F-45DA-8ABC-6F764E53990A}"/>
    <cellStyle name="쉼표 [0] 3 4" xfId="25" xr:uid="{4ADC907A-6BDE-47BD-A755-83A8284DC3CC}"/>
    <cellStyle name="쉼표 [0] 3 5" xfId="35" xr:uid="{949ACA94-F8B0-4BB1-B516-845C4C6428DC}"/>
    <cellStyle name="쉼표 [0] 4" xfId="13" xr:uid="{2FDF7E3F-C5DE-4BC8-BA13-558D3266BA82}"/>
    <cellStyle name="쉼표 [0] 4 2" xfId="28" xr:uid="{F75878D8-386A-4F5F-8117-8FDD2FA5C203}"/>
    <cellStyle name="쉼표 [0] 4 3" xfId="38" xr:uid="{9B6A06DF-12E9-4F7C-9728-D5E0A2E82BFD}"/>
    <cellStyle name="쉼표 [0] 5" xfId="14" xr:uid="{C1952CFB-F6EE-4B31-BAA5-0F0F0EFAFF85}"/>
    <cellStyle name="쉼표 [0] 5 2" xfId="29" xr:uid="{E8EDA7BC-45FA-4629-841A-E792401172F1}"/>
    <cellStyle name="쉼표 [0] 5 3" xfId="39" xr:uid="{0172DD94-1ABD-4AD0-A8FC-3BFD3B226FFB}"/>
    <cellStyle name="쉼표 [0] 6" xfId="5" xr:uid="{65CFB6F1-0696-4DEB-A36A-59E24FB25A7E}"/>
    <cellStyle name="쉼표 [0] 7" xfId="20" xr:uid="{99C36087-EFA0-46D9-B328-F26307353ADF}"/>
    <cellStyle name="쉼표 [0] 8" xfId="30" xr:uid="{87F6B386-EA06-479D-A364-F666D4E2BC3A}"/>
    <cellStyle name="표준" xfId="0" builtinId="0"/>
    <cellStyle name="표준 2" xfId="15" xr:uid="{33D8B3E4-4AAD-4846-9872-D528F3104EA7}"/>
    <cellStyle name="표준 2 2" xfId="16" xr:uid="{CFD1E06E-B26D-4BAA-B77C-9CC1126DBA53}"/>
    <cellStyle name="표준 2 3" xfId="17" xr:uid="{04649387-F801-4DD2-B3AB-13F19AAE7E71}"/>
    <cellStyle name="표준 3" xfId="18" xr:uid="{A50E367D-9EF3-46FB-ABDD-36FD85CEE203}"/>
    <cellStyle name="표준 3 2" xfId="19" xr:uid="{F681F2E0-3894-4F20-9639-9A88D61D9F8F}"/>
    <cellStyle name="표준 4" xfId="1" xr:uid="{10061FA5-403A-467C-9574-DC9BE4AECF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819-23BE-49D8-BB06-F86B5A1F3E3C}">
  <dimension ref="A1:AC252"/>
  <sheetViews>
    <sheetView zoomScale="85" zoomScaleNormal="85" workbookViewId="0">
      <selection activeCell="S7" sqref="A7:S13"/>
    </sheetView>
  </sheetViews>
  <sheetFormatPr defaultRowHeight="16.5"/>
  <cols>
    <col min="1" max="1" width="21.5" customWidth="1"/>
    <col min="11" max="11" width="8.75" style="37"/>
  </cols>
  <sheetData>
    <row r="1" spans="1:29" ht="38.25">
      <c r="A1" s="29" t="s">
        <v>87</v>
      </c>
      <c r="B1" s="29"/>
      <c r="C1" s="39" t="s">
        <v>109</v>
      </c>
      <c r="D1" s="39" t="s">
        <v>109</v>
      </c>
      <c r="E1" s="39" t="s">
        <v>109</v>
      </c>
      <c r="F1" s="39" t="s">
        <v>109</v>
      </c>
      <c r="G1" s="39" t="s">
        <v>109</v>
      </c>
      <c r="H1" s="39" t="s">
        <v>109</v>
      </c>
      <c r="I1" s="39" t="s">
        <v>109</v>
      </c>
      <c r="J1" s="39" t="s">
        <v>109</v>
      </c>
      <c r="L1" s="13"/>
      <c r="M1" s="30" t="s">
        <v>88</v>
      </c>
      <c r="N1" s="13"/>
      <c r="O1" s="13"/>
      <c r="P1" s="13"/>
      <c r="Q1" s="13"/>
      <c r="R1" s="13"/>
    </row>
    <row r="2" spans="1:29">
      <c r="A2" s="29"/>
      <c r="B2" s="29"/>
      <c r="C2" s="39" t="s">
        <v>89</v>
      </c>
      <c r="D2" s="39" t="s">
        <v>90</v>
      </c>
      <c r="E2" s="39" t="s">
        <v>91</v>
      </c>
      <c r="F2" s="39" t="s">
        <v>110</v>
      </c>
      <c r="G2" s="39" t="s">
        <v>359</v>
      </c>
      <c r="H2" s="39" t="s">
        <v>360</v>
      </c>
      <c r="I2" s="39" t="s">
        <v>361</v>
      </c>
      <c r="J2" s="39" t="s">
        <v>362</v>
      </c>
      <c r="L2" s="13"/>
      <c r="M2" s="13"/>
      <c r="N2" s="13"/>
      <c r="O2" s="13"/>
      <c r="P2" s="13"/>
      <c r="Q2" s="13"/>
      <c r="R2" s="13"/>
    </row>
    <row r="3" spans="1:29">
      <c r="A3" s="31"/>
      <c r="B3" s="31">
        <v>0</v>
      </c>
      <c r="C3" s="32">
        <v>0.25</v>
      </c>
      <c r="D3" s="33">
        <v>0.5</v>
      </c>
      <c r="E3" s="33">
        <v>0.75</v>
      </c>
      <c r="F3" s="36">
        <v>1</v>
      </c>
      <c r="G3" s="36">
        <v>1.5</v>
      </c>
      <c r="H3" s="36">
        <v>2</v>
      </c>
      <c r="I3" s="36">
        <v>2.5</v>
      </c>
      <c r="J3" s="36">
        <v>3</v>
      </c>
      <c r="L3" s="13"/>
      <c r="M3" s="13"/>
      <c r="N3" s="13"/>
      <c r="O3" s="13"/>
      <c r="P3" s="13"/>
      <c r="Q3" s="13"/>
      <c r="R3" s="13"/>
    </row>
    <row r="4" spans="1:29">
      <c r="A4" s="38" t="s">
        <v>111</v>
      </c>
      <c r="B4" s="34">
        <f>C4</f>
        <v>6.7325980269659969</v>
      </c>
      <c r="C4" s="38">
        <f>((1+V4/4/100)^4-1)*100</f>
        <v>6.7325980269659969</v>
      </c>
      <c r="D4" s="38">
        <f t="shared" ref="D4:D67" si="0">((1+W4/4/100)^4-1)*100</f>
        <v>7.5645830458671348</v>
      </c>
      <c r="E4" s="38">
        <f t="shared" ref="E4:E67" si="1">((1+X4/4/100)^4-1)*100</f>
        <v>8.2453384316060863</v>
      </c>
      <c r="F4" s="38">
        <f t="shared" ref="F4:F67" si="2">((1+Y4/4/100)^4-1)*100</f>
        <v>8.6896120570325586</v>
      </c>
      <c r="G4" s="38">
        <f t="shared" ref="G4:G67" si="3">((1+Z4/4/100)^4-1)*100</f>
        <v>9.5158713303780562</v>
      </c>
      <c r="H4" s="38">
        <f t="shared" ref="H4:H67" si="4">((1+AA4/4/100)^4-1)*100</f>
        <v>10.429757119392402</v>
      </c>
      <c r="I4" s="38">
        <f t="shared" ref="I4:I67" si="5">((1+AB4/4/100)^4-1)*100</f>
        <v>11.048313702265155</v>
      </c>
      <c r="J4" s="38">
        <f t="shared" ref="J4:J67" si="6">((1+AC4/4/100)^4-1)*100</f>
        <v>11.513119796396998</v>
      </c>
      <c r="L4" s="13"/>
      <c r="M4" s="13"/>
      <c r="N4" s="13"/>
      <c r="O4" s="13"/>
      <c r="P4" s="13"/>
      <c r="Q4" s="13"/>
      <c r="R4" s="13"/>
      <c r="V4" s="38">
        <v>6.569</v>
      </c>
      <c r="W4" s="38">
        <v>7.359</v>
      </c>
      <c r="X4" s="38">
        <v>8.0020000000000007</v>
      </c>
      <c r="Y4" s="38">
        <v>8.42</v>
      </c>
      <c r="Z4" s="38">
        <v>9.1940000000000008</v>
      </c>
      <c r="AA4" s="38">
        <v>10.045</v>
      </c>
      <c r="AB4" s="38">
        <v>10.618</v>
      </c>
      <c r="AC4" s="38">
        <v>11.047000000000001</v>
      </c>
    </row>
    <row r="5" spans="1:29">
      <c r="A5" s="38" t="s">
        <v>112</v>
      </c>
      <c r="B5" s="34">
        <f t="shared" ref="B5:B68" si="7">C5</f>
        <v>6.7378485289444789</v>
      </c>
      <c r="C5" s="38">
        <f t="shared" ref="C5:C68" si="8">((1+V5/4/100)^4-1)*100</f>
        <v>6.7378485289444789</v>
      </c>
      <c r="D5" s="38">
        <f t="shared" si="0"/>
        <v>7.5698642137540961</v>
      </c>
      <c r="E5" s="38">
        <f t="shared" si="1"/>
        <v>8.250644647175708</v>
      </c>
      <c r="F5" s="38">
        <f t="shared" si="2"/>
        <v>8.6949345979457924</v>
      </c>
      <c r="G5" s="38">
        <f t="shared" si="3"/>
        <v>9.5319304944908367</v>
      </c>
      <c r="H5" s="38">
        <f t="shared" si="4"/>
        <v>10.451303600724238</v>
      </c>
      <c r="I5" s="38">
        <f t="shared" si="5"/>
        <v>11.064541105660997</v>
      </c>
      <c r="J5" s="38">
        <f t="shared" si="6"/>
        <v>11.536995271458505</v>
      </c>
      <c r="L5" s="13"/>
      <c r="M5" s="13"/>
      <c r="N5" s="13"/>
      <c r="O5" s="13"/>
      <c r="P5" s="13"/>
      <c r="Q5" s="13"/>
      <c r="R5" s="13"/>
      <c r="V5" s="38">
        <v>6.5739999999999998</v>
      </c>
      <c r="W5" s="38">
        <v>7.3639999999999999</v>
      </c>
      <c r="X5" s="38">
        <v>8.0069999999999997</v>
      </c>
      <c r="Y5" s="38">
        <v>8.4250000000000007</v>
      </c>
      <c r="Z5" s="38">
        <v>9.2089999999999996</v>
      </c>
      <c r="AA5" s="38">
        <v>10.065</v>
      </c>
      <c r="AB5" s="38">
        <v>10.632999999999999</v>
      </c>
      <c r="AC5" s="38">
        <v>11.069000000000001</v>
      </c>
    </row>
    <row r="6" spans="1:29">
      <c r="A6" s="38" t="s">
        <v>113</v>
      </c>
      <c r="B6" s="34">
        <f t="shared" si="7"/>
        <v>6.7378485289444789</v>
      </c>
      <c r="C6" s="38">
        <f t="shared" si="8"/>
        <v>6.7378485289444789</v>
      </c>
      <c r="D6" s="38">
        <f t="shared" si="0"/>
        <v>7.5698642137540961</v>
      </c>
      <c r="E6" s="38">
        <f t="shared" si="1"/>
        <v>8.250644647175708</v>
      </c>
      <c r="F6" s="38">
        <f t="shared" si="2"/>
        <v>8.6949345979457924</v>
      </c>
      <c r="G6" s="38">
        <f t="shared" si="3"/>
        <v>9.5265772435601637</v>
      </c>
      <c r="H6" s="38">
        <f t="shared" si="4"/>
        <v>10.440529965968226</v>
      </c>
      <c r="I6" s="38">
        <f t="shared" si="5"/>
        <v>11.048313702265155</v>
      </c>
      <c r="J6" s="38">
        <f t="shared" si="6"/>
        <v>11.518545704115123</v>
      </c>
      <c r="L6" s="13"/>
      <c r="M6" s="13"/>
      <c r="N6" s="13"/>
      <c r="O6" s="13"/>
      <c r="P6" s="13"/>
      <c r="Q6" s="13"/>
      <c r="R6" s="13"/>
      <c r="V6" s="38">
        <v>6.5739999999999998</v>
      </c>
      <c r="W6" s="38">
        <v>7.3639999999999999</v>
      </c>
      <c r="X6" s="38">
        <v>8.0069999999999997</v>
      </c>
      <c r="Y6" s="38">
        <v>8.4250000000000007</v>
      </c>
      <c r="Z6" s="38">
        <v>9.2040000000000006</v>
      </c>
      <c r="AA6" s="38">
        <v>10.055</v>
      </c>
      <c r="AB6" s="38">
        <v>10.618</v>
      </c>
      <c r="AC6" s="38">
        <v>11.052</v>
      </c>
    </row>
    <row r="7" spans="1:29">
      <c r="A7" s="38" t="s">
        <v>114</v>
      </c>
      <c r="B7" s="34">
        <f t="shared" si="7"/>
        <v>6.7378485289444789</v>
      </c>
      <c r="C7" s="38">
        <f t="shared" si="8"/>
        <v>6.7378485289444789</v>
      </c>
      <c r="D7" s="38">
        <f t="shared" si="0"/>
        <v>7.5698642137540961</v>
      </c>
      <c r="E7" s="38">
        <f t="shared" si="1"/>
        <v>8.250644647175708</v>
      </c>
      <c r="F7" s="38">
        <f t="shared" si="2"/>
        <v>8.6949345979457924</v>
      </c>
      <c r="G7" s="38">
        <f t="shared" si="3"/>
        <v>9.5265772435601637</v>
      </c>
      <c r="H7" s="38">
        <f t="shared" si="4"/>
        <v>10.440529965968226</v>
      </c>
      <c r="I7" s="38">
        <f t="shared" si="5"/>
        <v>11.042904962979282</v>
      </c>
      <c r="J7" s="38">
        <f t="shared" si="6"/>
        <v>11.504438755885026</v>
      </c>
      <c r="L7" s="13"/>
      <c r="M7" s="13"/>
      <c r="N7" s="13"/>
      <c r="O7" s="13"/>
      <c r="P7" s="13"/>
      <c r="Q7" s="13"/>
      <c r="R7" s="13"/>
      <c r="V7" s="38">
        <v>6.5739999999999998</v>
      </c>
      <c r="W7" s="38">
        <v>7.3639999999999999</v>
      </c>
      <c r="X7" s="38">
        <v>8.0069999999999997</v>
      </c>
      <c r="Y7" s="38">
        <v>8.4250000000000007</v>
      </c>
      <c r="Z7" s="38">
        <v>9.2040000000000006</v>
      </c>
      <c r="AA7" s="38">
        <v>10.055</v>
      </c>
      <c r="AB7" s="38">
        <v>10.613</v>
      </c>
      <c r="AC7" s="38">
        <v>11.039</v>
      </c>
    </row>
    <row r="8" spans="1:29">
      <c r="A8" s="38" t="s">
        <v>115</v>
      </c>
      <c r="B8" s="34">
        <f t="shared" si="7"/>
        <v>6.7483501140475521</v>
      </c>
      <c r="C8" s="38">
        <f t="shared" si="8"/>
        <v>6.7483501140475521</v>
      </c>
      <c r="D8" s="38">
        <f t="shared" si="0"/>
        <v>7.5804271329346973</v>
      </c>
      <c r="E8" s="38">
        <f t="shared" si="1"/>
        <v>8.2644417206509502</v>
      </c>
      <c r="F8" s="38">
        <f t="shared" si="2"/>
        <v>8.7087741191862023</v>
      </c>
      <c r="G8" s="38">
        <f t="shared" si="3"/>
        <v>9.5672668723770116</v>
      </c>
      <c r="H8" s="38">
        <f t="shared" si="4"/>
        <v>10.492250601678045</v>
      </c>
      <c r="I8" s="38">
        <f t="shared" si="5"/>
        <v>11.10782287617711</v>
      </c>
      <c r="J8" s="38">
        <f t="shared" si="6"/>
        <v>11.567387784354155</v>
      </c>
      <c r="L8" s="13"/>
      <c r="M8" s="13"/>
      <c r="N8" s="13"/>
      <c r="O8" s="13"/>
      <c r="P8" s="13"/>
      <c r="Q8" s="13"/>
      <c r="R8" s="13"/>
      <c r="V8" s="38">
        <v>6.5839999999999996</v>
      </c>
      <c r="W8" s="38">
        <v>7.3739999999999997</v>
      </c>
      <c r="X8" s="38">
        <v>8.02</v>
      </c>
      <c r="Y8" s="38">
        <v>8.4380000000000006</v>
      </c>
      <c r="Z8" s="38">
        <v>9.2420000000000009</v>
      </c>
      <c r="AA8" s="38">
        <v>10.103</v>
      </c>
      <c r="AB8" s="38">
        <v>10.673</v>
      </c>
      <c r="AC8" s="38">
        <v>11.097</v>
      </c>
    </row>
    <row r="9" spans="1:29">
      <c r="A9" s="38" t="s">
        <v>116</v>
      </c>
      <c r="B9" s="34">
        <f t="shared" si="7"/>
        <v>6.7220976041312719</v>
      </c>
      <c r="C9" s="38">
        <f t="shared" si="8"/>
        <v>6.7220976041312719</v>
      </c>
      <c r="D9" s="38">
        <f t="shared" si="0"/>
        <v>7.5540212934759321</v>
      </c>
      <c r="E9" s="38">
        <f t="shared" si="1"/>
        <v>8.2379100575367339</v>
      </c>
      <c r="F9" s="38">
        <f t="shared" si="2"/>
        <v>8.6821608281540072</v>
      </c>
      <c r="G9" s="38">
        <f t="shared" si="3"/>
        <v>9.5404961041462233</v>
      </c>
      <c r="H9" s="38">
        <f t="shared" si="4"/>
        <v>10.454535844851854</v>
      </c>
      <c r="I9" s="38">
        <f t="shared" si="5"/>
        <v>11.069950635321678</v>
      </c>
      <c r="J9" s="38">
        <f t="shared" si="6"/>
        <v>11.518545704115123</v>
      </c>
      <c r="L9" s="13"/>
      <c r="M9" s="13"/>
      <c r="N9" s="13"/>
      <c r="O9" s="13"/>
      <c r="P9" s="13"/>
      <c r="Q9" s="13"/>
      <c r="R9" s="13"/>
      <c r="V9" s="38">
        <v>6.5590000000000002</v>
      </c>
      <c r="W9" s="38">
        <v>7.3490000000000002</v>
      </c>
      <c r="X9" s="38">
        <v>7.9950000000000001</v>
      </c>
      <c r="Y9" s="38">
        <v>8.4130000000000003</v>
      </c>
      <c r="Z9" s="38">
        <v>9.2170000000000005</v>
      </c>
      <c r="AA9" s="38">
        <v>10.068</v>
      </c>
      <c r="AB9" s="38">
        <v>10.638</v>
      </c>
      <c r="AC9" s="38">
        <v>11.052</v>
      </c>
    </row>
    <row r="10" spans="1:29">
      <c r="A10" s="38" t="s">
        <v>117</v>
      </c>
      <c r="B10" s="34">
        <f t="shared" si="7"/>
        <v>6.7220976041312719</v>
      </c>
      <c r="C10" s="38">
        <f t="shared" si="8"/>
        <v>6.7220976041312719</v>
      </c>
      <c r="D10" s="38">
        <f t="shared" si="0"/>
        <v>7.5540212934759321</v>
      </c>
      <c r="E10" s="38">
        <f t="shared" si="1"/>
        <v>8.2379100575367339</v>
      </c>
      <c r="F10" s="38">
        <f t="shared" si="2"/>
        <v>8.6821608281540072</v>
      </c>
      <c r="G10" s="38">
        <f t="shared" si="3"/>
        <v>9.5512038226835294</v>
      </c>
      <c r="H10" s="38">
        <f t="shared" si="4"/>
        <v>10.459923076044619</v>
      </c>
      <c r="I10" s="38">
        <f t="shared" si="5"/>
        <v>11.07536036258816</v>
      </c>
      <c r="J10" s="38">
        <f t="shared" si="6"/>
        <v>11.52397180983764</v>
      </c>
      <c r="L10" s="13"/>
      <c r="M10" s="13"/>
      <c r="N10" s="13"/>
      <c r="O10" s="13"/>
      <c r="P10" s="13"/>
      <c r="Q10" s="13"/>
      <c r="R10" s="13"/>
      <c r="V10" s="38">
        <v>6.5590000000000002</v>
      </c>
      <c r="W10" s="38">
        <v>7.3490000000000002</v>
      </c>
      <c r="X10" s="38">
        <v>7.9950000000000001</v>
      </c>
      <c r="Y10" s="38">
        <v>8.4130000000000003</v>
      </c>
      <c r="Z10" s="38">
        <v>9.2270000000000003</v>
      </c>
      <c r="AA10" s="38">
        <v>10.073</v>
      </c>
      <c r="AB10" s="38">
        <v>10.643000000000001</v>
      </c>
      <c r="AC10" s="38">
        <v>11.057</v>
      </c>
    </row>
    <row r="11" spans="1:29">
      <c r="A11" s="38" t="s">
        <v>118</v>
      </c>
      <c r="B11" s="34">
        <f t="shared" si="7"/>
        <v>6.7252476496261204</v>
      </c>
      <c r="C11" s="38">
        <f t="shared" si="8"/>
        <v>6.7252476496261204</v>
      </c>
      <c r="D11" s="38">
        <f t="shared" si="0"/>
        <v>7.5571897375213748</v>
      </c>
      <c r="E11" s="38">
        <f t="shared" si="1"/>
        <v>8.2410935996059642</v>
      </c>
      <c r="F11" s="38">
        <f t="shared" si="2"/>
        <v>8.6906765495768479</v>
      </c>
      <c r="G11" s="38">
        <f t="shared" si="3"/>
        <v>9.5704796942772674</v>
      </c>
      <c r="H11" s="38">
        <f t="shared" si="4"/>
        <v>10.470698129621802</v>
      </c>
      <c r="I11" s="38">
        <f t="shared" si="5"/>
        <v>11.086180409957635</v>
      </c>
      <c r="J11" s="38">
        <f t="shared" si="6"/>
        <v>11.534824615315165</v>
      </c>
      <c r="L11" s="13"/>
      <c r="M11" s="13"/>
      <c r="N11" s="13"/>
      <c r="O11" s="13"/>
      <c r="P11" s="13"/>
      <c r="Q11" s="13"/>
      <c r="R11" s="13"/>
      <c r="V11" s="38">
        <v>6.5620000000000003</v>
      </c>
      <c r="W11" s="38">
        <v>7.3520000000000003</v>
      </c>
      <c r="X11" s="38">
        <v>7.9980000000000002</v>
      </c>
      <c r="Y11" s="38">
        <v>8.4209999999999994</v>
      </c>
      <c r="Z11" s="38">
        <v>9.2449999999999992</v>
      </c>
      <c r="AA11" s="38">
        <v>10.083</v>
      </c>
      <c r="AB11" s="38">
        <v>10.653</v>
      </c>
      <c r="AC11" s="38">
        <v>11.067</v>
      </c>
    </row>
    <row r="12" spans="1:29">
      <c r="A12" s="38" t="s">
        <v>119</v>
      </c>
      <c r="B12" s="34">
        <f t="shared" si="7"/>
        <v>6.7021489352819374</v>
      </c>
      <c r="C12" s="38">
        <f t="shared" si="8"/>
        <v>6.7021489352819374</v>
      </c>
      <c r="D12" s="38">
        <f t="shared" si="0"/>
        <v>7.5339561067730099</v>
      </c>
      <c r="E12" s="38">
        <f t="shared" si="1"/>
        <v>8.2177492551758888</v>
      </c>
      <c r="F12" s="38">
        <f t="shared" si="2"/>
        <v>8.6587451743878496</v>
      </c>
      <c r="G12" s="38">
        <f t="shared" si="3"/>
        <v>9.5330011682247964</v>
      </c>
      <c r="H12" s="38">
        <f t="shared" si="4"/>
        <v>10.427602644655476</v>
      </c>
      <c r="I12" s="38">
        <f t="shared" si="5"/>
        <v>11.039659814247216</v>
      </c>
      <c r="J12" s="38">
        <f t="shared" si="6"/>
        <v>11.482738372070965</v>
      </c>
      <c r="L12" s="13"/>
      <c r="M12" s="13"/>
      <c r="N12" s="13"/>
      <c r="O12" s="13"/>
      <c r="P12" s="13"/>
      <c r="Q12" s="13"/>
      <c r="R12" s="13"/>
      <c r="V12" s="38">
        <v>6.54</v>
      </c>
      <c r="W12" s="38">
        <v>7.33</v>
      </c>
      <c r="X12" s="38">
        <v>7.976</v>
      </c>
      <c r="Y12" s="38">
        <v>8.391</v>
      </c>
      <c r="Z12" s="38">
        <v>9.2100000000000009</v>
      </c>
      <c r="AA12" s="38">
        <v>10.042999999999999</v>
      </c>
      <c r="AB12" s="38">
        <v>10.61</v>
      </c>
      <c r="AC12" s="38">
        <v>11.019</v>
      </c>
    </row>
    <row r="13" spans="1:29">
      <c r="A13" s="38" t="s">
        <v>120</v>
      </c>
      <c r="B13" s="34">
        <f t="shared" si="7"/>
        <v>6.6968997504306182</v>
      </c>
      <c r="C13" s="38">
        <f t="shared" si="8"/>
        <v>6.6968997504306182</v>
      </c>
      <c r="D13" s="38">
        <f t="shared" si="0"/>
        <v>7.5286762611370683</v>
      </c>
      <c r="E13" s="38">
        <f t="shared" si="1"/>
        <v>8.2124442490060456</v>
      </c>
      <c r="F13" s="38">
        <f t="shared" si="2"/>
        <v>8.6534239626226075</v>
      </c>
      <c r="G13" s="38">
        <f t="shared" si="3"/>
        <v>9.5276478780479188</v>
      </c>
      <c r="H13" s="38">
        <f t="shared" si="4"/>
        <v>10.416830743845008</v>
      </c>
      <c r="I13" s="38">
        <f t="shared" si="5"/>
        <v>11.028843165506231</v>
      </c>
      <c r="J13" s="38">
        <f t="shared" si="6"/>
        <v>11.469719662231848</v>
      </c>
      <c r="L13" s="13"/>
      <c r="M13" s="13"/>
      <c r="N13" s="13"/>
      <c r="O13" s="13"/>
      <c r="P13" s="13"/>
      <c r="Q13" s="13"/>
      <c r="R13" s="13"/>
      <c r="V13" s="38">
        <v>6.5350000000000001</v>
      </c>
      <c r="W13" s="38">
        <v>7.3250000000000002</v>
      </c>
      <c r="X13" s="38">
        <v>7.9710000000000001</v>
      </c>
      <c r="Y13" s="38">
        <v>8.3859999999999992</v>
      </c>
      <c r="Z13" s="38">
        <v>9.2050000000000001</v>
      </c>
      <c r="AA13" s="38">
        <v>10.032999999999999</v>
      </c>
      <c r="AB13" s="38">
        <v>10.6</v>
      </c>
      <c r="AC13" s="38">
        <v>11.007</v>
      </c>
    </row>
    <row r="14" spans="1:29">
      <c r="A14" s="38" t="s">
        <v>121</v>
      </c>
      <c r="B14" s="34">
        <f t="shared" si="7"/>
        <v>6.6968997504306182</v>
      </c>
      <c r="C14" s="38">
        <f t="shared" si="8"/>
        <v>6.6968997504306182</v>
      </c>
      <c r="D14" s="38">
        <f t="shared" si="0"/>
        <v>7.5286762611370683</v>
      </c>
      <c r="E14" s="38">
        <f t="shared" si="1"/>
        <v>8.2124442490060456</v>
      </c>
      <c r="F14" s="38">
        <f t="shared" si="2"/>
        <v>8.6587451743878496</v>
      </c>
      <c r="G14" s="38">
        <f t="shared" si="3"/>
        <v>9.5437083372846629</v>
      </c>
      <c r="H14" s="38">
        <f t="shared" si="4"/>
        <v>10.432988890608485</v>
      </c>
      <c r="I14" s="38">
        <f t="shared" si="5"/>
        <v>11.042904962979282</v>
      </c>
      <c r="J14" s="38">
        <f t="shared" si="6"/>
        <v>11.485993227703496</v>
      </c>
      <c r="L14" s="13"/>
      <c r="M14" s="13"/>
      <c r="N14" s="13"/>
      <c r="O14" s="13"/>
      <c r="P14" s="13"/>
      <c r="Q14" s="13"/>
      <c r="R14" s="13"/>
      <c r="V14" s="38">
        <v>6.5350000000000001</v>
      </c>
      <c r="W14" s="38">
        <v>7.3250000000000002</v>
      </c>
      <c r="X14" s="38">
        <v>7.9710000000000001</v>
      </c>
      <c r="Y14" s="38">
        <v>8.391</v>
      </c>
      <c r="Z14" s="38">
        <v>9.2200000000000006</v>
      </c>
      <c r="AA14" s="38">
        <v>10.048</v>
      </c>
      <c r="AB14" s="38">
        <v>10.613</v>
      </c>
      <c r="AC14" s="38">
        <v>11.022</v>
      </c>
    </row>
    <row r="15" spans="1:29">
      <c r="A15" s="38" t="s">
        <v>122</v>
      </c>
      <c r="B15" s="34">
        <f t="shared" si="7"/>
        <v>6.6968997504306182</v>
      </c>
      <c r="C15" s="38">
        <f t="shared" si="8"/>
        <v>6.6968997504306182</v>
      </c>
      <c r="D15" s="38">
        <f t="shared" si="0"/>
        <v>7.5286762611370683</v>
      </c>
      <c r="E15" s="38">
        <f t="shared" si="1"/>
        <v>8.2124442490060456</v>
      </c>
      <c r="F15" s="38">
        <f t="shared" si="2"/>
        <v>8.6587451743878496</v>
      </c>
      <c r="G15" s="38">
        <f t="shared" si="3"/>
        <v>9.545849865292233</v>
      </c>
      <c r="H15" s="38">
        <f t="shared" si="4"/>
        <v>10.443761973634347</v>
      </c>
      <c r="I15" s="38">
        <f t="shared" si="5"/>
        <v>11.059131773601205</v>
      </c>
      <c r="J15" s="38">
        <f t="shared" si="6"/>
        <v>11.499013362955735</v>
      </c>
      <c r="L15" s="13"/>
      <c r="M15" s="13"/>
      <c r="N15" s="13"/>
      <c r="O15" s="13"/>
      <c r="P15" s="13"/>
      <c r="Q15" s="13"/>
      <c r="R15" s="13"/>
      <c r="V15" s="38">
        <v>6.5350000000000001</v>
      </c>
      <c r="W15" s="38">
        <v>7.3250000000000002</v>
      </c>
      <c r="X15" s="38">
        <v>7.9710000000000001</v>
      </c>
      <c r="Y15" s="38">
        <v>8.391</v>
      </c>
      <c r="Z15" s="38">
        <v>9.2219999999999995</v>
      </c>
      <c r="AA15" s="38">
        <v>10.058</v>
      </c>
      <c r="AB15" s="38">
        <v>10.628</v>
      </c>
      <c r="AC15" s="38">
        <v>11.034000000000001</v>
      </c>
    </row>
    <row r="16" spans="1:29">
      <c r="A16" s="38" t="s">
        <v>123</v>
      </c>
      <c r="B16" s="34">
        <f t="shared" si="7"/>
        <v>6.6916507592560182</v>
      </c>
      <c r="C16" s="38">
        <f t="shared" si="8"/>
        <v>6.6916507592560182</v>
      </c>
      <c r="D16" s="38">
        <f t="shared" si="0"/>
        <v>7.5233966099311989</v>
      </c>
      <c r="E16" s="38">
        <f t="shared" si="1"/>
        <v>8.2071394378833809</v>
      </c>
      <c r="F16" s="38">
        <f t="shared" si="2"/>
        <v>8.6534239626226075</v>
      </c>
      <c r="G16" s="38">
        <f t="shared" si="3"/>
        <v>9.549062216177262</v>
      </c>
      <c r="H16" s="38">
        <f t="shared" si="4"/>
        <v>10.443761973634347</v>
      </c>
      <c r="I16" s="38">
        <f t="shared" si="5"/>
        <v>11.055886269211811</v>
      </c>
      <c r="J16" s="38">
        <f t="shared" si="6"/>
        <v>11.496843261220668</v>
      </c>
      <c r="L16" s="13"/>
      <c r="M16" s="13"/>
      <c r="N16" s="13"/>
      <c r="O16" s="13"/>
      <c r="P16" s="13"/>
      <c r="Q16" s="13"/>
      <c r="R16" s="13"/>
      <c r="V16" s="38">
        <v>6.53</v>
      </c>
      <c r="W16" s="38">
        <v>7.32</v>
      </c>
      <c r="X16" s="38">
        <v>7.9660000000000002</v>
      </c>
      <c r="Y16" s="38">
        <v>8.3859999999999992</v>
      </c>
      <c r="Z16" s="38">
        <v>9.2249999999999996</v>
      </c>
      <c r="AA16" s="38">
        <v>10.058</v>
      </c>
      <c r="AB16" s="38">
        <v>10.625</v>
      </c>
      <c r="AC16" s="38">
        <v>11.032</v>
      </c>
    </row>
    <row r="17" spans="1:29">
      <c r="A17" s="38" t="s">
        <v>124</v>
      </c>
      <c r="B17" s="34">
        <f t="shared" si="7"/>
        <v>6.6706567312284637</v>
      </c>
      <c r="C17" s="38">
        <f t="shared" si="8"/>
        <v>6.6706567312284637</v>
      </c>
      <c r="D17" s="38">
        <f t="shared" si="0"/>
        <v>7.5022799493129178</v>
      </c>
      <c r="E17" s="38">
        <f t="shared" si="1"/>
        <v>8.185922143770231</v>
      </c>
      <c r="F17" s="38">
        <f t="shared" si="2"/>
        <v>8.6321410699569334</v>
      </c>
      <c r="G17" s="38">
        <f t="shared" si="3"/>
        <v>9.4976730792331487</v>
      </c>
      <c r="H17" s="38">
        <f t="shared" si="4"/>
        <v>10.379135297009379</v>
      </c>
      <c r="I17" s="38">
        <f t="shared" si="5"/>
        <v>10.983421870167032</v>
      </c>
      <c r="J17" s="38">
        <f t="shared" si="6"/>
        <v>11.420909655192691</v>
      </c>
      <c r="M17" s="13"/>
      <c r="V17" s="38">
        <v>6.51</v>
      </c>
      <c r="W17" s="38">
        <v>7.3</v>
      </c>
      <c r="X17" s="38">
        <v>7.9459999999999997</v>
      </c>
      <c r="Y17" s="38">
        <v>8.3659999999999997</v>
      </c>
      <c r="Z17" s="38">
        <v>9.1769999999999996</v>
      </c>
      <c r="AA17" s="38">
        <v>9.9979999999999993</v>
      </c>
      <c r="AB17" s="38">
        <v>10.558</v>
      </c>
      <c r="AC17" s="38">
        <v>10.962</v>
      </c>
    </row>
    <row r="18" spans="1:29">
      <c r="A18" s="38" t="s">
        <v>125</v>
      </c>
      <c r="B18" s="34">
        <f t="shared" si="7"/>
        <v>6.6864019617532966</v>
      </c>
      <c r="C18" s="38">
        <f t="shared" si="8"/>
        <v>6.6864019617532966</v>
      </c>
      <c r="D18" s="38">
        <f t="shared" si="0"/>
        <v>7.5181171531506275</v>
      </c>
      <c r="E18" s="38">
        <f t="shared" si="1"/>
        <v>8.201834821803299</v>
      </c>
      <c r="F18" s="38">
        <f t="shared" si="2"/>
        <v>8.6481029463016945</v>
      </c>
      <c r="G18" s="38">
        <f t="shared" si="3"/>
        <v>9.549062216177262</v>
      </c>
      <c r="H18" s="38">
        <f t="shared" si="4"/>
        <v>10.418985060958242</v>
      </c>
      <c r="I18" s="38">
        <f t="shared" si="5"/>
        <v>11.032088077147705</v>
      </c>
      <c r="J18" s="38">
        <f t="shared" si="6"/>
        <v>11.475143986088266</v>
      </c>
      <c r="M18" s="13"/>
      <c r="V18" s="38">
        <v>6.5250000000000004</v>
      </c>
      <c r="W18" s="38">
        <v>7.3150000000000004</v>
      </c>
      <c r="X18" s="38">
        <v>7.9610000000000003</v>
      </c>
      <c r="Y18" s="38">
        <v>8.3810000000000002</v>
      </c>
      <c r="Z18" s="38">
        <v>9.2249999999999996</v>
      </c>
      <c r="AA18" s="38">
        <v>10.035</v>
      </c>
      <c r="AB18" s="38">
        <v>10.603</v>
      </c>
      <c r="AC18" s="38">
        <v>11.012</v>
      </c>
    </row>
    <row r="19" spans="1:29">
      <c r="A19" s="38" t="s">
        <v>126</v>
      </c>
      <c r="B19" s="34">
        <f t="shared" si="7"/>
        <v>6.6759049477442378</v>
      </c>
      <c r="C19" s="38">
        <f t="shared" si="8"/>
        <v>6.6759049477442378</v>
      </c>
      <c r="D19" s="38">
        <f t="shared" si="0"/>
        <v>7.5075588228462831</v>
      </c>
      <c r="E19" s="38">
        <f t="shared" si="1"/>
        <v>8.1912261747514989</v>
      </c>
      <c r="F19" s="38">
        <f t="shared" si="2"/>
        <v>8.6268208353653453</v>
      </c>
      <c r="G19" s="38">
        <f t="shared" si="3"/>
        <v>9.495532257627449</v>
      </c>
      <c r="H19" s="38">
        <f t="shared" si="4"/>
        <v>10.354369259177275</v>
      </c>
      <c r="I19" s="38">
        <f t="shared" si="5"/>
        <v>10.95855420996379</v>
      </c>
      <c r="J19" s="38">
        <f t="shared" si="6"/>
        <v>11.404643215538201</v>
      </c>
      <c r="M19" s="13"/>
      <c r="V19" s="38">
        <v>6.5149999999999997</v>
      </c>
      <c r="W19" s="38">
        <v>7.3049999999999997</v>
      </c>
      <c r="X19" s="38">
        <v>7.9509999999999996</v>
      </c>
      <c r="Y19" s="38">
        <v>8.3610000000000007</v>
      </c>
      <c r="Z19" s="38">
        <v>9.1750000000000007</v>
      </c>
      <c r="AA19" s="38">
        <v>9.9749999999999996</v>
      </c>
      <c r="AB19" s="38">
        <v>10.535</v>
      </c>
      <c r="AC19" s="38">
        <v>10.946999999999999</v>
      </c>
    </row>
    <row r="20" spans="1:29">
      <c r="A20" s="38" t="s">
        <v>127</v>
      </c>
      <c r="B20" s="34">
        <f t="shared" si="7"/>
        <v>6.6811533579175908</v>
      </c>
      <c r="C20" s="38">
        <f t="shared" si="8"/>
        <v>6.6811533579175908</v>
      </c>
      <c r="D20" s="38">
        <f t="shared" si="0"/>
        <v>7.5128378907905802</v>
      </c>
      <c r="E20" s="38">
        <f t="shared" si="1"/>
        <v>8.1965304007609383</v>
      </c>
      <c r="F20" s="38">
        <f t="shared" si="2"/>
        <v>8.6268208353653453</v>
      </c>
      <c r="G20" s="38">
        <f t="shared" si="3"/>
        <v>9.4869692851220044</v>
      </c>
      <c r="H20" s="38">
        <f t="shared" si="4"/>
        <v>10.343602716658861</v>
      </c>
      <c r="I20" s="38">
        <f t="shared" si="5"/>
        <v>10.945581437638662</v>
      </c>
      <c r="J20" s="38">
        <f t="shared" si="6"/>
        <v>11.393799911959523</v>
      </c>
      <c r="M20" s="13"/>
      <c r="V20" s="38">
        <v>6.52</v>
      </c>
      <c r="W20" s="38">
        <v>7.31</v>
      </c>
      <c r="X20" s="38">
        <v>7.9560000000000004</v>
      </c>
      <c r="Y20" s="38">
        <v>8.3610000000000007</v>
      </c>
      <c r="Z20" s="38">
        <v>9.1669999999999998</v>
      </c>
      <c r="AA20" s="38">
        <v>9.9649999999999999</v>
      </c>
      <c r="AB20" s="38">
        <v>10.523</v>
      </c>
      <c r="AC20" s="38">
        <v>10.936999999999999</v>
      </c>
    </row>
    <row r="21" spans="1:29">
      <c r="A21" s="38" t="s">
        <v>128</v>
      </c>
      <c r="B21" s="34">
        <f t="shared" si="7"/>
        <v>6.6759049477442378</v>
      </c>
      <c r="C21" s="38">
        <f t="shared" si="8"/>
        <v>6.6759049477442378</v>
      </c>
      <c r="D21" s="38">
        <f t="shared" si="0"/>
        <v>7.5128378907905802</v>
      </c>
      <c r="E21" s="38">
        <f t="shared" si="1"/>
        <v>8.1965304007609383</v>
      </c>
      <c r="F21" s="38">
        <f t="shared" si="2"/>
        <v>8.6268208353653453</v>
      </c>
      <c r="G21" s="38">
        <f t="shared" si="3"/>
        <v>9.463423700414598</v>
      </c>
      <c r="H21" s="38">
        <f t="shared" si="4"/>
        <v>10.309155074656907</v>
      </c>
      <c r="I21" s="38">
        <f t="shared" si="5"/>
        <v>10.902347078643349</v>
      </c>
      <c r="J21" s="38">
        <f t="shared" si="6"/>
        <v>11.358022626160945</v>
      </c>
      <c r="M21" s="13"/>
      <c r="V21" s="38">
        <v>6.5149999999999997</v>
      </c>
      <c r="W21" s="38">
        <v>7.31</v>
      </c>
      <c r="X21" s="38">
        <v>7.9560000000000004</v>
      </c>
      <c r="Y21" s="38">
        <v>8.3610000000000007</v>
      </c>
      <c r="Z21" s="38">
        <v>9.1449999999999996</v>
      </c>
      <c r="AA21" s="38">
        <v>9.9329999999999998</v>
      </c>
      <c r="AB21" s="38">
        <v>10.483000000000001</v>
      </c>
      <c r="AC21" s="38">
        <v>10.904</v>
      </c>
    </row>
    <row r="22" spans="1:29">
      <c r="A22" s="38" t="s">
        <v>129</v>
      </c>
      <c r="B22" s="34">
        <f t="shared" si="7"/>
        <v>6.6549132435785863</v>
      </c>
      <c r="C22" s="38">
        <f t="shared" si="8"/>
        <v>6.6549132435785863</v>
      </c>
      <c r="D22" s="38">
        <f t="shared" si="0"/>
        <v>7.4917227854599977</v>
      </c>
      <c r="E22" s="38">
        <f t="shared" si="1"/>
        <v>8.170011220947405</v>
      </c>
      <c r="F22" s="38">
        <f t="shared" si="2"/>
        <v>8.594903531475806</v>
      </c>
      <c r="G22" s="38">
        <f t="shared" si="3"/>
        <v>9.4206232762193096</v>
      </c>
      <c r="H22" s="38">
        <f t="shared" si="4"/>
        <v>10.266106865048673</v>
      </c>
      <c r="I22" s="38">
        <f t="shared" si="5"/>
        <v>10.848321900704082</v>
      </c>
      <c r="J22" s="38">
        <f t="shared" si="6"/>
        <v>11.309249307884084</v>
      </c>
      <c r="M22" s="13"/>
      <c r="V22" s="38">
        <v>6.4950000000000001</v>
      </c>
      <c r="W22" s="38">
        <v>7.29</v>
      </c>
      <c r="X22" s="38">
        <v>7.931</v>
      </c>
      <c r="Y22" s="38">
        <v>8.3309999999999995</v>
      </c>
      <c r="Z22" s="38">
        <v>9.1050000000000004</v>
      </c>
      <c r="AA22" s="38">
        <v>9.8930000000000007</v>
      </c>
      <c r="AB22" s="38">
        <v>10.433</v>
      </c>
      <c r="AC22" s="38">
        <v>10.859</v>
      </c>
    </row>
    <row r="23" spans="1:29">
      <c r="A23" s="38" t="s">
        <v>130</v>
      </c>
      <c r="B23" s="34">
        <f t="shared" si="7"/>
        <v>6.6549132435785863</v>
      </c>
      <c r="C23" s="38">
        <f t="shared" si="8"/>
        <v>6.6549132435785863</v>
      </c>
      <c r="D23" s="38">
        <f t="shared" si="0"/>
        <v>7.4917227854599977</v>
      </c>
      <c r="E23" s="38">
        <f t="shared" si="1"/>
        <v>8.170011220947405</v>
      </c>
      <c r="F23" s="38">
        <f t="shared" si="2"/>
        <v>8.594903531475806</v>
      </c>
      <c r="G23" s="38">
        <f t="shared" si="3"/>
        <v>9.4366719641625139</v>
      </c>
      <c r="H23" s="38">
        <f t="shared" si="4"/>
        <v>10.287629394584009</v>
      </c>
      <c r="I23" s="38">
        <f t="shared" si="5"/>
        <v>10.869929602708472</v>
      </c>
      <c r="J23" s="38">
        <f t="shared" si="6"/>
        <v>11.341763072818779</v>
      </c>
      <c r="M23" s="13"/>
      <c r="V23" s="38">
        <v>6.4950000000000001</v>
      </c>
      <c r="W23" s="38">
        <v>7.29</v>
      </c>
      <c r="X23" s="38">
        <v>7.931</v>
      </c>
      <c r="Y23" s="38">
        <v>8.3309999999999995</v>
      </c>
      <c r="Z23" s="38">
        <v>9.1199999999999992</v>
      </c>
      <c r="AA23" s="38">
        <v>9.9130000000000003</v>
      </c>
      <c r="AB23" s="38">
        <v>10.452999999999999</v>
      </c>
      <c r="AC23" s="38">
        <v>10.888999999999999</v>
      </c>
    </row>
    <row r="24" spans="1:29">
      <c r="A24" s="38" t="s">
        <v>131</v>
      </c>
      <c r="B24" s="34">
        <f t="shared" si="7"/>
        <v>6.6549132435785863</v>
      </c>
      <c r="C24" s="38">
        <f t="shared" si="8"/>
        <v>6.6549132435785863</v>
      </c>
      <c r="D24" s="38">
        <f t="shared" si="0"/>
        <v>7.4917227854599977</v>
      </c>
      <c r="E24" s="38">
        <f t="shared" si="1"/>
        <v>8.170011220947405</v>
      </c>
      <c r="F24" s="38">
        <f t="shared" si="2"/>
        <v>8.594903531475806</v>
      </c>
      <c r="G24" s="38">
        <f t="shared" si="3"/>
        <v>9.4473720701874431</v>
      </c>
      <c r="H24" s="38">
        <f t="shared" si="4"/>
        <v>10.30700236486668</v>
      </c>
      <c r="I24" s="38">
        <f t="shared" si="5"/>
        <v>10.89694367237415</v>
      </c>
      <c r="J24" s="38">
        <f t="shared" si="6"/>
        <v>11.36669511606665</v>
      </c>
      <c r="M24" s="13"/>
      <c r="V24" s="38">
        <v>6.4950000000000001</v>
      </c>
      <c r="W24" s="38">
        <v>7.29</v>
      </c>
      <c r="X24" s="38">
        <v>7.931</v>
      </c>
      <c r="Y24" s="38">
        <v>8.3309999999999995</v>
      </c>
      <c r="Z24" s="38">
        <v>9.1300000000000008</v>
      </c>
      <c r="AA24" s="38">
        <v>9.9309999999999992</v>
      </c>
      <c r="AB24" s="38">
        <v>10.478</v>
      </c>
      <c r="AC24" s="38">
        <v>10.912000000000001</v>
      </c>
    </row>
    <row r="25" spans="1:29">
      <c r="A25" s="38" t="s">
        <v>132</v>
      </c>
      <c r="B25" s="34">
        <f t="shared" si="7"/>
        <v>6.6601608791504452</v>
      </c>
      <c r="C25" s="38">
        <f t="shared" si="8"/>
        <v>6.6601608791504452</v>
      </c>
      <c r="D25" s="38">
        <f t="shared" si="0"/>
        <v>7.4970012701857325</v>
      </c>
      <c r="E25" s="38">
        <f t="shared" si="1"/>
        <v>8.175314666872957</v>
      </c>
      <c r="F25" s="38">
        <f t="shared" si="2"/>
        <v>8.600222593617012</v>
      </c>
      <c r="G25" s="38">
        <f t="shared" si="3"/>
        <v>9.4559327199377883</v>
      </c>
      <c r="H25" s="38">
        <f t="shared" si="4"/>
        <v>10.317766228905413</v>
      </c>
      <c r="I25" s="38">
        <f t="shared" si="5"/>
        <v>10.90450849643867</v>
      </c>
      <c r="J25" s="38">
        <f t="shared" si="6"/>
        <v>11.36669511606665</v>
      </c>
      <c r="M25" s="13"/>
      <c r="V25" s="38">
        <v>6.5</v>
      </c>
      <c r="W25" s="38">
        <v>7.2949999999999999</v>
      </c>
      <c r="X25" s="38">
        <v>7.9359999999999999</v>
      </c>
      <c r="Y25" s="38">
        <v>8.3360000000000003</v>
      </c>
      <c r="Z25" s="38">
        <v>9.1379999999999999</v>
      </c>
      <c r="AA25" s="38">
        <v>9.9410000000000007</v>
      </c>
      <c r="AB25" s="38">
        <v>10.484999999999999</v>
      </c>
      <c r="AC25" s="38">
        <v>10.912000000000001</v>
      </c>
    </row>
    <row r="26" spans="1:29">
      <c r="A26" s="38" t="s">
        <v>133</v>
      </c>
      <c r="B26" s="34">
        <f t="shared" si="7"/>
        <v>6.6601608791504452</v>
      </c>
      <c r="C26" s="38">
        <f t="shared" si="8"/>
        <v>6.6601608791504452</v>
      </c>
      <c r="D26" s="38">
        <f t="shared" si="0"/>
        <v>7.4970012701857325</v>
      </c>
      <c r="E26" s="38">
        <f t="shared" si="1"/>
        <v>8.175314666872957</v>
      </c>
      <c r="F26" s="38">
        <f t="shared" si="2"/>
        <v>8.600222593617012</v>
      </c>
      <c r="G26" s="38">
        <f t="shared" si="3"/>
        <v>9.4612833810446837</v>
      </c>
      <c r="H26" s="38">
        <f t="shared" si="4"/>
        <v>10.331760429835835</v>
      </c>
      <c r="I26" s="38">
        <f t="shared" si="5"/>
        <v>10.923962678334398</v>
      </c>
      <c r="J26" s="38">
        <f t="shared" si="6"/>
        <v>11.388378557012979</v>
      </c>
      <c r="M26" s="13"/>
      <c r="V26" s="38">
        <v>6.5</v>
      </c>
      <c r="W26" s="38">
        <v>7.2949999999999999</v>
      </c>
      <c r="X26" s="38">
        <v>7.9359999999999999</v>
      </c>
      <c r="Y26" s="38">
        <v>8.3360000000000003</v>
      </c>
      <c r="Z26" s="38">
        <v>9.1430000000000007</v>
      </c>
      <c r="AA26" s="38">
        <v>9.9540000000000006</v>
      </c>
      <c r="AB26" s="38">
        <v>10.503</v>
      </c>
      <c r="AC26" s="38">
        <v>10.932</v>
      </c>
    </row>
    <row r="27" spans="1:29">
      <c r="A27" s="38" t="s">
        <v>134</v>
      </c>
      <c r="B27" s="34">
        <f t="shared" si="7"/>
        <v>6.6706567312284637</v>
      </c>
      <c r="C27" s="38">
        <f t="shared" si="8"/>
        <v>6.6706567312284637</v>
      </c>
      <c r="D27" s="38">
        <f t="shared" si="0"/>
        <v>7.5075588228462831</v>
      </c>
      <c r="E27" s="38">
        <f t="shared" si="1"/>
        <v>8.185922143770231</v>
      </c>
      <c r="F27" s="38">
        <f t="shared" si="2"/>
        <v>8.6108613040934969</v>
      </c>
      <c r="G27" s="38">
        <f t="shared" si="3"/>
        <v>9.477336541401705</v>
      </c>
      <c r="H27" s="38">
        <f t="shared" si="4"/>
        <v>10.353292569471751</v>
      </c>
      <c r="I27" s="38">
        <f t="shared" si="5"/>
        <v>10.950986621190451</v>
      </c>
      <c r="J27" s="38">
        <f t="shared" si="6"/>
        <v>11.420909655192691</v>
      </c>
      <c r="M27" s="13"/>
      <c r="V27" s="38">
        <v>6.51</v>
      </c>
      <c r="W27" s="38">
        <v>7.3049999999999997</v>
      </c>
      <c r="X27" s="38">
        <v>7.9459999999999997</v>
      </c>
      <c r="Y27" s="38">
        <v>8.3460000000000001</v>
      </c>
      <c r="Z27" s="38">
        <v>9.1579999999999995</v>
      </c>
      <c r="AA27" s="38">
        <v>9.9740000000000002</v>
      </c>
      <c r="AB27" s="38">
        <v>10.528</v>
      </c>
      <c r="AC27" s="38">
        <v>10.962</v>
      </c>
    </row>
    <row r="28" spans="1:29">
      <c r="A28" s="38" t="s">
        <v>135</v>
      </c>
      <c r="B28" s="34">
        <f t="shared" si="7"/>
        <v>6.6654087083654501</v>
      </c>
      <c r="C28" s="38">
        <f t="shared" si="8"/>
        <v>6.6654087083654501</v>
      </c>
      <c r="D28" s="38">
        <f t="shared" si="0"/>
        <v>7.4970012701857325</v>
      </c>
      <c r="E28" s="38">
        <f t="shared" si="1"/>
        <v>8.175314666872957</v>
      </c>
      <c r="F28" s="38">
        <f t="shared" si="2"/>
        <v>8.600222593617012</v>
      </c>
      <c r="G28" s="38">
        <f t="shared" si="3"/>
        <v>9.4452319862134324</v>
      </c>
      <c r="H28" s="38">
        <f t="shared" si="4"/>
        <v>10.320995541725054</v>
      </c>
      <c r="I28" s="38">
        <f t="shared" si="5"/>
        <v>10.920720136962947</v>
      </c>
      <c r="J28" s="38">
        <f t="shared" si="6"/>
        <v>11.382957399955252</v>
      </c>
      <c r="M28" s="13"/>
      <c r="V28" s="38">
        <v>6.5049999999999999</v>
      </c>
      <c r="W28" s="38">
        <v>7.2949999999999999</v>
      </c>
      <c r="X28" s="38">
        <v>7.9359999999999999</v>
      </c>
      <c r="Y28" s="38">
        <v>8.3360000000000003</v>
      </c>
      <c r="Z28" s="38">
        <v>9.1280000000000001</v>
      </c>
      <c r="AA28" s="38">
        <v>9.9440000000000008</v>
      </c>
      <c r="AB28" s="38">
        <v>10.5</v>
      </c>
      <c r="AC28" s="38">
        <v>10.927</v>
      </c>
    </row>
    <row r="29" spans="1:29">
      <c r="A29" s="38" t="s">
        <v>136</v>
      </c>
      <c r="B29" s="34">
        <f t="shared" si="7"/>
        <v>6.6759049477442378</v>
      </c>
      <c r="C29" s="38">
        <f t="shared" si="8"/>
        <v>6.6759049477442378</v>
      </c>
      <c r="D29" s="38">
        <f t="shared" si="0"/>
        <v>7.5075588228462831</v>
      </c>
      <c r="E29" s="38">
        <f t="shared" si="1"/>
        <v>8.185922143770231</v>
      </c>
      <c r="F29" s="38">
        <f t="shared" si="2"/>
        <v>8.6108613040934969</v>
      </c>
      <c r="G29" s="38">
        <f t="shared" si="3"/>
        <v>9.4580729608405356</v>
      </c>
      <c r="H29" s="38">
        <f t="shared" si="4"/>
        <v>10.331760429835835</v>
      </c>
      <c r="I29" s="38">
        <f t="shared" si="5"/>
        <v>10.934771663015619</v>
      </c>
      <c r="J29" s="38">
        <f t="shared" si="6"/>
        <v>11.399221464799659</v>
      </c>
      <c r="M29" s="13"/>
      <c r="V29" s="38">
        <v>6.5149999999999997</v>
      </c>
      <c r="W29" s="38">
        <v>7.3049999999999997</v>
      </c>
      <c r="X29" s="38">
        <v>7.9459999999999997</v>
      </c>
      <c r="Y29" s="38">
        <v>8.3460000000000001</v>
      </c>
      <c r="Z29" s="38">
        <v>9.14</v>
      </c>
      <c r="AA29" s="38">
        <v>9.9540000000000006</v>
      </c>
      <c r="AB29" s="38">
        <v>10.513</v>
      </c>
      <c r="AC29" s="38">
        <v>10.942</v>
      </c>
    </row>
    <row r="30" spans="1:29">
      <c r="A30" s="38" t="s">
        <v>137</v>
      </c>
      <c r="B30" s="34">
        <f t="shared" si="7"/>
        <v>6.6864019617532966</v>
      </c>
      <c r="C30" s="38">
        <f t="shared" si="8"/>
        <v>6.6864019617532966</v>
      </c>
      <c r="D30" s="38">
        <f t="shared" si="0"/>
        <v>7.5181171531506275</v>
      </c>
      <c r="E30" s="38">
        <f t="shared" si="1"/>
        <v>8.1965304007609383</v>
      </c>
      <c r="F30" s="38">
        <f t="shared" si="2"/>
        <v>8.6268208353653453</v>
      </c>
      <c r="G30" s="38">
        <f t="shared" si="3"/>
        <v>9.4794770961847519</v>
      </c>
      <c r="H30" s="38">
        <f t="shared" si="4"/>
        <v>10.355445956761411</v>
      </c>
      <c r="I30" s="38">
        <f t="shared" si="5"/>
        <v>10.961797580798493</v>
      </c>
      <c r="J30" s="38">
        <f t="shared" si="6"/>
        <v>11.431754937876203</v>
      </c>
      <c r="M30" s="13"/>
      <c r="V30" s="38">
        <v>6.5250000000000004</v>
      </c>
      <c r="W30" s="38">
        <v>7.3150000000000004</v>
      </c>
      <c r="X30" s="38">
        <v>7.9560000000000004</v>
      </c>
      <c r="Y30" s="38">
        <v>8.3610000000000007</v>
      </c>
      <c r="Z30" s="38">
        <v>9.16</v>
      </c>
      <c r="AA30" s="38">
        <v>9.9760000000000009</v>
      </c>
      <c r="AB30" s="38">
        <v>10.538</v>
      </c>
      <c r="AC30" s="38">
        <v>10.972</v>
      </c>
    </row>
    <row r="31" spans="1:29">
      <c r="A31" s="38" t="s">
        <v>138</v>
      </c>
      <c r="B31" s="34">
        <f t="shared" si="7"/>
        <v>6.6811533579175908</v>
      </c>
      <c r="C31" s="38">
        <f t="shared" si="8"/>
        <v>6.6811533579175908</v>
      </c>
      <c r="D31" s="38">
        <f t="shared" si="0"/>
        <v>7.5075588228462831</v>
      </c>
      <c r="E31" s="38">
        <f t="shared" si="1"/>
        <v>8.185922143770231</v>
      </c>
      <c r="F31" s="38">
        <f t="shared" si="2"/>
        <v>8.6161809524384569</v>
      </c>
      <c r="G31" s="38">
        <f t="shared" si="3"/>
        <v>9.4666342383210598</v>
      </c>
      <c r="H31" s="38">
        <f t="shared" si="4"/>
        <v>10.337143169310847</v>
      </c>
      <c r="I31" s="38">
        <f t="shared" si="5"/>
        <v>10.950986621190451</v>
      </c>
      <c r="J31" s="38">
        <f t="shared" si="6"/>
        <v>11.420909655192691</v>
      </c>
      <c r="M31" s="13"/>
      <c r="V31" s="38">
        <v>6.52</v>
      </c>
      <c r="W31" s="38">
        <v>7.3049999999999997</v>
      </c>
      <c r="X31" s="38">
        <v>7.9459999999999997</v>
      </c>
      <c r="Y31" s="38">
        <v>8.3510000000000009</v>
      </c>
      <c r="Z31" s="38">
        <v>9.1479999999999997</v>
      </c>
      <c r="AA31" s="38">
        <v>9.9589999999999996</v>
      </c>
      <c r="AB31" s="38">
        <v>10.528</v>
      </c>
      <c r="AC31" s="38">
        <v>10.962</v>
      </c>
    </row>
    <row r="32" spans="1:29">
      <c r="A32" s="38" t="s">
        <v>139</v>
      </c>
      <c r="B32" s="34">
        <f t="shared" si="7"/>
        <v>6.6654087083654501</v>
      </c>
      <c r="C32" s="38">
        <f t="shared" si="8"/>
        <v>6.6654087083654501</v>
      </c>
      <c r="D32" s="38">
        <f t="shared" si="0"/>
        <v>7.4917227854599977</v>
      </c>
      <c r="E32" s="38">
        <f t="shared" si="1"/>
        <v>8.170011220947405</v>
      </c>
      <c r="F32" s="38">
        <f t="shared" si="2"/>
        <v>8.5895846647262353</v>
      </c>
      <c r="G32" s="38">
        <f t="shared" si="3"/>
        <v>9.4291823567783872</v>
      </c>
      <c r="H32" s="38">
        <f t="shared" si="4"/>
        <v>10.288705603759873</v>
      </c>
      <c r="I32" s="38">
        <f t="shared" si="5"/>
        <v>10.891540463556693</v>
      </c>
      <c r="J32" s="38">
        <f t="shared" si="6"/>
        <v>11.352602577191529</v>
      </c>
      <c r="M32" s="13"/>
      <c r="V32" s="38">
        <v>6.5049999999999999</v>
      </c>
      <c r="W32" s="38">
        <v>7.29</v>
      </c>
      <c r="X32" s="38">
        <v>7.931</v>
      </c>
      <c r="Y32" s="38">
        <v>8.3260000000000005</v>
      </c>
      <c r="Z32" s="38">
        <v>9.1129999999999995</v>
      </c>
      <c r="AA32" s="38">
        <v>9.9139999999999997</v>
      </c>
      <c r="AB32" s="38">
        <v>10.473000000000001</v>
      </c>
      <c r="AC32" s="38">
        <v>10.898999999999999</v>
      </c>
    </row>
    <row r="33" spans="1:29">
      <c r="A33" s="38" t="s">
        <v>140</v>
      </c>
      <c r="B33" s="34">
        <f t="shared" si="7"/>
        <v>6.6968997504306182</v>
      </c>
      <c r="C33" s="38">
        <f t="shared" si="8"/>
        <v>6.6968997504306182</v>
      </c>
      <c r="D33" s="38">
        <f t="shared" si="0"/>
        <v>7.5181171531506275</v>
      </c>
      <c r="E33" s="38">
        <f t="shared" si="1"/>
        <v>8.1912261747514989</v>
      </c>
      <c r="F33" s="38">
        <f t="shared" si="2"/>
        <v>8.6161809524384569</v>
      </c>
      <c r="G33" s="38">
        <f t="shared" si="3"/>
        <v>9.4666342383210598</v>
      </c>
      <c r="H33" s="38">
        <f t="shared" si="4"/>
        <v>10.333913501991866</v>
      </c>
      <c r="I33" s="38">
        <f t="shared" si="5"/>
        <v>10.950986621190451</v>
      </c>
      <c r="J33" s="38">
        <f t="shared" si="6"/>
        <v>11.41223399905078</v>
      </c>
      <c r="M33" s="13"/>
      <c r="V33" s="38">
        <v>6.5350000000000001</v>
      </c>
      <c r="W33" s="38">
        <v>7.3150000000000004</v>
      </c>
      <c r="X33" s="38">
        <v>7.9509999999999996</v>
      </c>
      <c r="Y33" s="38">
        <v>8.3510000000000009</v>
      </c>
      <c r="Z33" s="38">
        <v>9.1479999999999997</v>
      </c>
      <c r="AA33" s="38">
        <v>9.9559999999999995</v>
      </c>
      <c r="AB33" s="38">
        <v>10.528</v>
      </c>
      <c r="AC33" s="38">
        <v>10.954000000000001</v>
      </c>
    </row>
    <row r="34" spans="1:29">
      <c r="A34" s="38" t="s">
        <v>141</v>
      </c>
      <c r="B34" s="34">
        <f t="shared" si="7"/>
        <v>6.6601608791504452</v>
      </c>
      <c r="C34" s="38">
        <f t="shared" si="8"/>
        <v>6.6601608791504452</v>
      </c>
      <c r="D34" s="38">
        <f t="shared" si="0"/>
        <v>7.4811663991937394</v>
      </c>
      <c r="E34" s="38">
        <f t="shared" si="1"/>
        <v>8.1541020532057029</v>
      </c>
      <c r="F34" s="38">
        <f t="shared" si="2"/>
        <v>8.5789475173829288</v>
      </c>
      <c r="G34" s="38">
        <f t="shared" si="3"/>
        <v>9.4184835845335222</v>
      </c>
      <c r="H34" s="38">
        <f t="shared" si="4"/>
        <v>10.277943866432459</v>
      </c>
      <c r="I34" s="38">
        <f t="shared" si="5"/>
        <v>10.875332021766981</v>
      </c>
      <c r="J34" s="38">
        <f t="shared" si="6"/>
        <v>11.33092435983567</v>
      </c>
      <c r="M34" s="13"/>
      <c r="V34" s="38">
        <v>6.5</v>
      </c>
      <c r="W34" s="38">
        <v>7.28</v>
      </c>
      <c r="X34" s="38">
        <v>7.9160000000000004</v>
      </c>
      <c r="Y34" s="38">
        <v>8.3160000000000007</v>
      </c>
      <c r="Z34" s="38">
        <v>9.1029999999999998</v>
      </c>
      <c r="AA34" s="38">
        <v>9.9039999999999999</v>
      </c>
      <c r="AB34" s="38">
        <v>10.458</v>
      </c>
      <c r="AC34" s="38">
        <v>10.879</v>
      </c>
    </row>
    <row r="35" spans="1:29">
      <c r="A35" s="38" t="s">
        <v>142</v>
      </c>
      <c r="B35" s="34">
        <f t="shared" si="7"/>
        <v>6.6601608791504452</v>
      </c>
      <c r="C35" s="38">
        <f t="shared" si="8"/>
        <v>6.6601608791504452</v>
      </c>
      <c r="D35" s="38">
        <f t="shared" si="0"/>
        <v>7.4864444951309395</v>
      </c>
      <c r="E35" s="38">
        <f t="shared" si="1"/>
        <v>8.175314666872957</v>
      </c>
      <c r="F35" s="38">
        <f t="shared" si="2"/>
        <v>8.6108613040934969</v>
      </c>
      <c r="G35" s="38">
        <f t="shared" si="3"/>
        <v>9.4666342383210598</v>
      </c>
      <c r="H35" s="38">
        <f t="shared" si="4"/>
        <v>10.323148456325626</v>
      </c>
      <c r="I35" s="38">
        <f t="shared" si="5"/>
        <v>10.923962678334398</v>
      </c>
      <c r="J35" s="38">
        <f t="shared" si="6"/>
        <v>11.382957399955252</v>
      </c>
      <c r="M35" s="13"/>
      <c r="V35" s="38">
        <v>6.5</v>
      </c>
      <c r="W35" s="38">
        <v>7.2850000000000001</v>
      </c>
      <c r="X35" s="38">
        <v>7.9359999999999999</v>
      </c>
      <c r="Y35" s="38">
        <v>8.3460000000000001</v>
      </c>
      <c r="Z35" s="38">
        <v>9.1479999999999997</v>
      </c>
      <c r="AA35" s="38">
        <v>9.9459999999999997</v>
      </c>
      <c r="AB35" s="38">
        <v>10.503</v>
      </c>
      <c r="AC35" s="38">
        <v>10.927</v>
      </c>
    </row>
    <row r="36" spans="1:29">
      <c r="A36" s="38" t="s">
        <v>143</v>
      </c>
      <c r="B36" s="34">
        <f t="shared" si="7"/>
        <v>6.6496658016453658</v>
      </c>
      <c r="C36" s="38">
        <f t="shared" si="8"/>
        <v>6.6496658016453658</v>
      </c>
      <c r="D36" s="38">
        <f t="shared" si="0"/>
        <v>7.4758884976436901</v>
      </c>
      <c r="E36" s="38">
        <f t="shared" si="1"/>
        <v>8.1647079700307934</v>
      </c>
      <c r="F36" s="38">
        <f t="shared" si="2"/>
        <v>8.600222593617012</v>
      </c>
      <c r="G36" s="38">
        <f t="shared" si="3"/>
        <v>9.4345320371095553</v>
      </c>
      <c r="H36" s="38">
        <f t="shared" si="4"/>
        <v>10.285476999861331</v>
      </c>
      <c r="I36" s="38">
        <f t="shared" si="5"/>
        <v>10.880734638257938</v>
      </c>
      <c r="J36" s="38">
        <f t="shared" si="6"/>
        <v>11.323337731603633</v>
      </c>
      <c r="M36" s="13"/>
      <c r="V36" s="38">
        <v>6.49</v>
      </c>
      <c r="W36" s="38">
        <v>7.2750000000000004</v>
      </c>
      <c r="X36" s="38">
        <v>7.9260000000000002</v>
      </c>
      <c r="Y36" s="38">
        <v>8.3360000000000003</v>
      </c>
      <c r="Z36" s="38">
        <v>9.1180000000000003</v>
      </c>
      <c r="AA36" s="38">
        <v>9.9109999999999996</v>
      </c>
      <c r="AB36" s="38">
        <v>10.462999999999999</v>
      </c>
      <c r="AC36" s="38">
        <v>10.872</v>
      </c>
    </row>
    <row r="37" spans="1:29">
      <c r="A37" s="38" t="s">
        <v>144</v>
      </c>
      <c r="B37" s="34">
        <f t="shared" si="7"/>
        <v>6.6444185533458988</v>
      </c>
      <c r="C37" s="38">
        <f t="shared" si="8"/>
        <v>6.6444185533458988</v>
      </c>
      <c r="D37" s="38">
        <f t="shared" si="0"/>
        <v>7.4706107904759511</v>
      </c>
      <c r="E37" s="38">
        <f t="shared" si="1"/>
        <v>8.1594049141185074</v>
      </c>
      <c r="F37" s="38">
        <f t="shared" si="2"/>
        <v>8.594903531475806</v>
      </c>
      <c r="G37" s="38">
        <f t="shared" si="3"/>
        <v>9.4206232762193096</v>
      </c>
      <c r="H37" s="38">
        <f t="shared" si="4"/>
        <v>10.272563293121117</v>
      </c>
      <c r="I37" s="38">
        <f t="shared" si="5"/>
        <v>10.869929602708472</v>
      </c>
      <c r="J37" s="38">
        <f t="shared" si="6"/>
        <v>11.303831039454337</v>
      </c>
      <c r="M37" s="13"/>
      <c r="V37" s="38">
        <v>6.4850000000000003</v>
      </c>
      <c r="W37" s="38">
        <v>7.27</v>
      </c>
      <c r="X37" s="38">
        <v>7.9210000000000003</v>
      </c>
      <c r="Y37" s="38">
        <v>8.3309999999999995</v>
      </c>
      <c r="Z37" s="38">
        <v>9.1050000000000004</v>
      </c>
      <c r="AA37" s="38">
        <v>9.8989999999999991</v>
      </c>
      <c r="AB37" s="38">
        <v>10.452999999999999</v>
      </c>
      <c r="AC37" s="38">
        <v>10.853999999999999</v>
      </c>
    </row>
    <row r="38" spans="1:29">
      <c r="A38" s="38" t="s">
        <v>145</v>
      </c>
      <c r="B38" s="34">
        <f t="shared" si="7"/>
        <v>6.6549132435785863</v>
      </c>
      <c r="C38" s="38">
        <f t="shared" si="8"/>
        <v>6.6549132435785863</v>
      </c>
      <c r="D38" s="38">
        <f t="shared" si="0"/>
        <v>7.4758884976436901</v>
      </c>
      <c r="E38" s="38">
        <f t="shared" si="1"/>
        <v>8.1647079700307934</v>
      </c>
      <c r="F38" s="38">
        <f t="shared" si="2"/>
        <v>8.5895846647262353</v>
      </c>
      <c r="G38" s="38">
        <f t="shared" si="3"/>
        <v>9.4099251315972623</v>
      </c>
      <c r="H38" s="38">
        <f t="shared" si="4"/>
        <v>10.26718291670492</v>
      </c>
      <c r="I38" s="38">
        <f t="shared" si="5"/>
        <v>10.869929602708472</v>
      </c>
      <c r="J38" s="38">
        <f t="shared" si="6"/>
        <v>11.296245795978743</v>
      </c>
      <c r="M38" s="13"/>
      <c r="V38" s="38">
        <v>6.4950000000000001</v>
      </c>
      <c r="W38" s="38">
        <v>7.2750000000000004</v>
      </c>
      <c r="X38" s="38">
        <v>7.9260000000000002</v>
      </c>
      <c r="Y38" s="38">
        <v>8.3260000000000005</v>
      </c>
      <c r="Z38" s="38">
        <v>9.0950000000000006</v>
      </c>
      <c r="AA38" s="38">
        <v>9.8940000000000001</v>
      </c>
      <c r="AB38" s="38">
        <v>10.452999999999999</v>
      </c>
      <c r="AC38" s="38">
        <v>10.847</v>
      </c>
    </row>
    <row r="39" spans="1:29">
      <c r="A39" s="38" t="s">
        <v>146</v>
      </c>
      <c r="B39" s="34">
        <f t="shared" si="7"/>
        <v>6.6549132435785863</v>
      </c>
      <c r="C39" s="38">
        <f t="shared" si="8"/>
        <v>6.6549132435785863</v>
      </c>
      <c r="D39" s="38">
        <f t="shared" si="0"/>
        <v>7.4653332776857928</v>
      </c>
      <c r="E39" s="38">
        <f t="shared" si="1"/>
        <v>8.1541020532057029</v>
      </c>
      <c r="F39" s="38">
        <f t="shared" si="2"/>
        <v>8.5683111515486576</v>
      </c>
      <c r="G39" s="38">
        <f t="shared" si="3"/>
        <v>9.3810440595566202</v>
      </c>
      <c r="H39" s="38">
        <f t="shared" si="4"/>
        <v>10.238132286200763</v>
      </c>
      <c r="I39" s="38">
        <f t="shared" si="5"/>
        <v>10.83967970430959</v>
      </c>
      <c r="J39" s="38">
        <f t="shared" si="6"/>
        <v>11.269158805527502</v>
      </c>
      <c r="M39" s="13"/>
      <c r="V39" s="38">
        <v>6.4950000000000001</v>
      </c>
      <c r="W39" s="38">
        <v>7.2649999999999997</v>
      </c>
      <c r="X39" s="38">
        <v>7.9160000000000004</v>
      </c>
      <c r="Y39" s="38">
        <v>8.3059999999999992</v>
      </c>
      <c r="Z39" s="38">
        <v>9.0679999999999996</v>
      </c>
      <c r="AA39" s="38">
        <v>9.8670000000000009</v>
      </c>
      <c r="AB39" s="38">
        <v>10.425000000000001</v>
      </c>
      <c r="AC39" s="38">
        <v>10.821999999999999</v>
      </c>
    </row>
    <row r="40" spans="1:29">
      <c r="A40" s="38" t="s">
        <v>147</v>
      </c>
      <c r="B40" s="34">
        <f t="shared" si="7"/>
        <v>6.6706567312284637</v>
      </c>
      <c r="C40" s="38">
        <f t="shared" si="8"/>
        <v>6.6706567312284637</v>
      </c>
      <c r="D40" s="38">
        <f t="shared" si="0"/>
        <v>7.4811663991937394</v>
      </c>
      <c r="E40" s="38">
        <f t="shared" si="1"/>
        <v>8.170011220947405</v>
      </c>
      <c r="F40" s="38">
        <f t="shared" si="2"/>
        <v>8.5895846647262353</v>
      </c>
      <c r="G40" s="38">
        <f t="shared" si="3"/>
        <v>9.4131344926102756</v>
      </c>
      <c r="H40" s="38">
        <f t="shared" si="4"/>
        <v>10.275791613480267</v>
      </c>
      <c r="I40" s="38">
        <f t="shared" si="5"/>
        <v>10.888298633041105</v>
      </c>
      <c r="J40" s="38">
        <f t="shared" si="6"/>
        <v>11.317918948835914</v>
      </c>
      <c r="M40" s="13"/>
      <c r="V40" s="38">
        <v>6.51</v>
      </c>
      <c r="W40" s="38">
        <v>7.28</v>
      </c>
      <c r="X40" s="38">
        <v>7.931</v>
      </c>
      <c r="Y40" s="38">
        <v>8.3260000000000005</v>
      </c>
      <c r="Z40" s="38">
        <v>9.0980000000000008</v>
      </c>
      <c r="AA40" s="38">
        <v>9.9019999999999992</v>
      </c>
      <c r="AB40" s="38">
        <v>10.47</v>
      </c>
      <c r="AC40" s="38">
        <v>10.867000000000001</v>
      </c>
    </row>
    <row r="41" spans="1:29">
      <c r="A41" s="38" t="s">
        <v>148</v>
      </c>
      <c r="B41" s="34">
        <f t="shared" si="7"/>
        <v>6.6916507592560182</v>
      </c>
      <c r="C41" s="38">
        <f t="shared" si="8"/>
        <v>6.6916507592560182</v>
      </c>
      <c r="D41" s="38">
        <f t="shared" si="0"/>
        <v>7.5022799493129178</v>
      </c>
      <c r="E41" s="38">
        <f t="shared" si="1"/>
        <v>8.1912261747514989</v>
      </c>
      <c r="F41" s="38">
        <f t="shared" si="2"/>
        <v>8.6108613040934969</v>
      </c>
      <c r="G41" s="38">
        <f t="shared" si="3"/>
        <v>9.4452319862134324</v>
      </c>
      <c r="H41" s="38">
        <f t="shared" si="4"/>
        <v>10.316689807053825</v>
      </c>
      <c r="I41" s="38">
        <f t="shared" si="5"/>
        <v>10.929367071934703</v>
      </c>
      <c r="J41" s="38">
        <f t="shared" si="6"/>
        <v>11.368863317690137</v>
      </c>
      <c r="M41" s="13"/>
      <c r="V41" s="38">
        <v>6.53</v>
      </c>
      <c r="W41" s="38">
        <v>7.3</v>
      </c>
      <c r="X41" s="38">
        <v>7.9509999999999996</v>
      </c>
      <c r="Y41" s="38">
        <v>8.3460000000000001</v>
      </c>
      <c r="Z41" s="38">
        <v>9.1280000000000001</v>
      </c>
      <c r="AA41" s="38">
        <v>9.94</v>
      </c>
      <c r="AB41" s="38">
        <v>10.507999999999999</v>
      </c>
      <c r="AC41" s="38">
        <v>10.914</v>
      </c>
    </row>
    <row r="42" spans="1:29">
      <c r="A42" s="38" t="s">
        <v>149</v>
      </c>
      <c r="B42" s="34">
        <f t="shared" si="7"/>
        <v>6.7021489352819374</v>
      </c>
      <c r="C42" s="38">
        <f t="shared" si="8"/>
        <v>6.7021489352819374</v>
      </c>
      <c r="D42" s="38">
        <f t="shared" si="0"/>
        <v>7.5075588228462831</v>
      </c>
      <c r="E42" s="38">
        <f t="shared" si="1"/>
        <v>8.1912261747514989</v>
      </c>
      <c r="F42" s="38">
        <f t="shared" si="2"/>
        <v>8.6108613040934969</v>
      </c>
      <c r="G42" s="38">
        <f t="shared" si="3"/>
        <v>9.4345320371095553</v>
      </c>
      <c r="H42" s="38">
        <f t="shared" si="4"/>
        <v>10.295163024220134</v>
      </c>
      <c r="I42" s="38">
        <f t="shared" si="5"/>
        <v>10.907750682369199</v>
      </c>
      <c r="J42" s="38">
        <f t="shared" si="6"/>
        <v>11.345014841032963</v>
      </c>
      <c r="M42" s="13"/>
      <c r="V42" s="38">
        <v>6.54</v>
      </c>
      <c r="W42" s="38">
        <v>7.3049999999999997</v>
      </c>
      <c r="X42" s="38">
        <v>7.9509999999999996</v>
      </c>
      <c r="Y42" s="38">
        <v>8.3460000000000001</v>
      </c>
      <c r="Z42" s="38">
        <v>9.1180000000000003</v>
      </c>
      <c r="AA42" s="38">
        <v>9.92</v>
      </c>
      <c r="AB42" s="38">
        <v>10.488</v>
      </c>
      <c r="AC42" s="38">
        <v>10.891999999999999</v>
      </c>
    </row>
    <row r="43" spans="1:29">
      <c r="A43" s="38" t="s">
        <v>150</v>
      </c>
      <c r="B43" s="34">
        <f t="shared" si="7"/>
        <v>6.6916507592560182</v>
      </c>
      <c r="C43" s="38">
        <f t="shared" si="8"/>
        <v>6.6916507592560182</v>
      </c>
      <c r="D43" s="38">
        <f t="shared" si="0"/>
        <v>7.4970012701857325</v>
      </c>
      <c r="E43" s="38">
        <f t="shared" si="1"/>
        <v>8.1806183078122707</v>
      </c>
      <c r="F43" s="38">
        <f t="shared" si="2"/>
        <v>8.600222593617012</v>
      </c>
      <c r="G43" s="38">
        <f t="shared" si="3"/>
        <v>9.4077855968133672</v>
      </c>
      <c r="H43" s="38">
        <f t="shared" si="4"/>
        <v>10.259650720496904</v>
      </c>
      <c r="I43" s="38">
        <f t="shared" si="5"/>
        <v>10.864527381077792</v>
      </c>
      <c r="J43" s="38">
        <f t="shared" si="6"/>
        <v>11.301663787470662</v>
      </c>
      <c r="M43" s="13"/>
      <c r="V43" s="38">
        <v>6.53</v>
      </c>
      <c r="W43" s="38">
        <v>7.2949999999999999</v>
      </c>
      <c r="X43" s="38">
        <v>7.9409999999999998</v>
      </c>
      <c r="Y43" s="38">
        <v>8.3360000000000003</v>
      </c>
      <c r="Z43" s="38">
        <v>9.093</v>
      </c>
      <c r="AA43" s="38">
        <v>9.8870000000000005</v>
      </c>
      <c r="AB43" s="38">
        <v>10.448</v>
      </c>
      <c r="AC43" s="38">
        <v>10.852</v>
      </c>
    </row>
    <row r="44" spans="1:29">
      <c r="A44" s="38" t="s">
        <v>151</v>
      </c>
      <c r="B44" s="34">
        <f t="shared" si="7"/>
        <v>6.6916507592560182</v>
      </c>
      <c r="C44" s="38">
        <f t="shared" si="8"/>
        <v>6.6916507592560182</v>
      </c>
      <c r="D44" s="38">
        <f t="shared" si="0"/>
        <v>7.4970012701857325</v>
      </c>
      <c r="E44" s="38">
        <f t="shared" si="1"/>
        <v>8.1806183078122707</v>
      </c>
      <c r="F44" s="38">
        <f t="shared" si="2"/>
        <v>8.594903531475806</v>
      </c>
      <c r="G44" s="38">
        <f t="shared" si="3"/>
        <v>9.4045763534739368</v>
      </c>
      <c r="H44" s="38">
        <f t="shared" si="4"/>
        <v>10.248891109600811</v>
      </c>
      <c r="I44" s="38">
        <f t="shared" si="5"/>
        <v>10.842920468736207</v>
      </c>
      <c r="J44" s="38">
        <f t="shared" si="6"/>
        <v>11.279993008325695</v>
      </c>
      <c r="M44" s="13"/>
      <c r="V44" s="38">
        <v>6.53</v>
      </c>
      <c r="W44" s="38">
        <v>7.2949999999999999</v>
      </c>
      <c r="X44" s="38">
        <v>7.9409999999999998</v>
      </c>
      <c r="Y44" s="38">
        <v>8.3309999999999995</v>
      </c>
      <c r="Z44" s="38">
        <v>9.09</v>
      </c>
      <c r="AA44" s="38">
        <v>9.8770000000000007</v>
      </c>
      <c r="AB44" s="38">
        <v>10.428000000000001</v>
      </c>
      <c r="AC44" s="38">
        <v>10.832000000000001</v>
      </c>
    </row>
    <row r="45" spans="1:29">
      <c r="A45" s="38" t="s">
        <v>152</v>
      </c>
      <c r="B45" s="34">
        <f t="shared" si="7"/>
        <v>6.7073983138145277</v>
      </c>
      <c r="C45" s="38">
        <f t="shared" si="8"/>
        <v>6.7073983138145277</v>
      </c>
      <c r="D45" s="38">
        <f t="shared" si="0"/>
        <v>7.5128378907905802</v>
      </c>
      <c r="E45" s="38">
        <f t="shared" si="1"/>
        <v>8.1912261747514989</v>
      </c>
      <c r="F45" s="38">
        <f t="shared" si="2"/>
        <v>8.6055418511546513</v>
      </c>
      <c r="G45" s="38">
        <f t="shared" si="3"/>
        <v>9.4345320371095553</v>
      </c>
      <c r="H45" s="38">
        <f t="shared" si="4"/>
        <v>10.284400814314477</v>
      </c>
      <c r="I45" s="38">
        <f t="shared" si="5"/>
        <v>10.886137452186251</v>
      </c>
      <c r="J45" s="38">
        <f t="shared" si="6"/>
        <v>11.31466777413217</v>
      </c>
      <c r="M45" s="13"/>
      <c r="V45" s="38">
        <v>6.5449999999999999</v>
      </c>
      <c r="W45" s="38">
        <v>7.31</v>
      </c>
      <c r="X45" s="38">
        <v>7.9509999999999996</v>
      </c>
      <c r="Y45" s="38">
        <v>8.3409999999999993</v>
      </c>
      <c r="Z45" s="38">
        <v>9.1180000000000003</v>
      </c>
      <c r="AA45" s="38">
        <v>9.91</v>
      </c>
      <c r="AB45" s="38">
        <v>10.468</v>
      </c>
      <c r="AC45" s="38">
        <v>10.864000000000001</v>
      </c>
    </row>
    <row r="46" spans="1:29">
      <c r="A46" s="38" t="s">
        <v>153</v>
      </c>
      <c r="B46" s="34">
        <f t="shared" si="7"/>
        <v>6.6968997504306182</v>
      </c>
      <c r="C46" s="38">
        <f t="shared" si="8"/>
        <v>6.6968997504306182</v>
      </c>
      <c r="D46" s="38">
        <f t="shared" si="0"/>
        <v>7.5022799493129178</v>
      </c>
      <c r="E46" s="38">
        <f t="shared" si="1"/>
        <v>8.1806183078122707</v>
      </c>
      <c r="F46" s="38">
        <f t="shared" si="2"/>
        <v>8.5895846647262353</v>
      </c>
      <c r="G46" s="38">
        <f t="shared" si="3"/>
        <v>9.3970883935794891</v>
      </c>
      <c r="H46" s="38">
        <f t="shared" si="4"/>
        <v>10.235980616016892</v>
      </c>
      <c r="I46" s="38">
        <f t="shared" si="5"/>
        <v>10.837519234172088</v>
      </c>
      <c r="J46" s="38">
        <f t="shared" si="6"/>
        <v>11.263742000805133</v>
      </c>
      <c r="M46" s="13"/>
      <c r="V46" s="38">
        <v>6.5350000000000001</v>
      </c>
      <c r="W46" s="38">
        <v>7.3</v>
      </c>
      <c r="X46" s="38">
        <v>7.9409999999999998</v>
      </c>
      <c r="Y46" s="38">
        <v>8.3260000000000005</v>
      </c>
      <c r="Z46" s="38">
        <v>9.0830000000000002</v>
      </c>
      <c r="AA46" s="38">
        <v>9.8650000000000002</v>
      </c>
      <c r="AB46" s="38">
        <v>10.423</v>
      </c>
      <c r="AC46" s="38">
        <v>10.817</v>
      </c>
    </row>
    <row r="47" spans="1:29">
      <c r="A47" s="38" t="s">
        <v>154</v>
      </c>
      <c r="B47" s="34">
        <f t="shared" si="7"/>
        <v>6.6811533579175908</v>
      </c>
      <c r="C47" s="38">
        <f t="shared" si="8"/>
        <v>6.6811533579175908</v>
      </c>
      <c r="D47" s="38">
        <f t="shared" si="0"/>
        <v>7.4864444951309395</v>
      </c>
      <c r="E47" s="38">
        <f t="shared" si="1"/>
        <v>8.1594049141185074</v>
      </c>
      <c r="F47" s="38">
        <f t="shared" si="2"/>
        <v>8.5629932616855697</v>
      </c>
      <c r="G47" s="38">
        <f t="shared" si="3"/>
        <v>9.3489606860169836</v>
      </c>
      <c r="H47" s="38">
        <f t="shared" si="4"/>
        <v>10.18972732513368</v>
      </c>
      <c r="I47" s="38">
        <f t="shared" si="5"/>
        <v>10.778118681233684</v>
      </c>
      <c r="J47" s="38">
        <f t="shared" si="6"/>
        <v>11.209584830579855</v>
      </c>
      <c r="M47" s="13"/>
      <c r="V47" s="38">
        <v>6.52</v>
      </c>
      <c r="W47" s="38">
        <v>7.2850000000000001</v>
      </c>
      <c r="X47" s="38">
        <v>7.9210000000000003</v>
      </c>
      <c r="Y47" s="38">
        <v>8.3010000000000002</v>
      </c>
      <c r="Z47" s="38">
        <v>9.0380000000000003</v>
      </c>
      <c r="AA47" s="38">
        <v>9.8219999999999992</v>
      </c>
      <c r="AB47" s="38">
        <v>10.368</v>
      </c>
      <c r="AC47" s="38">
        <v>10.766999999999999</v>
      </c>
    </row>
    <row r="48" spans="1:29">
      <c r="A48" s="38" t="s">
        <v>155</v>
      </c>
      <c r="B48" s="34">
        <f t="shared" si="7"/>
        <v>6.6811533579175908</v>
      </c>
      <c r="C48" s="38">
        <f t="shared" si="8"/>
        <v>6.6811533579175908</v>
      </c>
      <c r="D48" s="38">
        <f t="shared" si="0"/>
        <v>7.4864444951309395</v>
      </c>
      <c r="E48" s="38">
        <f t="shared" si="1"/>
        <v>8.1647079700307934</v>
      </c>
      <c r="F48" s="38">
        <f t="shared" si="2"/>
        <v>8.5683111515486576</v>
      </c>
      <c r="G48" s="38">
        <f t="shared" si="3"/>
        <v>9.3810440595566202</v>
      </c>
      <c r="H48" s="38">
        <f t="shared" si="4"/>
        <v>10.225222737561346</v>
      </c>
      <c r="I48" s="38">
        <f t="shared" si="5"/>
        <v>10.815916269855986</v>
      </c>
      <c r="J48" s="38">
        <f t="shared" si="6"/>
        <v>11.249659234116161</v>
      </c>
      <c r="M48" s="13"/>
      <c r="V48" s="38">
        <v>6.52</v>
      </c>
      <c r="W48" s="38">
        <v>7.2850000000000001</v>
      </c>
      <c r="X48" s="38">
        <v>7.9260000000000002</v>
      </c>
      <c r="Y48" s="38">
        <v>8.3059999999999992</v>
      </c>
      <c r="Z48" s="38">
        <v>9.0679999999999996</v>
      </c>
      <c r="AA48" s="38">
        <v>9.8550000000000004</v>
      </c>
      <c r="AB48" s="38">
        <v>10.403</v>
      </c>
      <c r="AC48" s="38">
        <v>10.804</v>
      </c>
    </row>
    <row r="49" spans="1:29">
      <c r="A49" s="38" t="s">
        <v>156</v>
      </c>
      <c r="B49" s="34">
        <f t="shared" si="7"/>
        <v>6.6916507592560182</v>
      </c>
      <c r="C49" s="38">
        <f t="shared" si="8"/>
        <v>6.6916507592560182</v>
      </c>
      <c r="D49" s="38">
        <f t="shared" si="0"/>
        <v>7.4970012701857325</v>
      </c>
      <c r="E49" s="38">
        <f t="shared" si="1"/>
        <v>8.175314666872957</v>
      </c>
      <c r="F49" s="38">
        <f t="shared" si="2"/>
        <v>8.5842659933635055</v>
      </c>
      <c r="G49" s="38">
        <f t="shared" si="3"/>
        <v>9.4077855968133672</v>
      </c>
      <c r="H49" s="38">
        <f t="shared" si="4"/>
        <v>10.246739281922324</v>
      </c>
      <c r="I49" s="38">
        <f t="shared" si="5"/>
        <v>10.837519234172088</v>
      </c>
      <c r="J49" s="38">
        <f t="shared" si="6"/>
        <v>11.269158805527502</v>
      </c>
      <c r="M49" s="13"/>
      <c r="V49" s="38">
        <v>6.53</v>
      </c>
      <c r="W49" s="38">
        <v>7.2949999999999999</v>
      </c>
      <c r="X49" s="38">
        <v>7.9359999999999999</v>
      </c>
      <c r="Y49" s="38">
        <v>8.3209999999999997</v>
      </c>
      <c r="Z49" s="38">
        <v>9.093</v>
      </c>
      <c r="AA49" s="38">
        <v>9.875</v>
      </c>
      <c r="AB49" s="38">
        <v>10.423</v>
      </c>
      <c r="AC49" s="38">
        <v>10.821999999999999</v>
      </c>
    </row>
    <row r="50" spans="1:29">
      <c r="A50" s="38" t="s">
        <v>157</v>
      </c>
      <c r="B50" s="34">
        <f t="shared" si="7"/>
        <v>6.6916507592560182</v>
      </c>
      <c r="C50" s="38">
        <f t="shared" si="8"/>
        <v>6.6916507592560182</v>
      </c>
      <c r="D50" s="38">
        <f t="shared" si="0"/>
        <v>7.4970012701857325</v>
      </c>
      <c r="E50" s="38">
        <f t="shared" si="1"/>
        <v>8.175314666872957</v>
      </c>
      <c r="F50" s="38">
        <f t="shared" si="2"/>
        <v>8.5842659933635055</v>
      </c>
      <c r="G50" s="38">
        <f t="shared" si="3"/>
        <v>9.3863919747935398</v>
      </c>
      <c r="H50" s="38">
        <f t="shared" si="4"/>
        <v>10.214465646517246</v>
      </c>
      <c r="I50" s="38">
        <f t="shared" si="5"/>
        <v>10.815916269855986</v>
      </c>
      <c r="J50" s="38">
        <f t="shared" si="6"/>
        <v>11.247492773286938</v>
      </c>
      <c r="M50" s="13"/>
      <c r="V50" s="38">
        <v>6.53</v>
      </c>
      <c r="W50" s="38">
        <v>7.2949999999999999</v>
      </c>
      <c r="X50" s="38">
        <v>7.9359999999999999</v>
      </c>
      <c r="Y50" s="38">
        <v>8.3209999999999997</v>
      </c>
      <c r="Z50" s="38">
        <v>9.0730000000000004</v>
      </c>
      <c r="AA50" s="38">
        <v>9.8450000000000006</v>
      </c>
      <c r="AB50" s="38">
        <v>10.403</v>
      </c>
      <c r="AC50" s="38">
        <v>10.802</v>
      </c>
    </row>
    <row r="51" spans="1:29">
      <c r="A51" s="38" t="s">
        <v>158</v>
      </c>
      <c r="B51" s="34">
        <f t="shared" si="7"/>
        <v>6.6916507592560182</v>
      </c>
      <c r="C51" s="38">
        <f t="shared" si="8"/>
        <v>6.6916507592560182</v>
      </c>
      <c r="D51" s="38">
        <f t="shared" si="0"/>
        <v>7.4970012701857325</v>
      </c>
      <c r="E51" s="38">
        <f t="shared" si="1"/>
        <v>8.175314666872957</v>
      </c>
      <c r="F51" s="38">
        <f t="shared" si="2"/>
        <v>8.5736292367794888</v>
      </c>
      <c r="G51" s="38">
        <f t="shared" si="3"/>
        <v>9.3703488173707772</v>
      </c>
      <c r="H51" s="38">
        <f t="shared" si="4"/>
        <v>10.198331486263745</v>
      </c>
      <c r="I51" s="38">
        <f t="shared" si="5"/>
        <v>10.79971611912196</v>
      </c>
      <c r="J51" s="38">
        <f t="shared" si="6"/>
        <v>11.227996049685562</v>
      </c>
      <c r="M51" s="13"/>
      <c r="V51" s="38">
        <v>6.53</v>
      </c>
      <c r="W51" s="38">
        <v>7.2949999999999999</v>
      </c>
      <c r="X51" s="38">
        <v>7.9359999999999999</v>
      </c>
      <c r="Y51" s="38">
        <v>8.3109999999999999</v>
      </c>
      <c r="Z51" s="38">
        <v>9.0579999999999998</v>
      </c>
      <c r="AA51" s="38">
        <v>9.83</v>
      </c>
      <c r="AB51" s="38">
        <v>10.388</v>
      </c>
      <c r="AC51" s="38">
        <v>10.784000000000001</v>
      </c>
    </row>
    <row r="52" spans="1:29">
      <c r="A52" s="38" t="s">
        <v>159</v>
      </c>
      <c r="B52" s="34">
        <f t="shared" si="7"/>
        <v>6.6916507592560182</v>
      </c>
      <c r="C52" s="38">
        <f t="shared" si="8"/>
        <v>6.6916507592560182</v>
      </c>
      <c r="D52" s="38">
        <f t="shared" si="0"/>
        <v>7.4970012701857325</v>
      </c>
      <c r="E52" s="38">
        <f t="shared" si="1"/>
        <v>8.170011220947405</v>
      </c>
      <c r="F52" s="38">
        <f t="shared" si="2"/>
        <v>8.5683111515486576</v>
      </c>
      <c r="G52" s="38">
        <f t="shared" si="3"/>
        <v>9.3543074247401492</v>
      </c>
      <c r="H52" s="38">
        <f t="shared" si="4"/>
        <v>10.185425433518169</v>
      </c>
      <c r="I52" s="38">
        <f t="shared" si="5"/>
        <v>10.778118681233684</v>
      </c>
      <c r="J52" s="38">
        <f t="shared" si="6"/>
        <v>11.211750737715409</v>
      </c>
      <c r="M52" s="13"/>
      <c r="V52" s="38">
        <v>6.53</v>
      </c>
      <c r="W52" s="38">
        <v>7.2949999999999999</v>
      </c>
      <c r="X52" s="38">
        <v>7.931</v>
      </c>
      <c r="Y52" s="38">
        <v>8.3059999999999992</v>
      </c>
      <c r="Z52" s="38">
        <v>9.0429999999999993</v>
      </c>
      <c r="AA52" s="38">
        <v>9.8179999999999996</v>
      </c>
      <c r="AB52" s="38">
        <v>10.368</v>
      </c>
      <c r="AC52" s="38">
        <v>10.769</v>
      </c>
    </row>
    <row r="53" spans="1:29">
      <c r="A53" s="38" t="s">
        <v>160</v>
      </c>
      <c r="B53" s="34">
        <f t="shared" si="7"/>
        <v>6.6759049477442378</v>
      </c>
      <c r="C53" s="38">
        <f t="shared" si="8"/>
        <v>6.6759049477442378</v>
      </c>
      <c r="D53" s="38">
        <f t="shared" si="0"/>
        <v>7.4864444951309395</v>
      </c>
      <c r="E53" s="38">
        <f t="shared" si="1"/>
        <v>8.1594049141185074</v>
      </c>
      <c r="F53" s="38">
        <f t="shared" si="2"/>
        <v>8.5576755671853633</v>
      </c>
      <c r="G53" s="38">
        <f t="shared" si="3"/>
        <v>9.3115390046141009</v>
      </c>
      <c r="H53" s="38">
        <f t="shared" si="4"/>
        <v>10.14241344492779</v>
      </c>
      <c r="I53" s="38">
        <f t="shared" si="5"/>
        <v>10.729535990255613</v>
      </c>
      <c r="J53" s="38">
        <f t="shared" si="6"/>
        <v>11.166273331184717</v>
      </c>
      <c r="M53" s="13"/>
      <c r="V53" s="38">
        <v>6.5149999999999997</v>
      </c>
      <c r="W53" s="38">
        <v>7.2850000000000001</v>
      </c>
      <c r="X53" s="38">
        <v>7.9210000000000003</v>
      </c>
      <c r="Y53" s="38">
        <v>8.2959999999999994</v>
      </c>
      <c r="Z53" s="38">
        <v>9.0030000000000001</v>
      </c>
      <c r="AA53" s="38">
        <v>9.7780000000000005</v>
      </c>
      <c r="AB53" s="38">
        <v>10.323</v>
      </c>
      <c r="AC53" s="38">
        <v>10.727</v>
      </c>
    </row>
    <row r="54" spans="1:29">
      <c r="A54" s="38" t="s">
        <v>161</v>
      </c>
      <c r="B54" s="34">
        <f t="shared" si="7"/>
        <v>6.6968997504306182</v>
      </c>
      <c r="C54" s="38">
        <f t="shared" si="8"/>
        <v>6.6968997504306182</v>
      </c>
      <c r="D54" s="38">
        <f t="shared" si="0"/>
        <v>7.5075588228462831</v>
      </c>
      <c r="E54" s="38">
        <f t="shared" si="1"/>
        <v>8.1806183078122707</v>
      </c>
      <c r="F54" s="38">
        <f t="shared" si="2"/>
        <v>8.5789475173829288</v>
      </c>
      <c r="G54" s="38">
        <f t="shared" si="3"/>
        <v>9.3596543595370729</v>
      </c>
      <c r="H54" s="38">
        <f t="shared" si="4"/>
        <v>10.196180398743039</v>
      </c>
      <c r="I54" s="38">
        <f t="shared" si="5"/>
        <v>10.794316463614152</v>
      </c>
      <c r="J54" s="38">
        <f t="shared" si="6"/>
        <v>11.231245325641414</v>
      </c>
      <c r="M54" s="13"/>
      <c r="V54" s="38">
        <v>6.5350000000000001</v>
      </c>
      <c r="W54" s="38">
        <v>7.3049999999999997</v>
      </c>
      <c r="X54" s="38">
        <v>7.9409999999999998</v>
      </c>
      <c r="Y54" s="38">
        <v>8.3160000000000007</v>
      </c>
      <c r="Z54" s="38">
        <v>9.048</v>
      </c>
      <c r="AA54" s="38">
        <v>9.8279999999999994</v>
      </c>
      <c r="AB54" s="38">
        <v>10.382999999999999</v>
      </c>
      <c r="AC54" s="38">
        <v>10.787000000000001</v>
      </c>
    </row>
    <row r="55" spans="1:29">
      <c r="A55" s="38" t="s">
        <v>162</v>
      </c>
      <c r="B55" s="34">
        <f t="shared" si="7"/>
        <v>6.7073983138145277</v>
      </c>
      <c r="C55" s="38">
        <f t="shared" si="8"/>
        <v>6.7073983138145277</v>
      </c>
      <c r="D55" s="38">
        <f t="shared" si="0"/>
        <v>7.5181171531506275</v>
      </c>
      <c r="E55" s="38">
        <f t="shared" si="1"/>
        <v>8.1912261747514989</v>
      </c>
      <c r="F55" s="38">
        <f t="shared" si="2"/>
        <v>8.5895846647262353</v>
      </c>
      <c r="G55" s="38">
        <f t="shared" si="3"/>
        <v>9.3831832021193939</v>
      </c>
      <c r="H55" s="38">
        <f t="shared" si="4"/>
        <v>10.212314322794391</v>
      </c>
      <c r="I55" s="38">
        <f t="shared" si="5"/>
        <v>10.812676097599994</v>
      </c>
      <c r="J55" s="38">
        <f t="shared" si="6"/>
        <v>11.23882724638905</v>
      </c>
      <c r="M55" s="13"/>
      <c r="V55" s="38">
        <v>6.5449999999999999</v>
      </c>
      <c r="W55" s="38">
        <v>7.3150000000000004</v>
      </c>
      <c r="X55" s="38">
        <v>7.9509999999999996</v>
      </c>
      <c r="Y55" s="38">
        <v>8.3260000000000005</v>
      </c>
      <c r="Z55" s="38">
        <v>9.07</v>
      </c>
      <c r="AA55" s="38">
        <v>9.843</v>
      </c>
      <c r="AB55" s="38">
        <v>10.4</v>
      </c>
      <c r="AC55" s="38">
        <v>10.794</v>
      </c>
    </row>
    <row r="56" spans="1:29">
      <c r="A56" s="38" t="s">
        <v>163</v>
      </c>
      <c r="B56" s="34">
        <f t="shared" si="7"/>
        <v>6.7073983138145277</v>
      </c>
      <c r="C56" s="38">
        <f t="shared" si="8"/>
        <v>6.7073983138145277</v>
      </c>
      <c r="D56" s="38">
        <f t="shared" si="0"/>
        <v>7.5181171531506275</v>
      </c>
      <c r="E56" s="38">
        <f t="shared" si="1"/>
        <v>8.1912261747514989</v>
      </c>
      <c r="F56" s="38">
        <f t="shared" si="2"/>
        <v>8.600222593617012</v>
      </c>
      <c r="G56" s="38">
        <f t="shared" si="3"/>
        <v>9.3938793855784084</v>
      </c>
      <c r="H56" s="38">
        <f t="shared" si="4"/>
        <v>10.223071256360861</v>
      </c>
      <c r="I56" s="38">
        <f t="shared" si="5"/>
        <v>10.826717357235459</v>
      </c>
      <c r="J56" s="38">
        <f t="shared" si="6"/>
        <v>11.258325393860691</v>
      </c>
      <c r="M56" s="13"/>
      <c r="V56" s="38">
        <v>6.5449999999999999</v>
      </c>
      <c r="W56" s="38">
        <v>7.3150000000000004</v>
      </c>
      <c r="X56" s="38">
        <v>7.9509999999999996</v>
      </c>
      <c r="Y56" s="38">
        <v>8.3360000000000003</v>
      </c>
      <c r="Z56" s="38">
        <v>9.08</v>
      </c>
      <c r="AA56" s="38">
        <v>9.8529999999999998</v>
      </c>
      <c r="AB56" s="38">
        <v>10.413</v>
      </c>
      <c r="AC56" s="38">
        <v>10.811999999999999</v>
      </c>
    </row>
    <row r="57" spans="1:29">
      <c r="A57" s="38" t="s">
        <v>164</v>
      </c>
      <c r="B57" s="34">
        <f t="shared" si="7"/>
        <v>6.7073983138145277</v>
      </c>
      <c r="C57" s="38">
        <f t="shared" si="8"/>
        <v>6.7073983138145277</v>
      </c>
      <c r="D57" s="38">
        <f t="shared" si="0"/>
        <v>7.5181171531506275</v>
      </c>
      <c r="E57" s="38">
        <f t="shared" si="1"/>
        <v>8.1912261747514989</v>
      </c>
      <c r="F57" s="38">
        <f t="shared" si="2"/>
        <v>8.5895846647262353</v>
      </c>
      <c r="G57" s="38">
        <f t="shared" si="3"/>
        <v>9.3778354045416243</v>
      </c>
      <c r="H57" s="38">
        <f t="shared" si="4"/>
        <v>10.209087396262561</v>
      </c>
      <c r="I57" s="38">
        <f t="shared" si="5"/>
        <v>10.815916269855986</v>
      </c>
      <c r="J57" s="38">
        <f t="shared" si="6"/>
        <v>11.244243141372245</v>
      </c>
      <c r="M57" s="13"/>
      <c r="V57" s="38">
        <v>6.5449999999999999</v>
      </c>
      <c r="W57" s="38">
        <v>7.3150000000000004</v>
      </c>
      <c r="X57" s="38">
        <v>7.9509999999999996</v>
      </c>
      <c r="Y57" s="38">
        <v>8.3260000000000005</v>
      </c>
      <c r="Z57" s="38">
        <v>9.0649999999999995</v>
      </c>
      <c r="AA57" s="38">
        <v>9.84</v>
      </c>
      <c r="AB57" s="38">
        <v>10.403</v>
      </c>
      <c r="AC57" s="38">
        <v>10.798999999999999</v>
      </c>
    </row>
    <row r="58" spans="1:29">
      <c r="A58" s="38" t="s">
        <v>165</v>
      </c>
      <c r="B58" s="34">
        <f t="shared" si="7"/>
        <v>6.7388986525857231</v>
      </c>
      <c r="C58" s="38">
        <f t="shared" si="8"/>
        <v>6.7388986525857231</v>
      </c>
      <c r="D58" s="38">
        <f t="shared" si="0"/>
        <v>7.5550774337129312</v>
      </c>
      <c r="E58" s="38">
        <f t="shared" si="1"/>
        <v>8.2389712304235641</v>
      </c>
      <c r="F58" s="38">
        <f t="shared" si="2"/>
        <v>8.6427821254203341</v>
      </c>
      <c r="G58" s="38">
        <f t="shared" si="3"/>
        <v>9.4848286204733956</v>
      </c>
      <c r="H58" s="38">
        <f t="shared" si="4"/>
        <v>10.319919096240969</v>
      </c>
      <c r="I58" s="38">
        <f t="shared" si="5"/>
        <v>10.923962678334398</v>
      </c>
      <c r="J58" s="38">
        <f t="shared" si="6"/>
        <v>11.355854582830016</v>
      </c>
      <c r="M58" s="13"/>
      <c r="V58" s="38">
        <v>6.5750000000000002</v>
      </c>
      <c r="W58" s="38">
        <v>7.35</v>
      </c>
      <c r="X58" s="38">
        <v>7.9960000000000004</v>
      </c>
      <c r="Y58" s="38">
        <v>8.3759999999999994</v>
      </c>
      <c r="Z58" s="38">
        <v>9.1649999999999991</v>
      </c>
      <c r="AA58" s="38">
        <v>9.9429999999999996</v>
      </c>
      <c r="AB58" s="38">
        <v>10.503</v>
      </c>
      <c r="AC58" s="38">
        <v>10.901999999999999</v>
      </c>
    </row>
    <row r="59" spans="1:29">
      <c r="A59" s="38" t="s">
        <v>166</v>
      </c>
      <c r="B59" s="34">
        <f t="shared" si="7"/>
        <v>6.7336481118647873</v>
      </c>
      <c r="C59" s="38">
        <f t="shared" si="8"/>
        <v>6.7336481118647873</v>
      </c>
      <c r="D59" s="38">
        <f t="shared" si="0"/>
        <v>7.5445163813542271</v>
      </c>
      <c r="E59" s="38">
        <f t="shared" si="1"/>
        <v>8.2283598526764923</v>
      </c>
      <c r="F59" s="38">
        <f t="shared" si="2"/>
        <v>8.6321410699569334</v>
      </c>
      <c r="G59" s="38">
        <f t="shared" si="3"/>
        <v>9.477336541401705</v>
      </c>
      <c r="H59" s="38">
        <f t="shared" si="4"/>
        <v>10.314536986982613</v>
      </c>
      <c r="I59" s="38">
        <f t="shared" si="5"/>
        <v>10.929367071934703</v>
      </c>
      <c r="J59" s="38">
        <f t="shared" si="6"/>
        <v>11.350434613003934</v>
      </c>
      <c r="M59" s="13"/>
      <c r="V59" s="38">
        <v>6.57</v>
      </c>
      <c r="W59" s="38">
        <v>7.34</v>
      </c>
      <c r="X59" s="38">
        <v>7.9859999999999998</v>
      </c>
      <c r="Y59" s="38">
        <v>8.3659999999999997</v>
      </c>
      <c r="Z59" s="38">
        <v>9.1579999999999995</v>
      </c>
      <c r="AA59" s="38">
        <v>9.9380000000000006</v>
      </c>
      <c r="AB59" s="38">
        <v>10.507999999999999</v>
      </c>
      <c r="AC59" s="38">
        <v>10.897</v>
      </c>
    </row>
    <row r="60" spans="1:29">
      <c r="A60" s="38" t="s">
        <v>167</v>
      </c>
      <c r="B60" s="34">
        <f t="shared" si="7"/>
        <v>6.7809099524830385</v>
      </c>
      <c r="C60" s="38">
        <f t="shared" si="8"/>
        <v>6.7809099524830385</v>
      </c>
      <c r="D60" s="38">
        <f t="shared" si="0"/>
        <v>7.592047242517963</v>
      </c>
      <c r="E60" s="38">
        <f t="shared" si="1"/>
        <v>8.2814245446414247</v>
      </c>
      <c r="F60" s="38">
        <f t="shared" si="2"/>
        <v>8.6959991295861627</v>
      </c>
      <c r="G60" s="38">
        <f t="shared" si="3"/>
        <v>9.5576288306035373</v>
      </c>
      <c r="H60" s="38">
        <f t="shared" si="4"/>
        <v>10.384519769833789</v>
      </c>
      <c r="I60" s="38">
        <f t="shared" si="5"/>
        <v>11.026679930592476</v>
      </c>
      <c r="J60" s="38">
        <f t="shared" si="6"/>
        <v>11.453447878409451</v>
      </c>
      <c r="M60" s="13"/>
      <c r="V60" s="38">
        <v>6.6150000000000002</v>
      </c>
      <c r="W60" s="38">
        <v>7.3849999999999998</v>
      </c>
      <c r="X60" s="38">
        <v>8.0359999999999996</v>
      </c>
      <c r="Y60" s="38">
        <v>8.4260000000000002</v>
      </c>
      <c r="Z60" s="38">
        <v>9.2330000000000005</v>
      </c>
      <c r="AA60" s="38">
        <v>10.003</v>
      </c>
      <c r="AB60" s="38">
        <v>10.598000000000001</v>
      </c>
      <c r="AC60" s="38">
        <v>10.992000000000001</v>
      </c>
    </row>
    <row r="61" spans="1:29">
      <c r="A61" s="38" t="s">
        <v>168</v>
      </c>
      <c r="B61" s="34">
        <f t="shared" si="7"/>
        <v>6.7546514370557587</v>
      </c>
      <c r="C61" s="38">
        <f t="shared" si="8"/>
        <v>6.7546514370557587</v>
      </c>
      <c r="D61" s="38">
        <f t="shared" si="0"/>
        <v>7.5656392638873582</v>
      </c>
      <c r="E61" s="38">
        <f t="shared" si="1"/>
        <v>8.2548897600900339</v>
      </c>
      <c r="F61" s="38">
        <f t="shared" si="2"/>
        <v>8.6693881842701881</v>
      </c>
      <c r="G61" s="38">
        <f t="shared" si="3"/>
        <v>9.5148007822284608</v>
      </c>
      <c r="H61" s="38">
        <f t="shared" si="4"/>
        <v>10.341449502696619</v>
      </c>
      <c r="I61" s="38">
        <f t="shared" si="5"/>
        <v>10.961797580798493</v>
      </c>
      <c r="J61" s="38">
        <f t="shared" si="6"/>
        <v>11.388378557012979</v>
      </c>
      <c r="M61" s="13"/>
      <c r="V61" s="38">
        <v>6.59</v>
      </c>
      <c r="W61" s="38">
        <v>7.36</v>
      </c>
      <c r="X61" s="38">
        <v>8.0109999999999992</v>
      </c>
      <c r="Y61" s="38">
        <v>8.4009999999999998</v>
      </c>
      <c r="Z61" s="38">
        <v>9.1929999999999996</v>
      </c>
      <c r="AA61" s="38">
        <v>9.9629999999999992</v>
      </c>
      <c r="AB61" s="38">
        <v>10.538</v>
      </c>
      <c r="AC61" s="38">
        <v>10.932</v>
      </c>
    </row>
    <row r="62" spans="1:29">
      <c r="A62" s="38" t="s">
        <v>169</v>
      </c>
      <c r="B62" s="34">
        <f t="shared" si="7"/>
        <v>6.7231476115481748</v>
      </c>
      <c r="C62" s="38">
        <f t="shared" si="8"/>
        <v>6.7231476115481748</v>
      </c>
      <c r="D62" s="38">
        <f t="shared" si="0"/>
        <v>7.5339561067730099</v>
      </c>
      <c r="E62" s="38">
        <f t="shared" si="1"/>
        <v>8.2177492551758888</v>
      </c>
      <c r="F62" s="38">
        <f t="shared" si="2"/>
        <v>8.6268208353653453</v>
      </c>
      <c r="G62" s="38">
        <f t="shared" si="3"/>
        <v>9.4612833810446837</v>
      </c>
      <c r="H62" s="38">
        <f t="shared" si="4"/>
        <v>10.287629394584009</v>
      </c>
      <c r="I62" s="38">
        <f t="shared" si="5"/>
        <v>10.891540463556693</v>
      </c>
      <c r="J62" s="38">
        <f t="shared" si="6"/>
        <v>11.320086438203592</v>
      </c>
      <c r="M62" s="13"/>
      <c r="V62" s="38">
        <v>6.56</v>
      </c>
      <c r="W62" s="38">
        <v>7.33</v>
      </c>
      <c r="X62" s="38">
        <v>7.976</v>
      </c>
      <c r="Y62" s="38">
        <v>8.3610000000000007</v>
      </c>
      <c r="Z62" s="38">
        <v>9.1430000000000007</v>
      </c>
      <c r="AA62" s="38">
        <v>9.9130000000000003</v>
      </c>
      <c r="AB62" s="38">
        <v>10.473000000000001</v>
      </c>
      <c r="AC62" s="38">
        <v>10.869</v>
      </c>
    </row>
    <row r="63" spans="1:29">
      <c r="A63" s="38" t="s">
        <v>170</v>
      </c>
      <c r="B63" s="34">
        <f t="shared" si="7"/>
        <v>6.6968997504306182</v>
      </c>
      <c r="C63" s="38">
        <f t="shared" si="8"/>
        <v>6.6968997504306182</v>
      </c>
      <c r="D63" s="38">
        <f t="shared" si="0"/>
        <v>7.5075588228462831</v>
      </c>
      <c r="E63" s="38">
        <f t="shared" si="1"/>
        <v>8.1912261747514989</v>
      </c>
      <c r="F63" s="38">
        <f t="shared" si="2"/>
        <v>8.600222593617012</v>
      </c>
      <c r="G63" s="38">
        <f t="shared" si="3"/>
        <v>9.3970883935794891</v>
      </c>
      <c r="H63" s="38">
        <f t="shared" si="4"/>
        <v>10.223071256360861</v>
      </c>
      <c r="I63" s="38">
        <f t="shared" si="5"/>
        <v>10.823476948119914</v>
      </c>
      <c r="J63" s="38">
        <f t="shared" si="6"/>
        <v>11.258325393860691</v>
      </c>
      <c r="M63" s="13"/>
      <c r="V63" s="38">
        <v>6.5350000000000001</v>
      </c>
      <c r="W63" s="38">
        <v>7.3049999999999997</v>
      </c>
      <c r="X63" s="38">
        <v>7.9509999999999996</v>
      </c>
      <c r="Y63" s="38">
        <v>8.3360000000000003</v>
      </c>
      <c r="Z63" s="38">
        <v>9.0830000000000002</v>
      </c>
      <c r="AA63" s="38">
        <v>9.8529999999999998</v>
      </c>
      <c r="AB63" s="38">
        <v>10.41</v>
      </c>
      <c r="AC63" s="38">
        <v>10.811999999999999</v>
      </c>
    </row>
    <row r="64" spans="1:29">
      <c r="A64" s="38" t="s">
        <v>171</v>
      </c>
      <c r="B64" s="34">
        <f t="shared" si="7"/>
        <v>6.7021489352819374</v>
      </c>
      <c r="C64" s="38">
        <f t="shared" si="8"/>
        <v>6.7021489352819374</v>
      </c>
      <c r="D64" s="38">
        <f t="shared" si="0"/>
        <v>7.5128378907905802</v>
      </c>
      <c r="E64" s="38">
        <f t="shared" si="1"/>
        <v>8.1965304007609383</v>
      </c>
      <c r="F64" s="38">
        <f t="shared" si="2"/>
        <v>8.594903531475806</v>
      </c>
      <c r="G64" s="38">
        <f t="shared" si="3"/>
        <v>9.3917400861328595</v>
      </c>
      <c r="H64" s="38">
        <f t="shared" si="4"/>
        <v>10.230601578360288</v>
      </c>
      <c r="I64" s="38">
        <f t="shared" si="5"/>
        <v>10.828877669456993</v>
      </c>
      <c r="J64" s="38">
        <f t="shared" si="6"/>
        <v>11.263742000805133</v>
      </c>
      <c r="M64" s="13"/>
      <c r="V64" s="38">
        <v>6.54</v>
      </c>
      <c r="W64" s="38">
        <v>7.31</v>
      </c>
      <c r="X64" s="38">
        <v>7.9560000000000004</v>
      </c>
      <c r="Y64" s="38">
        <v>8.3309999999999995</v>
      </c>
      <c r="Z64" s="38">
        <v>9.0779999999999994</v>
      </c>
      <c r="AA64" s="38">
        <v>9.86</v>
      </c>
      <c r="AB64" s="38">
        <v>10.414999999999999</v>
      </c>
      <c r="AC64" s="38">
        <v>10.817</v>
      </c>
    </row>
    <row r="65" spans="1:29">
      <c r="A65" s="38" t="s">
        <v>172</v>
      </c>
      <c r="B65" s="34">
        <f t="shared" si="7"/>
        <v>6.6916507592560182</v>
      </c>
      <c r="C65" s="38">
        <f t="shared" si="8"/>
        <v>6.6916507592560182</v>
      </c>
      <c r="D65" s="38">
        <f t="shared" si="0"/>
        <v>7.5022799493129178</v>
      </c>
      <c r="E65" s="38">
        <f t="shared" si="1"/>
        <v>8.1806183078122707</v>
      </c>
      <c r="F65" s="38">
        <f t="shared" si="2"/>
        <v>8.5789475173829288</v>
      </c>
      <c r="G65" s="38">
        <f t="shared" si="3"/>
        <v>9.3756963404173064</v>
      </c>
      <c r="H65" s="38">
        <f t="shared" si="4"/>
        <v>10.219844093615226</v>
      </c>
      <c r="I65" s="38">
        <f t="shared" si="5"/>
        <v>10.815916269855986</v>
      </c>
      <c r="J65" s="38">
        <f t="shared" si="6"/>
        <v>11.252908984689602</v>
      </c>
      <c r="M65" s="13"/>
      <c r="V65" s="38">
        <v>6.53</v>
      </c>
      <c r="W65" s="38">
        <v>7.3</v>
      </c>
      <c r="X65" s="38">
        <v>7.9409999999999998</v>
      </c>
      <c r="Y65" s="38">
        <v>8.3160000000000007</v>
      </c>
      <c r="Z65" s="38">
        <v>9.0630000000000006</v>
      </c>
      <c r="AA65" s="38">
        <v>9.85</v>
      </c>
      <c r="AB65" s="38">
        <v>10.403</v>
      </c>
      <c r="AC65" s="38">
        <v>10.807</v>
      </c>
    </row>
    <row r="66" spans="1:29">
      <c r="A66" s="38" t="s">
        <v>173</v>
      </c>
      <c r="B66" s="34">
        <f t="shared" si="7"/>
        <v>6.7021489352819374</v>
      </c>
      <c r="C66" s="38">
        <f t="shared" si="8"/>
        <v>6.7021489352819374</v>
      </c>
      <c r="D66" s="38">
        <f t="shared" si="0"/>
        <v>7.5128378907905802</v>
      </c>
      <c r="E66" s="38">
        <f t="shared" si="1"/>
        <v>8.1912261747514989</v>
      </c>
      <c r="F66" s="38">
        <f t="shared" si="2"/>
        <v>8.600222593617012</v>
      </c>
      <c r="G66" s="38">
        <f t="shared" si="3"/>
        <v>9.4291823567783872</v>
      </c>
      <c r="H66" s="38">
        <f t="shared" si="4"/>
        <v>10.273639392031653</v>
      </c>
      <c r="I66" s="38">
        <f t="shared" si="5"/>
        <v>10.875332021766981</v>
      </c>
      <c r="J66" s="38">
        <f t="shared" si="6"/>
        <v>11.30491467731507</v>
      </c>
      <c r="M66" s="13"/>
      <c r="V66" s="38">
        <v>6.54</v>
      </c>
      <c r="W66" s="38">
        <v>7.31</v>
      </c>
      <c r="X66" s="38">
        <v>7.9509999999999996</v>
      </c>
      <c r="Y66" s="38">
        <v>8.3360000000000003</v>
      </c>
      <c r="Z66" s="38">
        <v>9.1129999999999995</v>
      </c>
      <c r="AA66" s="38">
        <v>9.9</v>
      </c>
      <c r="AB66" s="38">
        <v>10.458</v>
      </c>
      <c r="AC66" s="38">
        <v>10.855</v>
      </c>
    </row>
    <row r="67" spans="1:29">
      <c r="A67" s="38" t="s">
        <v>174</v>
      </c>
      <c r="B67" s="34">
        <f t="shared" si="7"/>
        <v>6.6811533579175908</v>
      </c>
      <c r="C67" s="38">
        <f t="shared" si="8"/>
        <v>6.6811533579175908</v>
      </c>
      <c r="D67" s="38">
        <f t="shared" si="0"/>
        <v>7.4917227854599977</v>
      </c>
      <c r="E67" s="38">
        <f t="shared" si="1"/>
        <v>8.170011220947405</v>
      </c>
      <c r="F67" s="38">
        <f t="shared" si="2"/>
        <v>8.5789475173829288</v>
      </c>
      <c r="G67" s="38">
        <f t="shared" si="3"/>
        <v>9.3756963404173064</v>
      </c>
      <c r="H67" s="38">
        <f t="shared" si="4"/>
        <v>10.225222737561346</v>
      </c>
      <c r="I67" s="38">
        <f t="shared" si="5"/>
        <v>10.810516022238058</v>
      </c>
      <c r="J67" s="38">
        <f t="shared" si="6"/>
        <v>11.239910409565024</v>
      </c>
      <c r="M67" s="13"/>
      <c r="V67" s="38">
        <v>6.52</v>
      </c>
      <c r="W67" s="38">
        <v>7.29</v>
      </c>
      <c r="X67" s="38">
        <v>7.931</v>
      </c>
      <c r="Y67" s="38">
        <v>8.3160000000000007</v>
      </c>
      <c r="Z67" s="38">
        <v>9.0630000000000006</v>
      </c>
      <c r="AA67" s="38">
        <v>9.8550000000000004</v>
      </c>
      <c r="AB67" s="38">
        <v>10.398</v>
      </c>
      <c r="AC67" s="38">
        <v>10.795</v>
      </c>
    </row>
    <row r="68" spans="1:29">
      <c r="A68" s="38" t="s">
        <v>175</v>
      </c>
      <c r="B68" s="34">
        <f t="shared" si="7"/>
        <v>6.6759049477442378</v>
      </c>
      <c r="C68" s="38">
        <f t="shared" si="8"/>
        <v>6.6759049477442378</v>
      </c>
      <c r="D68" s="38">
        <f t="shared" ref="D68:D131" si="9">((1+W68/4/100)^4-1)*100</f>
        <v>7.4864444951309395</v>
      </c>
      <c r="E68" s="38">
        <f t="shared" ref="E68:E131" si="10">((1+X68/4/100)^4-1)*100</f>
        <v>8.1647079700307934</v>
      </c>
      <c r="F68" s="38">
        <f t="shared" ref="F68:F131" si="11">((1+Y68/4/100)^4-1)*100</f>
        <v>8.5683111515486576</v>
      </c>
      <c r="G68" s="38">
        <f t="shared" ref="G68:G131" si="12">((1+Z68/4/100)^4-1)*100</f>
        <v>9.3596543595370729</v>
      </c>
      <c r="H68" s="38">
        <f t="shared" ref="H68:H131" si="13">((1+AA68/4/100)^4-1)*100</f>
        <v>10.201558176593494</v>
      </c>
      <c r="I68" s="38">
        <f t="shared" ref="I68:I131" si="14">((1+AB68/4/100)^4-1)*100</f>
        <v>10.772719815138586</v>
      </c>
      <c r="J68" s="38">
        <f t="shared" ref="J68:J131" si="15">((1+AC68/4/100)^4-1)*100</f>
        <v>11.202004404743192</v>
      </c>
      <c r="M68" s="13"/>
      <c r="V68" s="38">
        <v>6.5149999999999997</v>
      </c>
      <c r="W68" s="38">
        <v>7.2850000000000001</v>
      </c>
      <c r="X68" s="38">
        <v>7.9260000000000002</v>
      </c>
      <c r="Y68" s="38">
        <v>8.3059999999999992</v>
      </c>
      <c r="Z68" s="38">
        <v>9.048</v>
      </c>
      <c r="AA68" s="38">
        <v>9.8330000000000002</v>
      </c>
      <c r="AB68" s="38">
        <v>10.363</v>
      </c>
      <c r="AC68" s="38">
        <v>10.76</v>
      </c>
    </row>
    <row r="69" spans="1:29">
      <c r="A69" s="38" t="s">
        <v>176</v>
      </c>
      <c r="B69" s="34">
        <f t="shared" ref="B69:B132" si="16">C69</f>
        <v>6.6601608791504452</v>
      </c>
      <c r="C69" s="38">
        <f t="shared" ref="C69:C132" si="17">((1+V69/4/100)^4-1)*100</f>
        <v>6.6601608791504452</v>
      </c>
      <c r="D69" s="38">
        <f t="shared" si="9"/>
        <v>7.4706107904759511</v>
      </c>
      <c r="E69" s="38">
        <f t="shared" si="10"/>
        <v>8.1487993872875855</v>
      </c>
      <c r="F69" s="38">
        <f t="shared" si="11"/>
        <v>8.552358068043354</v>
      </c>
      <c r="G69" s="38">
        <f t="shared" si="12"/>
        <v>9.3489606860169836</v>
      </c>
      <c r="H69" s="38">
        <f t="shared" si="13"/>
        <v>10.196180398743039</v>
      </c>
      <c r="I69" s="38">
        <f t="shared" si="14"/>
        <v>10.767321146384678</v>
      </c>
      <c r="J69" s="38">
        <f t="shared" si="15"/>
        <v>11.191175897232064</v>
      </c>
      <c r="M69" s="13"/>
      <c r="V69" s="38">
        <v>6.5</v>
      </c>
      <c r="W69" s="38">
        <v>7.27</v>
      </c>
      <c r="X69" s="38">
        <v>7.9109999999999996</v>
      </c>
      <c r="Y69" s="38">
        <v>8.2910000000000004</v>
      </c>
      <c r="Z69" s="38">
        <v>9.0380000000000003</v>
      </c>
      <c r="AA69" s="38">
        <v>9.8279999999999994</v>
      </c>
      <c r="AB69" s="38">
        <v>10.358000000000001</v>
      </c>
      <c r="AC69" s="38">
        <v>10.75</v>
      </c>
    </row>
    <row r="70" spans="1:29">
      <c r="A70" s="38" t="s">
        <v>177</v>
      </c>
      <c r="B70" s="34">
        <f t="shared" si="16"/>
        <v>6.6706567312284637</v>
      </c>
      <c r="C70" s="38">
        <f t="shared" si="17"/>
        <v>6.6706567312284637</v>
      </c>
      <c r="D70" s="38">
        <f t="shared" si="9"/>
        <v>7.4811663991937394</v>
      </c>
      <c r="E70" s="38">
        <f t="shared" si="10"/>
        <v>8.1594049141185074</v>
      </c>
      <c r="F70" s="38">
        <f t="shared" si="11"/>
        <v>8.5629932616855697</v>
      </c>
      <c r="G70" s="38">
        <f t="shared" si="12"/>
        <v>9.3596543595370729</v>
      </c>
      <c r="H70" s="38">
        <f t="shared" si="13"/>
        <v>10.206936151275681</v>
      </c>
      <c r="I70" s="38">
        <f t="shared" si="14"/>
        <v>10.778118681233684</v>
      </c>
      <c r="J70" s="38">
        <f t="shared" si="15"/>
        <v>11.212833703147096</v>
      </c>
      <c r="M70" s="13"/>
      <c r="V70" s="38">
        <v>6.51</v>
      </c>
      <c r="W70" s="38">
        <v>7.28</v>
      </c>
      <c r="X70" s="38">
        <v>7.9210000000000003</v>
      </c>
      <c r="Y70" s="38">
        <v>8.3010000000000002</v>
      </c>
      <c r="Z70" s="38">
        <v>9.048</v>
      </c>
      <c r="AA70" s="38">
        <v>9.8379999999999992</v>
      </c>
      <c r="AB70" s="38">
        <v>10.368</v>
      </c>
      <c r="AC70" s="38">
        <v>10.77</v>
      </c>
    </row>
    <row r="71" spans="1:29">
      <c r="A71" s="38" t="s">
        <v>178</v>
      </c>
      <c r="B71" s="34">
        <f t="shared" si="16"/>
        <v>6.6811533579175908</v>
      </c>
      <c r="C71" s="38">
        <f t="shared" si="17"/>
        <v>6.6811533579175908</v>
      </c>
      <c r="D71" s="38">
        <f t="shared" si="9"/>
        <v>7.4970012701857325</v>
      </c>
      <c r="E71" s="38">
        <f t="shared" si="10"/>
        <v>8.175314666872957</v>
      </c>
      <c r="F71" s="38">
        <f t="shared" si="11"/>
        <v>8.5789475173829288</v>
      </c>
      <c r="G71" s="38">
        <f t="shared" si="12"/>
        <v>9.4024368971380454</v>
      </c>
      <c r="H71" s="38">
        <f t="shared" si="13"/>
        <v>10.244587485743374</v>
      </c>
      <c r="I71" s="38">
        <f t="shared" si="14"/>
        <v>10.826717357235459</v>
      </c>
      <c r="J71" s="38">
        <f t="shared" si="15"/>
        <v>11.258325393860691</v>
      </c>
      <c r="M71" s="13"/>
      <c r="V71" s="38">
        <v>6.52</v>
      </c>
      <c r="W71" s="38">
        <v>7.2949999999999999</v>
      </c>
      <c r="X71" s="38">
        <v>7.9359999999999999</v>
      </c>
      <c r="Y71" s="38">
        <v>8.3160000000000007</v>
      </c>
      <c r="Z71" s="38">
        <v>9.0879999999999992</v>
      </c>
      <c r="AA71" s="38">
        <v>9.8729999999999993</v>
      </c>
      <c r="AB71" s="38">
        <v>10.413</v>
      </c>
      <c r="AC71" s="38">
        <v>10.811999999999999</v>
      </c>
    </row>
    <row r="72" spans="1:29">
      <c r="A72" s="38" t="s">
        <v>179</v>
      </c>
      <c r="B72" s="34">
        <f t="shared" si="16"/>
        <v>6.6811533579175908</v>
      </c>
      <c r="C72" s="38">
        <f t="shared" si="17"/>
        <v>6.6811533579175908</v>
      </c>
      <c r="D72" s="38">
        <f t="shared" si="9"/>
        <v>7.4970012701857325</v>
      </c>
      <c r="E72" s="38">
        <f t="shared" si="10"/>
        <v>8.175314666872957</v>
      </c>
      <c r="F72" s="38">
        <f t="shared" si="11"/>
        <v>8.5683111515486576</v>
      </c>
      <c r="G72" s="38">
        <f t="shared" si="12"/>
        <v>9.3917400861328595</v>
      </c>
      <c r="H72" s="38">
        <f t="shared" si="13"/>
        <v>10.230601578360288</v>
      </c>
      <c r="I72" s="38">
        <f t="shared" si="14"/>
        <v>10.810516022238058</v>
      </c>
      <c r="J72" s="38">
        <f t="shared" si="15"/>
        <v>11.24532634409996</v>
      </c>
      <c r="M72" s="13"/>
      <c r="V72" s="38">
        <v>6.52</v>
      </c>
      <c r="W72" s="38">
        <v>7.2949999999999999</v>
      </c>
      <c r="X72" s="38">
        <v>7.9359999999999999</v>
      </c>
      <c r="Y72" s="38">
        <v>8.3059999999999992</v>
      </c>
      <c r="Z72" s="38">
        <v>9.0779999999999994</v>
      </c>
      <c r="AA72" s="38">
        <v>9.86</v>
      </c>
      <c r="AB72" s="38">
        <v>10.398</v>
      </c>
      <c r="AC72" s="38">
        <v>10.8</v>
      </c>
    </row>
    <row r="73" spans="1:29">
      <c r="A73" s="38" t="s">
        <v>180</v>
      </c>
      <c r="B73" s="34">
        <f t="shared" si="16"/>
        <v>6.6706567312284637</v>
      </c>
      <c r="C73" s="38">
        <f t="shared" si="17"/>
        <v>6.6706567312284637</v>
      </c>
      <c r="D73" s="38">
        <f t="shared" si="9"/>
        <v>7.4864444951309395</v>
      </c>
      <c r="E73" s="38">
        <f t="shared" si="10"/>
        <v>8.1647079700307934</v>
      </c>
      <c r="F73" s="38">
        <f t="shared" si="11"/>
        <v>8.5576755671853633</v>
      </c>
      <c r="G73" s="38">
        <f t="shared" si="12"/>
        <v>9.3703488173707772</v>
      </c>
      <c r="H73" s="38">
        <f t="shared" si="13"/>
        <v>10.20370934284629</v>
      </c>
      <c r="I73" s="38">
        <f t="shared" si="14"/>
        <v>10.783517744674764</v>
      </c>
      <c r="J73" s="38">
        <f t="shared" si="15"/>
        <v>11.218248648945828</v>
      </c>
      <c r="M73" s="13"/>
      <c r="V73" s="38">
        <v>6.51</v>
      </c>
      <c r="W73" s="38">
        <v>7.2850000000000001</v>
      </c>
      <c r="X73" s="38">
        <v>7.9260000000000002</v>
      </c>
      <c r="Y73" s="38">
        <v>8.2959999999999994</v>
      </c>
      <c r="Z73" s="38">
        <v>9.0579999999999998</v>
      </c>
      <c r="AA73" s="38">
        <v>9.8350000000000009</v>
      </c>
      <c r="AB73" s="38">
        <v>10.372999999999999</v>
      </c>
      <c r="AC73" s="38">
        <v>10.775</v>
      </c>
    </row>
    <row r="74" spans="1:29">
      <c r="A74" s="38" t="s">
        <v>181</v>
      </c>
      <c r="B74" s="34">
        <f t="shared" si="16"/>
        <v>6.6706567312284637</v>
      </c>
      <c r="C74" s="38">
        <f t="shared" si="17"/>
        <v>6.6706567312284637</v>
      </c>
      <c r="D74" s="38">
        <f t="shared" si="9"/>
        <v>7.4864444951309395</v>
      </c>
      <c r="E74" s="38">
        <f t="shared" si="10"/>
        <v>8.1647079700307934</v>
      </c>
      <c r="F74" s="38">
        <f t="shared" si="11"/>
        <v>8.5576755671853633</v>
      </c>
      <c r="G74" s="38">
        <f t="shared" si="12"/>
        <v>9.3703488173707772</v>
      </c>
      <c r="H74" s="38">
        <f t="shared" si="13"/>
        <v>10.209087396262561</v>
      </c>
      <c r="I74" s="38">
        <f t="shared" si="14"/>
        <v>10.788917005466715</v>
      </c>
      <c r="J74" s="38">
        <f t="shared" si="15"/>
        <v>11.229079133760944</v>
      </c>
      <c r="M74" s="13"/>
      <c r="V74" s="38">
        <v>6.51</v>
      </c>
      <c r="W74" s="38">
        <v>7.2850000000000001</v>
      </c>
      <c r="X74" s="38">
        <v>7.9260000000000002</v>
      </c>
      <c r="Y74" s="38">
        <v>8.2959999999999994</v>
      </c>
      <c r="Z74" s="38">
        <v>9.0579999999999998</v>
      </c>
      <c r="AA74" s="38">
        <v>9.84</v>
      </c>
      <c r="AB74" s="38">
        <v>10.378</v>
      </c>
      <c r="AC74" s="38">
        <v>10.785</v>
      </c>
    </row>
    <row r="75" spans="1:29">
      <c r="A75" s="38" t="s">
        <v>182</v>
      </c>
      <c r="B75" s="34">
        <f t="shared" si="16"/>
        <v>6.6706567312284637</v>
      </c>
      <c r="C75" s="38">
        <f t="shared" si="17"/>
        <v>6.6706567312284637</v>
      </c>
      <c r="D75" s="38">
        <f t="shared" si="9"/>
        <v>7.4864444951309395</v>
      </c>
      <c r="E75" s="38">
        <f t="shared" si="10"/>
        <v>8.1647079700307934</v>
      </c>
      <c r="F75" s="38">
        <f t="shared" si="11"/>
        <v>8.5576755671853633</v>
      </c>
      <c r="G75" s="38">
        <f t="shared" si="12"/>
        <v>9.3650014904122827</v>
      </c>
      <c r="H75" s="38">
        <f t="shared" si="13"/>
        <v>10.209087396262561</v>
      </c>
      <c r="I75" s="38">
        <f t="shared" si="14"/>
        <v>10.794316463614152</v>
      </c>
      <c r="J75" s="38">
        <f t="shared" si="15"/>
        <v>11.229079133760944</v>
      </c>
      <c r="M75" s="13"/>
      <c r="V75" s="38">
        <v>6.51</v>
      </c>
      <c r="W75" s="38">
        <v>7.2850000000000001</v>
      </c>
      <c r="X75" s="38">
        <v>7.9260000000000002</v>
      </c>
      <c r="Y75" s="38">
        <v>8.2959999999999994</v>
      </c>
      <c r="Z75" s="38">
        <v>9.0530000000000008</v>
      </c>
      <c r="AA75" s="38">
        <v>9.84</v>
      </c>
      <c r="AB75" s="38">
        <v>10.382999999999999</v>
      </c>
      <c r="AC75" s="38">
        <v>10.785</v>
      </c>
    </row>
    <row r="76" spans="1:29">
      <c r="A76" s="38" t="s">
        <v>183</v>
      </c>
      <c r="B76" s="34">
        <f t="shared" si="16"/>
        <v>6.6706567312284637</v>
      </c>
      <c r="C76" s="38">
        <f t="shared" si="17"/>
        <v>6.6706567312284637</v>
      </c>
      <c r="D76" s="38">
        <f t="shared" si="9"/>
        <v>7.4864444951309395</v>
      </c>
      <c r="E76" s="38">
        <f t="shared" si="10"/>
        <v>8.1647079700307934</v>
      </c>
      <c r="F76" s="38">
        <f t="shared" si="11"/>
        <v>8.5576755671853633</v>
      </c>
      <c r="G76" s="38">
        <f t="shared" si="12"/>
        <v>9.3650014904122827</v>
      </c>
      <c r="H76" s="38">
        <f t="shared" si="13"/>
        <v>10.20370934284629</v>
      </c>
      <c r="I76" s="38">
        <f t="shared" si="14"/>
        <v>10.79971611912196</v>
      </c>
      <c r="J76" s="38">
        <f t="shared" si="15"/>
        <v>11.239910409565024</v>
      </c>
      <c r="M76" s="13"/>
      <c r="V76" s="38">
        <v>6.51</v>
      </c>
      <c r="W76" s="38">
        <v>7.2850000000000001</v>
      </c>
      <c r="X76" s="38">
        <v>7.9260000000000002</v>
      </c>
      <c r="Y76" s="38">
        <v>8.2959999999999994</v>
      </c>
      <c r="Z76" s="38">
        <v>9.0530000000000008</v>
      </c>
      <c r="AA76" s="38">
        <v>9.8350000000000009</v>
      </c>
      <c r="AB76" s="38">
        <v>10.388</v>
      </c>
      <c r="AC76" s="38">
        <v>10.795</v>
      </c>
    </row>
    <row r="77" spans="1:29">
      <c r="A77" s="38" t="s">
        <v>184</v>
      </c>
      <c r="B77" s="34">
        <f t="shared" si="16"/>
        <v>6.6706567312284637</v>
      </c>
      <c r="C77" s="38">
        <f t="shared" si="17"/>
        <v>6.6706567312284637</v>
      </c>
      <c r="D77" s="38">
        <f t="shared" si="9"/>
        <v>7.4917227854599977</v>
      </c>
      <c r="E77" s="38">
        <f t="shared" si="10"/>
        <v>8.170011220947405</v>
      </c>
      <c r="F77" s="38">
        <f t="shared" si="11"/>
        <v>8.5683111515486576</v>
      </c>
      <c r="G77" s="38">
        <f t="shared" si="12"/>
        <v>9.3863919747935398</v>
      </c>
      <c r="H77" s="38">
        <f t="shared" si="13"/>
        <v>10.230601578360288</v>
      </c>
      <c r="I77" s="38">
        <f t="shared" si="14"/>
        <v>10.826717357235459</v>
      </c>
      <c r="J77" s="38">
        <f t="shared" si="15"/>
        <v>11.272408983296401</v>
      </c>
      <c r="M77" s="13"/>
      <c r="V77" s="38">
        <v>6.51</v>
      </c>
      <c r="W77" s="38">
        <v>7.29</v>
      </c>
      <c r="X77" s="38">
        <v>7.931</v>
      </c>
      <c r="Y77" s="38">
        <v>8.3059999999999992</v>
      </c>
      <c r="Z77" s="38">
        <v>9.0730000000000004</v>
      </c>
      <c r="AA77" s="38">
        <v>9.86</v>
      </c>
      <c r="AB77" s="38">
        <v>10.413</v>
      </c>
      <c r="AC77" s="38">
        <v>10.824999999999999</v>
      </c>
    </row>
    <row r="78" spans="1:29">
      <c r="A78" s="38" t="s">
        <v>185</v>
      </c>
      <c r="B78" s="34">
        <f t="shared" si="16"/>
        <v>6.6706567312284637</v>
      </c>
      <c r="C78" s="38">
        <f t="shared" si="17"/>
        <v>6.6706567312284637</v>
      </c>
      <c r="D78" s="38">
        <f t="shared" si="9"/>
        <v>7.4864444951309395</v>
      </c>
      <c r="E78" s="38">
        <f t="shared" si="10"/>
        <v>8.1541020532057029</v>
      </c>
      <c r="F78" s="38">
        <f t="shared" si="11"/>
        <v>8.5470407642547208</v>
      </c>
      <c r="G78" s="38">
        <f t="shared" si="12"/>
        <v>9.3436141433626663</v>
      </c>
      <c r="H78" s="38">
        <f t="shared" si="13"/>
        <v>10.16606848000623</v>
      </c>
      <c r="I78" s="38">
        <f t="shared" si="14"/>
        <v>10.740330762564021</v>
      </c>
      <c r="J78" s="38">
        <f t="shared" si="15"/>
        <v>11.185761940049211</v>
      </c>
      <c r="M78" s="13"/>
      <c r="V78" s="38">
        <v>6.51</v>
      </c>
      <c r="W78" s="38">
        <v>7.2850000000000001</v>
      </c>
      <c r="X78" s="38">
        <v>7.9160000000000004</v>
      </c>
      <c r="Y78" s="38">
        <v>8.2859999999999996</v>
      </c>
      <c r="Z78" s="38">
        <v>9.0329999999999995</v>
      </c>
      <c r="AA78" s="38">
        <v>9.8000000000000007</v>
      </c>
      <c r="AB78" s="38">
        <v>10.333</v>
      </c>
      <c r="AC78" s="38">
        <v>10.744999999999999</v>
      </c>
    </row>
    <row r="79" spans="1:29">
      <c r="A79" s="38" t="s">
        <v>186</v>
      </c>
      <c r="B79" s="34">
        <f t="shared" si="16"/>
        <v>6.6549132435785863</v>
      </c>
      <c r="C79" s="38">
        <f t="shared" si="17"/>
        <v>6.6549132435785863</v>
      </c>
      <c r="D79" s="38">
        <f t="shared" si="9"/>
        <v>7.4653332776857928</v>
      </c>
      <c r="E79" s="38">
        <f t="shared" si="10"/>
        <v>8.1328925594534631</v>
      </c>
      <c r="F79" s="38">
        <f t="shared" si="11"/>
        <v>8.5257735025380033</v>
      </c>
      <c r="G79" s="38">
        <f t="shared" si="12"/>
        <v>9.2901594995516525</v>
      </c>
      <c r="H79" s="38">
        <f t="shared" si="13"/>
        <v>10.117687254299046</v>
      </c>
      <c r="I79" s="38">
        <f t="shared" si="14"/>
        <v>10.686364792745007</v>
      </c>
      <c r="J79" s="38">
        <f t="shared" si="15"/>
        <v>11.126221458755525</v>
      </c>
      <c r="M79" s="13"/>
      <c r="V79" s="38">
        <v>6.4950000000000001</v>
      </c>
      <c r="W79" s="38">
        <v>7.2649999999999997</v>
      </c>
      <c r="X79" s="38">
        <v>7.8959999999999999</v>
      </c>
      <c r="Y79" s="38">
        <v>8.266</v>
      </c>
      <c r="Z79" s="38">
        <v>8.9830000000000005</v>
      </c>
      <c r="AA79" s="38">
        <v>9.7550000000000008</v>
      </c>
      <c r="AB79" s="38">
        <v>10.282999999999999</v>
      </c>
      <c r="AC79" s="38">
        <v>10.69</v>
      </c>
    </row>
    <row r="80" spans="1:29">
      <c r="A80" s="38" t="s">
        <v>187</v>
      </c>
      <c r="B80" s="34">
        <f t="shared" si="16"/>
        <v>6.6601608791504452</v>
      </c>
      <c r="C80" s="38">
        <f t="shared" si="17"/>
        <v>6.6601608791504452</v>
      </c>
      <c r="D80" s="38">
        <f t="shared" si="9"/>
        <v>7.4706107904759511</v>
      </c>
      <c r="E80" s="38">
        <f t="shared" si="10"/>
        <v>8.138194640416252</v>
      </c>
      <c r="F80" s="38">
        <f t="shared" si="11"/>
        <v>8.5310900249610189</v>
      </c>
      <c r="G80" s="38">
        <f t="shared" si="12"/>
        <v>9.2955040817810808</v>
      </c>
      <c r="H80" s="38">
        <f t="shared" si="13"/>
        <v>10.123062158952933</v>
      </c>
      <c r="I80" s="38">
        <f t="shared" si="14"/>
        <v>10.691760501958548</v>
      </c>
      <c r="J80" s="38">
        <f t="shared" si="15"/>
        <v>11.131633241407091</v>
      </c>
      <c r="M80" s="13"/>
      <c r="V80" s="38">
        <v>6.5</v>
      </c>
      <c r="W80" s="38">
        <v>7.27</v>
      </c>
      <c r="X80" s="38">
        <v>7.9009999999999998</v>
      </c>
      <c r="Y80" s="38">
        <v>8.2710000000000008</v>
      </c>
      <c r="Z80" s="38">
        <v>8.9879999999999995</v>
      </c>
      <c r="AA80" s="38">
        <v>9.76</v>
      </c>
      <c r="AB80" s="38">
        <v>10.288</v>
      </c>
      <c r="AC80" s="38">
        <v>10.695</v>
      </c>
    </row>
    <row r="81" spans="1:29">
      <c r="A81" s="38" t="s">
        <v>188</v>
      </c>
      <c r="B81" s="34">
        <f t="shared" si="16"/>
        <v>6.6601608791504452</v>
      </c>
      <c r="C81" s="38">
        <f t="shared" si="17"/>
        <v>6.6601608791504452</v>
      </c>
      <c r="D81" s="38">
        <f t="shared" si="9"/>
        <v>7.4706107904759511</v>
      </c>
      <c r="E81" s="38">
        <f t="shared" si="10"/>
        <v>8.138194640416252</v>
      </c>
      <c r="F81" s="38">
        <f t="shared" si="11"/>
        <v>8.536406742718361</v>
      </c>
      <c r="G81" s="38">
        <f t="shared" si="12"/>
        <v>9.3008488600314401</v>
      </c>
      <c r="H81" s="38">
        <f t="shared" si="13"/>
        <v>10.130587356029007</v>
      </c>
      <c r="I81" s="38">
        <f t="shared" si="14"/>
        <v>10.686364792745007</v>
      </c>
      <c r="J81" s="38">
        <f t="shared" si="15"/>
        <v>11.131633241407091</v>
      </c>
      <c r="M81" s="13"/>
      <c r="V81" s="38">
        <v>6.5</v>
      </c>
      <c r="W81" s="38">
        <v>7.27</v>
      </c>
      <c r="X81" s="38">
        <v>7.9009999999999998</v>
      </c>
      <c r="Y81" s="38">
        <v>8.2759999999999998</v>
      </c>
      <c r="Z81" s="38">
        <v>8.9930000000000003</v>
      </c>
      <c r="AA81" s="38">
        <v>9.7669999999999995</v>
      </c>
      <c r="AB81" s="38">
        <v>10.282999999999999</v>
      </c>
      <c r="AC81" s="38">
        <v>10.695</v>
      </c>
    </row>
    <row r="82" spans="1:29">
      <c r="A82" s="38" t="s">
        <v>189</v>
      </c>
      <c r="B82" s="34">
        <f t="shared" si="16"/>
        <v>6.6759049477442378</v>
      </c>
      <c r="C82" s="38">
        <f t="shared" si="17"/>
        <v>6.6759049477442378</v>
      </c>
      <c r="D82" s="38">
        <f t="shared" si="9"/>
        <v>7.4864444951309395</v>
      </c>
      <c r="E82" s="38">
        <f t="shared" si="10"/>
        <v>8.1541020532057029</v>
      </c>
      <c r="F82" s="38">
        <f t="shared" si="11"/>
        <v>8.552358068043354</v>
      </c>
      <c r="G82" s="38">
        <f t="shared" si="12"/>
        <v>9.3329216462413989</v>
      </c>
      <c r="H82" s="38">
        <f t="shared" si="13"/>
        <v>10.171445155687664</v>
      </c>
      <c r="I82" s="38">
        <f t="shared" si="14"/>
        <v>10.724138900057877</v>
      </c>
      <c r="J82" s="38">
        <f t="shared" si="15"/>
        <v>11.171686576638651</v>
      </c>
      <c r="M82" s="13"/>
      <c r="V82" s="38">
        <v>6.5149999999999997</v>
      </c>
      <c r="W82" s="38">
        <v>7.2850000000000001</v>
      </c>
      <c r="X82" s="38">
        <v>7.9160000000000004</v>
      </c>
      <c r="Y82" s="38">
        <v>8.2910000000000004</v>
      </c>
      <c r="Z82" s="38">
        <v>9.0229999999999997</v>
      </c>
      <c r="AA82" s="38">
        <v>9.8049999999999997</v>
      </c>
      <c r="AB82" s="38">
        <v>10.318</v>
      </c>
      <c r="AC82" s="38">
        <v>10.731999999999999</v>
      </c>
    </row>
    <row r="83" spans="1:29">
      <c r="A83" s="38" t="s">
        <v>190</v>
      </c>
      <c r="B83" s="34">
        <f t="shared" si="16"/>
        <v>6.6654087083654501</v>
      </c>
      <c r="C83" s="38">
        <f t="shared" si="17"/>
        <v>6.6654087083654501</v>
      </c>
      <c r="D83" s="38">
        <f t="shared" si="9"/>
        <v>7.4758884976436901</v>
      </c>
      <c r="E83" s="38">
        <f t="shared" si="10"/>
        <v>8.1434969163593394</v>
      </c>
      <c r="F83" s="38">
        <f t="shared" si="11"/>
        <v>8.5417236558146481</v>
      </c>
      <c r="G83" s="38">
        <f t="shared" si="12"/>
        <v>9.2901594995516525</v>
      </c>
      <c r="H83" s="38">
        <f t="shared" si="13"/>
        <v>10.112312546402013</v>
      </c>
      <c r="I83" s="38">
        <f t="shared" si="14"/>
        <v>10.659389205544457</v>
      </c>
      <c r="J83" s="38">
        <f t="shared" si="15"/>
        <v>11.10132980429106</v>
      </c>
      <c r="M83" s="13"/>
      <c r="V83" s="38">
        <v>6.5049999999999999</v>
      </c>
      <c r="W83" s="38">
        <v>7.2750000000000004</v>
      </c>
      <c r="X83" s="38">
        <v>7.9059999999999997</v>
      </c>
      <c r="Y83" s="38">
        <v>8.2810000000000006</v>
      </c>
      <c r="Z83" s="38">
        <v>8.9830000000000005</v>
      </c>
      <c r="AA83" s="38">
        <v>9.75</v>
      </c>
      <c r="AB83" s="38">
        <v>10.257999999999999</v>
      </c>
      <c r="AC83" s="38">
        <v>10.667</v>
      </c>
    </row>
    <row r="84" spans="1:29">
      <c r="A84" s="38" t="s">
        <v>191</v>
      </c>
      <c r="B84" s="34">
        <f t="shared" si="16"/>
        <v>6.6811533579175908</v>
      </c>
      <c r="C84" s="38">
        <f t="shared" si="17"/>
        <v>6.6811533579175908</v>
      </c>
      <c r="D84" s="38">
        <f t="shared" si="9"/>
        <v>7.4864444951309395</v>
      </c>
      <c r="E84" s="38">
        <f t="shared" si="10"/>
        <v>8.1541020532057029</v>
      </c>
      <c r="F84" s="38">
        <f t="shared" si="11"/>
        <v>8.552358068043354</v>
      </c>
      <c r="G84" s="38">
        <f t="shared" si="12"/>
        <v>9.3008488600314401</v>
      </c>
      <c r="H84" s="38">
        <f t="shared" si="13"/>
        <v>10.144563745232936</v>
      </c>
      <c r="I84" s="38">
        <f t="shared" si="14"/>
        <v>10.680969280795694</v>
      </c>
      <c r="J84" s="38">
        <f t="shared" si="15"/>
        <v>11.126221458755525</v>
      </c>
      <c r="M84" s="13"/>
      <c r="V84" s="38">
        <v>6.52</v>
      </c>
      <c r="W84" s="38">
        <v>7.2850000000000001</v>
      </c>
      <c r="X84" s="38">
        <v>7.9160000000000004</v>
      </c>
      <c r="Y84" s="38">
        <v>8.2910000000000004</v>
      </c>
      <c r="Z84" s="38">
        <v>8.9930000000000003</v>
      </c>
      <c r="AA84" s="38">
        <v>9.7799999999999994</v>
      </c>
      <c r="AB84" s="38">
        <v>10.278</v>
      </c>
      <c r="AC84" s="38">
        <v>10.69</v>
      </c>
    </row>
    <row r="85" spans="1:29">
      <c r="A85" s="38" t="s">
        <v>192</v>
      </c>
      <c r="B85" s="34">
        <f t="shared" si="16"/>
        <v>6.6601608791504452</v>
      </c>
      <c r="C85" s="38">
        <f t="shared" si="17"/>
        <v>6.6601608791504452</v>
      </c>
      <c r="D85" s="38">
        <f t="shared" si="9"/>
        <v>7.4653332776857928</v>
      </c>
      <c r="E85" s="38">
        <f t="shared" si="10"/>
        <v>8.1328925594534631</v>
      </c>
      <c r="F85" s="38">
        <f t="shared" si="11"/>
        <v>8.5310900249610189</v>
      </c>
      <c r="G85" s="38">
        <f t="shared" si="12"/>
        <v>9.2687831307471278</v>
      </c>
      <c r="H85" s="38">
        <f t="shared" si="13"/>
        <v>10.076844408597307</v>
      </c>
      <c r="I85" s="38">
        <f t="shared" si="14"/>
        <v>10.621631667416986</v>
      </c>
      <c r="J85" s="38">
        <f t="shared" si="15"/>
        <v>11.058049930900982</v>
      </c>
      <c r="M85" s="13"/>
      <c r="V85" s="38">
        <v>6.5</v>
      </c>
      <c r="W85" s="38">
        <v>7.2649999999999997</v>
      </c>
      <c r="X85" s="38">
        <v>7.8959999999999999</v>
      </c>
      <c r="Y85" s="38">
        <v>8.2710000000000008</v>
      </c>
      <c r="Z85" s="38">
        <v>8.9629999999999992</v>
      </c>
      <c r="AA85" s="38">
        <v>9.7170000000000005</v>
      </c>
      <c r="AB85" s="38">
        <v>10.223000000000001</v>
      </c>
      <c r="AC85" s="38">
        <v>10.627000000000001</v>
      </c>
    </row>
    <row r="86" spans="1:29">
      <c r="A86" s="38" t="s">
        <v>193</v>
      </c>
      <c r="B86" s="34">
        <f t="shared" si="16"/>
        <v>6.6706567312284637</v>
      </c>
      <c r="C86" s="38">
        <f t="shared" si="17"/>
        <v>6.6706567312284637</v>
      </c>
      <c r="D86" s="38">
        <f t="shared" si="9"/>
        <v>7.4758884976436901</v>
      </c>
      <c r="E86" s="38">
        <f t="shared" si="10"/>
        <v>8.1434969163593394</v>
      </c>
      <c r="F86" s="38">
        <f t="shared" si="11"/>
        <v>8.5417236558146481</v>
      </c>
      <c r="G86" s="38">
        <f t="shared" si="12"/>
        <v>9.3115390046141009</v>
      </c>
      <c r="H86" s="38">
        <f t="shared" si="13"/>
        <v>10.117687254299046</v>
      </c>
      <c r="I86" s="38">
        <f t="shared" si="14"/>
        <v>10.675573966105812</v>
      </c>
      <c r="J86" s="38">
        <f t="shared" si="15"/>
        <v>11.10998729671666</v>
      </c>
      <c r="M86" s="13"/>
      <c r="V86" s="38">
        <v>6.51</v>
      </c>
      <c r="W86" s="38">
        <v>7.2750000000000004</v>
      </c>
      <c r="X86" s="38">
        <v>7.9059999999999997</v>
      </c>
      <c r="Y86" s="38">
        <v>8.2810000000000006</v>
      </c>
      <c r="Z86" s="38">
        <v>9.0030000000000001</v>
      </c>
      <c r="AA86" s="38">
        <v>9.7550000000000008</v>
      </c>
      <c r="AB86" s="38">
        <v>10.273</v>
      </c>
      <c r="AC86" s="38">
        <v>10.675000000000001</v>
      </c>
    </row>
    <row r="87" spans="1:29">
      <c r="A87" s="38" t="s">
        <v>194</v>
      </c>
      <c r="B87" s="34">
        <f t="shared" si="16"/>
        <v>6.6706567312284637</v>
      </c>
      <c r="C87" s="38">
        <f t="shared" si="17"/>
        <v>6.6706567312284637</v>
      </c>
      <c r="D87" s="38">
        <f t="shared" si="9"/>
        <v>7.4758884976436901</v>
      </c>
      <c r="E87" s="38">
        <f t="shared" si="10"/>
        <v>8.1434969163593394</v>
      </c>
      <c r="F87" s="38">
        <f t="shared" si="11"/>
        <v>8.5257735025380033</v>
      </c>
      <c r="G87" s="38">
        <f t="shared" si="12"/>
        <v>9.2955040817810808</v>
      </c>
      <c r="H87" s="38">
        <f t="shared" si="13"/>
        <v>10.090815682285893</v>
      </c>
      <c r="I87" s="38">
        <f t="shared" si="14"/>
        <v>10.643206220144897</v>
      </c>
      <c r="J87" s="38">
        <f t="shared" si="15"/>
        <v>11.06670489381294</v>
      </c>
      <c r="M87" s="13"/>
      <c r="V87" s="38">
        <v>6.51</v>
      </c>
      <c r="W87" s="38">
        <v>7.2750000000000004</v>
      </c>
      <c r="X87" s="38">
        <v>7.9059999999999997</v>
      </c>
      <c r="Y87" s="38">
        <v>8.266</v>
      </c>
      <c r="Z87" s="38">
        <v>8.9879999999999995</v>
      </c>
      <c r="AA87" s="38">
        <v>9.73</v>
      </c>
      <c r="AB87" s="38">
        <v>10.243</v>
      </c>
      <c r="AC87" s="38">
        <v>10.635</v>
      </c>
    </row>
    <row r="88" spans="1:29">
      <c r="A88" s="38" t="s">
        <v>195</v>
      </c>
      <c r="B88" s="34">
        <f t="shared" si="16"/>
        <v>6.7178976519428613</v>
      </c>
      <c r="C88" s="38">
        <f t="shared" si="17"/>
        <v>6.7178976519428613</v>
      </c>
      <c r="D88" s="38">
        <f t="shared" si="9"/>
        <v>7.5233966099311989</v>
      </c>
      <c r="E88" s="38">
        <f t="shared" si="10"/>
        <v>8.1965304007609383</v>
      </c>
      <c r="F88" s="38">
        <f t="shared" si="11"/>
        <v>8.5895846647262353</v>
      </c>
      <c r="G88" s="38">
        <f t="shared" si="12"/>
        <v>9.3810440595566202</v>
      </c>
      <c r="H88" s="38">
        <f t="shared" si="13"/>
        <v>10.192953826510021</v>
      </c>
      <c r="I88" s="38">
        <f t="shared" si="14"/>
        <v>10.740330762564021</v>
      </c>
      <c r="J88" s="38">
        <f t="shared" si="15"/>
        <v>11.191175897232064</v>
      </c>
      <c r="M88" s="13"/>
      <c r="V88" s="38">
        <v>6.5549999999999997</v>
      </c>
      <c r="W88" s="38">
        <v>7.32</v>
      </c>
      <c r="X88" s="38">
        <v>7.9560000000000004</v>
      </c>
      <c r="Y88" s="38">
        <v>8.3260000000000005</v>
      </c>
      <c r="Z88" s="38">
        <v>9.0679999999999996</v>
      </c>
      <c r="AA88" s="38">
        <v>9.8249999999999993</v>
      </c>
      <c r="AB88" s="38">
        <v>10.333</v>
      </c>
      <c r="AC88" s="38">
        <v>10.75</v>
      </c>
    </row>
    <row r="89" spans="1:29">
      <c r="A89" s="38" t="s">
        <v>196</v>
      </c>
      <c r="B89" s="34">
        <f t="shared" si="16"/>
        <v>6.7073983138145277</v>
      </c>
      <c r="C89" s="38">
        <f t="shared" si="17"/>
        <v>6.7073983138145277</v>
      </c>
      <c r="D89" s="38">
        <f t="shared" si="9"/>
        <v>7.5128378907905802</v>
      </c>
      <c r="E89" s="38">
        <f t="shared" si="10"/>
        <v>8.1806183078122707</v>
      </c>
      <c r="F89" s="38">
        <f t="shared" si="11"/>
        <v>8.5683111515486576</v>
      </c>
      <c r="G89" s="38">
        <f t="shared" si="12"/>
        <v>9.3543074247401492</v>
      </c>
      <c r="H89" s="38">
        <f t="shared" si="13"/>
        <v>10.157466208258036</v>
      </c>
      <c r="I89" s="38">
        <f t="shared" si="14"/>
        <v>10.697156408441133</v>
      </c>
      <c r="J89" s="38">
        <f t="shared" si="15"/>
        <v>11.160860283422247</v>
      </c>
      <c r="M89" s="13"/>
      <c r="V89" s="38">
        <v>6.5449999999999999</v>
      </c>
      <c r="W89" s="38">
        <v>7.31</v>
      </c>
      <c r="X89" s="38">
        <v>7.9409999999999998</v>
      </c>
      <c r="Y89" s="38">
        <v>8.3059999999999992</v>
      </c>
      <c r="Z89" s="38">
        <v>9.0429999999999993</v>
      </c>
      <c r="AA89" s="38">
        <v>9.7919999999999998</v>
      </c>
      <c r="AB89" s="38">
        <v>10.292999999999999</v>
      </c>
      <c r="AC89" s="38">
        <v>10.722</v>
      </c>
    </row>
    <row r="90" spans="1:29">
      <c r="A90" s="38" t="s">
        <v>197</v>
      </c>
      <c r="B90" s="34">
        <f t="shared" si="16"/>
        <v>6.6759049477442378</v>
      </c>
      <c r="C90" s="38">
        <f t="shared" si="17"/>
        <v>6.6759049477442378</v>
      </c>
      <c r="D90" s="38">
        <f t="shared" si="9"/>
        <v>7.4811663991937394</v>
      </c>
      <c r="E90" s="38">
        <f t="shared" si="10"/>
        <v>8.1487993872875855</v>
      </c>
      <c r="F90" s="38">
        <f t="shared" si="11"/>
        <v>8.536406742718361</v>
      </c>
      <c r="G90" s="38">
        <f t="shared" si="12"/>
        <v>9.3008488600314401</v>
      </c>
      <c r="H90" s="38">
        <f t="shared" si="13"/>
        <v>10.101563720859152</v>
      </c>
      <c r="I90" s="38">
        <f t="shared" si="14"/>
        <v>10.63241854934871</v>
      </c>
      <c r="J90" s="38">
        <f t="shared" si="15"/>
        <v>11.104576304659485</v>
      </c>
      <c r="M90" s="13"/>
      <c r="V90" s="38">
        <v>6.5149999999999997</v>
      </c>
      <c r="W90" s="38">
        <v>7.28</v>
      </c>
      <c r="X90" s="38">
        <v>7.9109999999999996</v>
      </c>
      <c r="Y90" s="38">
        <v>8.2759999999999998</v>
      </c>
      <c r="Z90" s="38">
        <v>8.9930000000000003</v>
      </c>
      <c r="AA90" s="38">
        <v>9.74</v>
      </c>
      <c r="AB90" s="38">
        <v>10.233000000000001</v>
      </c>
      <c r="AC90" s="38">
        <v>10.67</v>
      </c>
    </row>
    <row r="91" spans="1:29">
      <c r="A91" s="38" t="s">
        <v>198</v>
      </c>
      <c r="B91" s="34">
        <f t="shared" si="16"/>
        <v>6.6286779702021681</v>
      </c>
      <c r="C91" s="38">
        <f t="shared" si="17"/>
        <v>6.6286779702021681</v>
      </c>
      <c r="D91" s="38">
        <f t="shared" si="9"/>
        <v>7.4336722826061852</v>
      </c>
      <c r="E91" s="38">
        <f t="shared" si="10"/>
        <v>8.1010841679963761</v>
      </c>
      <c r="F91" s="38">
        <f t="shared" si="11"/>
        <v>8.4832483546119164</v>
      </c>
      <c r="G91" s="38">
        <f t="shared" si="12"/>
        <v>9.2153559278518529</v>
      </c>
      <c r="H91" s="38">
        <f t="shared" si="13"/>
        <v>10.015601444198396</v>
      </c>
      <c r="I91" s="38">
        <f t="shared" si="14"/>
        <v>10.54614557887399</v>
      </c>
      <c r="J91" s="38">
        <f t="shared" si="15"/>
        <v>11.007212238815821</v>
      </c>
      <c r="M91" s="13"/>
      <c r="V91" s="38">
        <v>6.47</v>
      </c>
      <c r="W91" s="38">
        <v>7.2350000000000003</v>
      </c>
      <c r="X91" s="38">
        <v>7.8659999999999997</v>
      </c>
      <c r="Y91" s="38">
        <v>8.2260000000000009</v>
      </c>
      <c r="Z91" s="38">
        <v>8.9130000000000003</v>
      </c>
      <c r="AA91" s="38">
        <v>9.66</v>
      </c>
      <c r="AB91" s="38">
        <v>10.153</v>
      </c>
      <c r="AC91" s="38">
        <v>10.58</v>
      </c>
    </row>
    <row r="92" spans="1:29">
      <c r="A92" s="38" t="s">
        <v>199</v>
      </c>
      <c r="B92" s="34">
        <f t="shared" si="16"/>
        <v>6.6181852161877108</v>
      </c>
      <c r="C92" s="38">
        <f t="shared" si="17"/>
        <v>6.6181852161877108</v>
      </c>
      <c r="D92" s="38">
        <f t="shared" si="9"/>
        <v>7.4283961303253321</v>
      </c>
      <c r="E92" s="38">
        <f t="shared" si="10"/>
        <v>8.0957834517621627</v>
      </c>
      <c r="F92" s="38">
        <f t="shared" si="11"/>
        <v>8.4832483546119164</v>
      </c>
      <c r="G92" s="38">
        <f t="shared" si="12"/>
        <v>9.2206977662916643</v>
      </c>
      <c r="H92" s="38">
        <f t="shared" si="13"/>
        <v>10.015601444198396</v>
      </c>
      <c r="I92" s="38">
        <f t="shared" si="14"/>
        <v>10.540755194107065</v>
      </c>
      <c r="J92" s="38">
        <f t="shared" si="15"/>
        <v>11.001805001029963</v>
      </c>
      <c r="M92" s="13"/>
      <c r="V92" s="38">
        <v>6.46</v>
      </c>
      <c r="W92" s="38">
        <v>7.23</v>
      </c>
      <c r="X92" s="38">
        <v>7.8609999999999998</v>
      </c>
      <c r="Y92" s="38">
        <v>8.2260000000000009</v>
      </c>
      <c r="Z92" s="38">
        <v>8.9179999999999993</v>
      </c>
      <c r="AA92" s="38">
        <v>9.66</v>
      </c>
      <c r="AB92" s="38">
        <v>10.148</v>
      </c>
      <c r="AC92" s="38">
        <v>10.574999999999999</v>
      </c>
    </row>
    <row r="93" spans="1:29">
      <c r="A93" s="38" t="s">
        <v>200</v>
      </c>
      <c r="B93" s="34">
        <f t="shared" si="16"/>
        <v>6.5762219439547742</v>
      </c>
      <c r="C93" s="38">
        <f t="shared" si="17"/>
        <v>6.5762219439547742</v>
      </c>
      <c r="D93" s="38">
        <f t="shared" si="9"/>
        <v>7.3861939078951666</v>
      </c>
      <c r="E93" s="38">
        <f t="shared" si="10"/>
        <v>8.0586838962339193</v>
      </c>
      <c r="F93" s="38">
        <f t="shared" si="11"/>
        <v>8.4513626960305075</v>
      </c>
      <c r="G93" s="38">
        <f t="shared" si="12"/>
        <v>9.1672881990250801</v>
      </c>
      <c r="H93" s="38">
        <f t="shared" si="13"/>
        <v>9.9457941667832053</v>
      </c>
      <c r="I93" s="38">
        <f t="shared" si="14"/>
        <v>10.467465530780107</v>
      </c>
      <c r="J93" s="38">
        <f t="shared" si="15"/>
        <v>10.928286177416258</v>
      </c>
      <c r="M93" s="13"/>
      <c r="V93" s="38">
        <v>6.42</v>
      </c>
      <c r="W93" s="38">
        <v>7.19</v>
      </c>
      <c r="X93" s="38">
        <v>7.8259999999999996</v>
      </c>
      <c r="Y93" s="38">
        <v>8.1959999999999997</v>
      </c>
      <c r="Z93" s="38">
        <v>8.8680000000000003</v>
      </c>
      <c r="AA93" s="38">
        <v>9.5950000000000006</v>
      </c>
      <c r="AB93" s="38">
        <v>10.08</v>
      </c>
      <c r="AC93" s="38">
        <v>10.507</v>
      </c>
    </row>
    <row r="94" spans="1:29">
      <c r="A94" s="38" t="s">
        <v>201</v>
      </c>
      <c r="B94" s="34">
        <f t="shared" si="16"/>
        <v>6.560488910854767</v>
      </c>
      <c r="C94" s="38">
        <f t="shared" si="17"/>
        <v>6.560488910854767</v>
      </c>
      <c r="D94" s="38">
        <f t="shared" si="9"/>
        <v>7.3703712805849086</v>
      </c>
      <c r="E94" s="38">
        <f t="shared" si="10"/>
        <v>8.0427870104470944</v>
      </c>
      <c r="F94" s="38">
        <f t="shared" si="11"/>
        <v>8.4513626960305075</v>
      </c>
      <c r="G94" s="38">
        <f t="shared" si="12"/>
        <v>9.1886496747924475</v>
      </c>
      <c r="H94" s="38">
        <f t="shared" si="13"/>
        <v>9.9780087809000726</v>
      </c>
      <c r="I94" s="38">
        <f t="shared" si="14"/>
        <v>10.505183598552348</v>
      </c>
      <c r="J94" s="38">
        <f t="shared" si="15"/>
        <v>10.955310910231585</v>
      </c>
      <c r="M94" s="13"/>
      <c r="V94" s="38">
        <v>6.4050000000000002</v>
      </c>
      <c r="W94" s="38">
        <v>7.1749999999999998</v>
      </c>
      <c r="X94" s="38">
        <v>7.8109999999999999</v>
      </c>
      <c r="Y94" s="38">
        <v>8.1959999999999997</v>
      </c>
      <c r="Z94" s="38">
        <v>8.8879999999999999</v>
      </c>
      <c r="AA94" s="38">
        <v>9.625</v>
      </c>
      <c r="AB94" s="38">
        <v>10.115</v>
      </c>
      <c r="AC94" s="38">
        <v>10.532</v>
      </c>
    </row>
    <row r="95" spans="1:29">
      <c r="A95" s="38" t="s">
        <v>202</v>
      </c>
      <c r="B95" s="34">
        <f t="shared" si="16"/>
        <v>6.5500011898932176</v>
      </c>
      <c r="C95" s="38">
        <f t="shared" si="17"/>
        <v>6.5500011898932176</v>
      </c>
      <c r="D95" s="38">
        <f t="shared" si="9"/>
        <v>7.3598238338205668</v>
      </c>
      <c r="E95" s="38">
        <f t="shared" si="10"/>
        <v>8.0321900610688104</v>
      </c>
      <c r="F95" s="38">
        <f t="shared" si="11"/>
        <v>8.4407357053208685</v>
      </c>
      <c r="G95" s="38">
        <f t="shared" si="12"/>
        <v>9.1619483198599916</v>
      </c>
      <c r="H95" s="38">
        <f t="shared" si="13"/>
        <v>9.9533102769767225</v>
      </c>
      <c r="I95" s="38">
        <f t="shared" si="14"/>
        <v>10.476085952015946</v>
      </c>
      <c r="J95" s="38">
        <f t="shared" si="15"/>
        <v>10.922881823311513</v>
      </c>
      <c r="M95" s="13"/>
      <c r="V95" s="38">
        <v>6.3949999999999996</v>
      </c>
      <c r="W95" s="38">
        <v>7.165</v>
      </c>
      <c r="X95" s="38">
        <v>7.8010000000000002</v>
      </c>
      <c r="Y95" s="38">
        <v>8.1859999999999999</v>
      </c>
      <c r="Z95" s="38">
        <v>8.8629999999999995</v>
      </c>
      <c r="AA95" s="38">
        <v>9.6020000000000003</v>
      </c>
      <c r="AB95" s="38">
        <v>10.087999999999999</v>
      </c>
      <c r="AC95" s="38">
        <v>10.502000000000001</v>
      </c>
    </row>
    <row r="96" spans="1:29">
      <c r="A96" s="38" t="s">
        <v>203</v>
      </c>
      <c r="B96" s="34">
        <f t="shared" si="16"/>
        <v>6.5185426718937567</v>
      </c>
      <c r="C96" s="38">
        <f t="shared" si="17"/>
        <v>6.5185426718937567</v>
      </c>
      <c r="D96" s="38">
        <f t="shared" si="9"/>
        <v>7.3281861560311468</v>
      </c>
      <c r="E96" s="38">
        <f t="shared" si="10"/>
        <v>8.0004038900149297</v>
      </c>
      <c r="F96" s="38">
        <f t="shared" si="11"/>
        <v>8.4088594191084063</v>
      </c>
      <c r="G96" s="38">
        <f t="shared" si="12"/>
        <v>9.1299131586251026</v>
      </c>
      <c r="H96" s="38">
        <f t="shared" si="13"/>
        <v>9.9189540616511973</v>
      </c>
      <c r="I96" s="38">
        <f t="shared" si="14"/>
        <v>10.438375333599881</v>
      </c>
      <c r="J96" s="38">
        <f t="shared" si="15"/>
        <v>10.888298633041105</v>
      </c>
      <c r="M96" s="13"/>
      <c r="V96" s="38">
        <v>6.3650000000000002</v>
      </c>
      <c r="W96" s="38">
        <v>7.1349999999999998</v>
      </c>
      <c r="X96" s="38">
        <v>7.7709999999999999</v>
      </c>
      <c r="Y96" s="38">
        <v>8.1560000000000006</v>
      </c>
      <c r="Z96" s="38">
        <v>8.8330000000000002</v>
      </c>
      <c r="AA96" s="38">
        <v>9.57</v>
      </c>
      <c r="AB96" s="38">
        <v>10.053000000000001</v>
      </c>
      <c r="AC96" s="38">
        <v>10.47</v>
      </c>
    </row>
    <row r="97" spans="1:29">
      <c r="A97" s="38" t="s">
        <v>204</v>
      </c>
      <c r="B97" s="34">
        <f t="shared" si="16"/>
        <v>6.4975741969175216</v>
      </c>
      <c r="C97" s="38">
        <f t="shared" si="17"/>
        <v>6.4975741969175216</v>
      </c>
      <c r="D97" s="38">
        <f t="shared" si="9"/>
        <v>7.3070982558762321</v>
      </c>
      <c r="E97" s="38">
        <f t="shared" si="10"/>
        <v>7.9792170064977075</v>
      </c>
      <c r="F97" s="38">
        <f t="shared" si="11"/>
        <v>8.4035473880523135</v>
      </c>
      <c r="G97" s="38">
        <f t="shared" si="12"/>
        <v>9.1085603019797503</v>
      </c>
      <c r="H97" s="38">
        <f t="shared" si="13"/>
        <v>9.8760201153088811</v>
      </c>
      <c r="I97" s="38">
        <f t="shared" si="14"/>
        <v>10.400674370296702</v>
      </c>
      <c r="J97" s="38">
        <f t="shared" si="15"/>
        <v>10.850482528765347</v>
      </c>
      <c r="M97" s="13"/>
      <c r="V97" s="38">
        <v>6.3449999999999998</v>
      </c>
      <c r="W97" s="38">
        <v>7.1150000000000002</v>
      </c>
      <c r="X97" s="38">
        <v>7.7510000000000003</v>
      </c>
      <c r="Y97" s="38">
        <v>8.1509999999999998</v>
      </c>
      <c r="Z97" s="38">
        <v>8.8130000000000006</v>
      </c>
      <c r="AA97" s="38">
        <v>9.5299999999999994</v>
      </c>
      <c r="AB97" s="38">
        <v>10.018000000000001</v>
      </c>
      <c r="AC97" s="38">
        <v>10.435</v>
      </c>
    </row>
    <row r="98" spans="1:29">
      <c r="A98" s="38" t="s">
        <v>205</v>
      </c>
      <c r="B98" s="34">
        <f t="shared" si="16"/>
        <v>6.4818498724060314</v>
      </c>
      <c r="C98" s="38">
        <f t="shared" si="17"/>
        <v>6.4818498724060314</v>
      </c>
      <c r="D98" s="38">
        <f t="shared" si="9"/>
        <v>7.2965554711955871</v>
      </c>
      <c r="E98" s="38">
        <f t="shared" si="10"/>
        <v>7.9686247337800165</v>
      </c>
      <c r="F98" s="38">
        <f t="shared" si="11"/>
        <v>8.392923911593563</v>
      </c>
      <c r="G98" s="38">
        <f t="shared" si="12"/>
        <v>9.1459298577521331</v>
      </c>
      <c r="H98" s="38">
        <f t="shared" si="13"/>
        <v>9.9082193956864018</v>
      </c>
      <c r="I98" s="38">
        <f t="shared" si="14"/>
        <v>10.438375333599881</v>
      </c>
      <c r="J98" s="38">
        <f t="shared" si="15"/>
        <v>10.888298633041105</v>
      </c>
      <c r="M98" s="13"/>
      <c r="V98" s="38">
        <v>6.33</v>
      </c>
      <c r="W98" s="38">
        <v>7.1050000000000004</v>
      </c>
      <c r="X98" s="38">
        <v>7.7409999999999997</v>
      </c>
      <c r="Y98" s="38">
        <v>8.141</v>
      </c>
      <c r="Z98" s="38">
        <v>8.8480000000000008</v>
      </c>
      <c r="AA98" s="38">
        <v>9.56</v>
      </c>
      <c r="AB98" s="38">
        <v>10.053000000000001</v>
      </c>
      <c r="AC98" s="38">
        <v>10.47</v>
      </c>
    </row>
    <row r="99" spans="1:29">
      <c r="A99" s="38" t="s">
        <v>206</v>
      </c>
      <c r="B99" s="34">
        <f t="shared" si="16"/>
        <v>6.4504064472503897</v>
      </c>
      <c r="C99" s="38">
        <f t="shared" si="17"/>
        <v>6.4504064472503897</v>
      </c>
      <c r="D99" s="38">
        <f t="shared" si="9"/>
        <v>7.2649317782836009</v>
      </c>
      <c r="E99" s="38">
        <f t="shared" si="10"/>
        <v>7.9315579160805338</v>
      </c>
      <c r="F99" s="38">
        <f t="shared" si="11"/>
        <v>8.3557478928472086</v>
      </c>
      <c r="G99" s="38">
        <f t="shared" si="12"/>
        <v>9.1085603019797503</v>
      </c>
      <c r="H99" s="38">
        <f t="shared" si="13"/>
        <v>9.859923128485848</v>
      </c>
      <c r="I99" s="38">
        <f t="shared" si="14"/>
        <v>10.395289306472666</v>
      </c>
      <c r="J99" s="38">
        <f t="shared" si="15"/>
        <v>10.83967970430959</v>
      </c>
      <c r="M99" s="13"/>
      <c r="V99" s="38">
        <v>6.3</v>
      </c>
      <c r="W99" s="38">
        <v>7.0750000000000002</v>
      </c>
      <c r="X99" s="38">
        <v>7.7060000000000004</v>
      </c>
      <c r="Y99" s="38">
        <v>8.1059999999999999</v>
      </c>
      <c r="Z99" s="38">
        <v>8.8130000000000006</v>
      </c>
      <c r="AA99" s="38">
        <v>9.5150000000000006</v>
      </c>
      <c r="AB99" s="38">
        <v>10.013</v>
      </c>
      <c r="AC99" s="38">
        <v>10.425000000000001</v>
      </c>
    </row>
    <row r="100" spans="1:29">
      <c r="A100" s="38" t="s">
        <v>207</v>
      </c>
      <c r="B100" s="34">
        <f t="shared" si="16"/>
        <v>6.4294480329320391</v>
      </c>
      <c r="C100" s="38">
        <f t="shared" si="17"/>
        <v>6.4294480329320391</v>
      </c>
      <c r="D100" s="38">
        <f t="shared" si="9"/>
        <v>7.2438532002351952</v>
      </c>
      <c r="E100" s="38">
        <f t="shared" si="10"/>
        <v>7.9103811629674059</v>
      </c>
      <c r="F100" s="38">
        <f t="shared" si="11"/>
        <v>8.3345087475490853</v>
      </c>
      <c r="G100" s="38">
        <f t="shared" si="12"/>
        <v>9.1032225774633879</v>
      </c>
      <c r="H100" s="38">
        <f t="shared" si="13"/>
        <v>9.8545578592706953</v>
      </c>
      <c r="I100" s="38">
        <f t="shared" si="14"/>
        <v>10.395289306472666</v>
      </c>
      <c r="J100" s="38">
        <f t="shared" si="15"/>
        <v>10.828877669456993</v>
      </c>
      <c r="M100" s="13"/>
      <c r="V100" s="38">
        <v>6.28</v>
      </c>
      <c r="W100" s="38">
        <v>7.0549999999999997</v>
      </c>
      <c r="X100" s="38">
        <v>7.6859999999999999</v>
      </c>
      <c r="Y100" s="38">
        <v>8.0860000000000003</v>
      </c>
      <c r="Z100" s="38">
        <v>8.8079999999999998</v>
      </c>
      <c r="AA100" s="38">
        <v>9.51</v>
      </c>
      <c r="AB100" s="38">
        <v>10.013</v>
      </c>
      <c r="AC100" s="38">
        <v>10.414999999999999</v>
      </c>
    </row>
    <row r="101" spans="1:29">
      <c r="A101" s="38" t="s">
        <v>208</v>
      </c>
      <c r="B101" s="34">
        <f t="shared" si="16"/>
        <v>6.434687346349155</v>
      </c>
      <c r="C101" s="38">
        <f t="shared" si="17"/>
        <v>6.434687346349155</v>
      </c>
      <c r="D101" s="38">
        <f t="shared" si="9"/>
        <v>7.2491225534768056</v>
      </c>
      <c r="E101" s="38">
        <f t="shared" si="10"/>
        <v>7.920969149955126</v>
      </c>
      <c r="F101" s="38">
        <f t="shared" si="11"/>
        <v>8.3451279298645265</v>
      </c>
      <c r="G101" s="38">
        <f t="shared" si="12"/>
        <v>9.1405907621627804</v>
      </c>
      <c r="H101" s="38">
        <f t="shared" si="13"/>
        <v>9.9082193956864018</v>
      </c>
      <c r="I101" s="38">
        <f t="shared" si="14"/>
        <v>10.454535844851854</v>
      </c>
      <c r="J101" s="38">
        <f t="shared" si="15"/>
        <v>10.882895740136501</v>
      </c>
      <c r="M101" s="13"/>
      <c r="V101" s="38">
        <v>6.2850000000000001</v>
      </c>
      <c r="W101" s="38">
        <v>7.06</v>
      </c>
      <c r="X101" s="38">
        <v>7.6959999999999997</v>
      </c>
      <c r="Y101" s="38">
        <v>8.0960000000000001</v>
      </c>
      <c r="Z101" s="38">
        <v>8.843</v>
      </c>
      <c r="AA101" s="38">
        <v>9.56</v>
      </c>
      <c r="AB101" s="38">
        <v>10.068</v>
      </c>
      <c r="AC101" s="38">
        <v>10.465</v>
      </c>
    </row>
    <row r="102" spans="1:29">
      <c r="A102" s="38" t="s">
        <v>209</v>
      </c>
      <c r="B102" s="34">
        <f t="shared" si="16"/>
        <v>6.4242089129486368</v>
      </c>
      <c r="C102" s="38">
        <f t="shared" si="17"/>
        <v>6.4242089129486368</v>
      </c>
      <c r="D102" s="38">
        <f t="shared" si="9"/>
        <v>7.2385840411660407</v>
      </c>
      <c r="E102" s="38">
        <f t="shared" si="10"/>
        <v>7.9050874616382716</v>
      </c>
      <c r="F102" s="38">
        <f t="shared" si="11"/>
        <v>8.3238903458625835</v>
      </c>
      <c r="G102" s="38">
        <f t="shared" si="12"/>
        <v>9.1299131586251026</v>
      </c>
      <c r="H102" s="38">
        <f t="shared" si="13"/>
        <v>9.9028523575608318</v>
      </c>
      <c r="I102" s="38">
        <f t="shared" si="14"/>
        <v>10.443761973634347</v>
      </c>
      <c r="J102" s="38">
        <f t="shared" si="15"/>
        <v>10.872090546640267</v>
      </c>
      <c r="M102" s="13"/>
      <c r="V102" s="38">
        <v>6.2750000000000004</v>
      </c>
      <c r="W102" s="38">
        <v>7.05</v>
      </c>
      <c r="X102" s="38">
        <v>7.681</v>
      </c>
      <c r="Y102" s="38">
        <v>8.0760000000000005</v>
      </c>
      <c r="Z102" s="38">
        <v>8.8330000000000002</v>
      </c>
      <c r="AA102" s="38">
        <v>9.5549999999999997</v>
      </c>
      <c r="AB102" s="38">
        <v>10.058</v>
      </c>
      <c r="AC102" s="38">
        <v>10.455</v>
      </c>
    </row>
    <row r="103" spans="1:29">
      <c r="A103" s="38" t="s">
        <v>210</v>
      </c>
      <c r="B103" s="34">
        <f t="shared" si="16"/>
        <v>6.4242089129486368</v>
      </c>
      <c r="C103" s="38">
        <f t="shared" si="17"/>
        <v>6.4242089129486368</v>
      </c>
      <c r="D103" s="38">
        <f t="shared" si="9"/>
        <v>7.2385840411660407</v>
      </c>
      <c r="E103" s="38">
        <f t="shared" si="10"/>
        <v>7.9050874616382716</v>
      </c>
      <c r="F103" s="38">
        <f t="shared" si="11"/>
        <v>8.3238903458625835</v>
      </c>
      <c r="G103" s="38">
        <f t="shared" si="12"/>
        <v>9.1299131586251026</v>
      </c>
      <c r="H103" s="38">
        <f t="shared" si="13"/>
        <v>9.9028523575608318</v>
      </c>
      <c r="I103" s="38">
        <f t="shared" si="14"/>
        <v>10.438375333599881</v>
      </c>
      <c r="J103" s="38">
        <f t="shared" si="15"/>
        <v>10.872090546640267</v>
      </c>
      <c r="M103" s="13"/>
      <c r="V103" s="38">
        <v>6.2750000000000004</v>
      </c>
      <c r="W103" s="38">
        <v>7.05</v>
      </c>
      <c r="X103" s="38">
        <v>7.681</v>
      </c>
      <c r="Y103" s="38">
        <v>8.0760000000000005</v>
      </c>
      <c r="Z103" s="38">
        <v>8.8330000000000002</v>
      </c>
      <c r="AA103" s="38">
        <v>9.5549999999999997</v>
      </c>
      <c r="AB103" s="38">
        <v>10.053000000000001</v>
      </c>
      <c r="AC103" s="38">
        <v>10.455</v>
      </c>
    </row>
    <row r="104" spans="1:29">
      <c r="A104" s="38" t="s">
        <v>211</v>
      </c>
      <c r="B104" s="34">
        <f t="shared" si="16"/>
        <v>6.4242089129486368</v>
      </c>
      <c r="C104" s="38">
        <f t="shared" si="17"/>
        <v>6.4242089129486368</v>
      </c>
      <c r="D104" s="38">
        <f t="shared" si="9"/>
        <v>7.2385840411660407</v>
      </c>
      <c r="E104" s="38">
        <f t="shared" si="10"/>
        <v>7.9050874616382716</v>
      </c>
      <c r="F104" s="38">
        <f t="shared" si="11"/>
        <v>8.3238903458625835</v>
      </c>
      <c r="G104" s="38">
        <f t="shared" si="12"/>
        <v>9.0818736378343488</v>
      </c>
      <c r="H104" s="38">
        <f t="shared" si="13"/>
        <v>9.8438279104003712</v>
      </c>
      <c r="I104" s="38">
        <f t="shared" si="14"/>
        <v>10.395289306472666</v>
      </c>
      <c r="J104" s="38">
        <f t="shared" si="15"/>
        <v>10.823476948119914</v>
      </c>
      <c r="M104" s="13"/>
      <c r="V104" s="38">
        <v>6.2750000000000004</v>
      </c>
      <c r="W104" s="38">
        <v>7.05</v>
      </c>
      <c r="X104" s="38">
        <v>7.681</v>
      </c>
      <c r="Y104" s="38">
        <v>8.0760000000000005</v>
      </c>
      <c r="Z104" s="38">
        <v>8.7880000000000003</v>
      </c>
      <c r="AA104" s="38">
        <v>9.5</v>
      </c>
      <c r="AB104" s="38">
        <v>10.013</v>
      </c>
      <c r="AC104" s="38">
        <v>10.41</v>
      </c>
    </row>
    <row r="105" spans="1:29">
      <c r="A105" s="38" t="s">
        <v>212</v>
      </c>
      <c r="B105" s="34">
        <f t="shared" si="16"/>
        <v>6.4242089129486368</v>
      </c>
      <c r="C105" s="38">
        <f t="shared" si="17"/>
        <v>6.4242089129486368</v>
      </c>
      <c r="D105" s="38">
        <f t="shared" si="9"/>
        <v>7.2491225534768056</v>
      </c>
      <c r="E105" s="38">
        <f t="shared" si="10"/>
        <v>7.920969149955126</v>
      </c>
      <c r="F105" s="38">
        <f t="shared" si="11"/>
        <v>8.339818241125796</v>
      </c>
      <c r="G105" s="38">
        <f t="shared" si="12"/>
        <v>9.1138982223493592</v>
      </c>
      <c r="H105" s="38">
        <f t="shared" si="13"/>
        <v>9.8921188709991892</v>
      </c>
      <c r="I105" s="38">
        <f t="shared" si="14"/>
        <v>10.449148810716725</v>
      </c>
      <c r="J105" s="38">
        <f t="shared" si="15"/>
        <v>10.882895740136501</v>
      </c>
      <c r="M105" s="13"/>
      <c r="V105" s="38">
        <v>6.2750000000000004</v>
      </c>
      <c r="W105" s="38">
        <v>7.06</v>
      </c>
      <c r="X105" s="38">
        <v>7.6959999999999997</v>
      </c>
      <c r="Y105" s="38">
        <v>8.0909999999999993</v>
      </c>
      <c r="Z105" s="38">
        <v>8.8179999999999996</v>
      </c>
      <c r="AA105" s="38">
        <v>9.5449999999999999</v>
      </c>
      <c r="AB105" s="38">
        <v>10.063000000000001</v>
      </c>
      <c r="AC105" s="38">
        <v>10.465</v>
      </c>
    </row>
    <row r="106" spans="1:29">
      <c r="A106" s="38" t="s">
        <v>213</v>
      </c>
      <c r="B106" s="34">
        <f t="shared" si="16"/>
        <v>6.4242089129486368</v>
      </c>
      <c r="C106" s="38">
        <f t="shared" si="17"/>
        <v>6.4242089129486368</v>
      </c>
      <c r="D106" s="38">
        <f t="shared" si="9"/>
        <v>7.2491225534768056</v>
      </c>
      <c r="E106" s="38">
        <f t="shared" si="10"/>
        <v>7.9262634356231931</v>
      </c>
      <c r="F106" s="38">
        <f t="shared" si="11"/>
        <v>8.3610581671007331</v>
      </c>
      <c r="G106" s="38">
        <f t="shared" si="12"/>
        <v>9.1459298577521331</v>
      </c>
      <c r="H106" s="38">
        <f t="shared" si="13"/>
        <v>9.9425730946629098</v>
      </c>
      <c r="I106" s="38">
        <f t="shared" si="14"/>
        <v>10.497639212408028</v>
      </c>
      <c r="J106" s="38">
        <f t="shared" si="15"/>
        <v>10.947743487359718</v>
      </c>
      <c r="M106" s="13"/>
      <c r="V106" s="38">
        <v>6.2750000000000004</v>
      </c>
      <c r="W106" s="38">
        <v>7.06</v>
      </c>
      <c r="X106" s="38">
        <v>7.7009999999999996</v>
      </c>
      <c r="Y106" s="38">
        <v>8.1110000000000007</v>
      </c>
      <c r="Z106" s="38">
        <v>8.8480000000000008</v>
      </c>
      <c r="AA106" s="38">
        <v>9.5920000000000005</v>
      </c>
      <c r="AB106" s="38">
        <v>10.108000000000001</v>
      </c>
      <c r="AC106" s="38">
        <v>10.525</v>
      </c>
    </row>
    <row r="107" spans="1:29">
      <c r="A107" s="38" t="s">
        <v>214</v>
      </c>
      <c r="B107" s="34">
        <f t="shared" si="16"/>
        <v>6.4137312532638768</v>
      </c>
      <c r="C107" s="38">
        <f t="shared" si="17"/>
        <v>6.4137312532638768</v>
      </c>
      <c r="D107" s="38">
        <f t="shared" si="9"/>
        <v>7.2280463055257815</v>
      </c>
      <c r="E107" s="38">
        <f t="shared" si="10"/>
        <v>7.9050874616382716</v>
      </c>
      <c r="F107" s="38">
        <f t="shared" si="11"/>
        <v>8.339818241125796</v>
      </c>
      <c r="G107" s="38">
        <f t="shared" si="12"/>
        <v>9.1138982223493592</v>
      </c>
      <c r="H107" s="38">
        <f t="shared" si="13"/>
        <v>9.8974855160000494</v>
      </c>
      <c r="I107" s="38">
        <f t="shared" si="14"/>
        <v>10.459923076044619</v>
      </c>
      <c r="J107" s="38">
        <f t="shared" si="15"/>
        <v>10.917477666681652</v>
      </c>
      <c r="M107" s="13"/>
      <c r="V107" s="38">
        <v>6.2649999999999997</v>
      </c>
      <c r="W107" s="38">
        <v>7.04</v>
      </c>
      <c r="X107" s="38">
        <v>7.681</v>
      </c>
      <c r="Y107" s="38">
        <v>8.0909999999999993</v>
      </c>
      <c r="Z107" s="38">
        <v>8.8179999999999996</v>
      </c>
      <c r="AA107" s="38">
        <v>9.5500000000000007</v>
      </c>
      <c r="AB107" s="38">
        <v>10.073</v>
      </c>
      <c r="AC107" s="38">
        <v>10.497</v>
      </c>
    </row>
    <row r="108" spans="1:29">
      <c r="A108" s="38" t="s">
        <v>215</v>
      </c>
      <c r="B108" s="34">
        <f t="shared" si="16"/>
        <v>6.3927782548896639</v>
      </c>
      <c r="C108" s="38">
        <f t="shared" si="17"/>
        <v>6.3927782548896639</v>
      </c>
      <c r="D108" s="38">
        <f t="shared" si="9"/>
        <v>7.2069731641039692</v>
      </c>
      <c r="E108" s="38">
        <f t="shared" si="10"/>
        <v>7.8839146039743957</v>
      </c>
      <c r="F108" s="38">
        <f t="shared" si="11"/>
        <v>8.3185814377432443</v>
      </c>
      <c r="G108" s="38">
        <f t="shared" si="12"/>
        <v>9.0925477159711896</v>
      </c>
      <c r="H108" s="38">
        <f t="shared" si="13"/>
        <v>9.8760201153088811</v>
      </c>
      <c r="I108" s="38">
        <f t="shared" si="14"/>
        <v>10.438375333599881</v>
      </c>
      <c r="J108" s="38">
        <f t="shared" si="15"/>
        <v>10.899105011187359</v>
      </c>
      <c r="M108" s="13"/>
      <c r="V108" s="38">
        <v>6.2450000000000001</v>
      </c>
      <c r="W108" s="38">
        <v>7.02</v>
      </c>
      <c r="X108" s="38">
        <v>7.6609999999999996</v>
      </c>
      <c r="Y108" s="38">
        <v>8.0709999999999997</v>
      </c>
      <c r="Z108" s="38">
        <v>8.798</v>
      </c>
      <c r="AA108" s="38">
        <v>9.5299999999999994</v>
      </c>
      <c r="AB108" s="38">
        <v>10.053000000000001</v>
      </c>
      <c r="AC108" s="38">
        <v>10.48</v>
      </c>
    </row>
    <row r="109" spans="1:29">
      <c r="A109" s="38" t="s">
        <v>216</v>
      </c>
      <c r="B109" s="34">
        <f t="shared" si="16"/>
        <v>6.3770655368296625</v>
      </c>
      <c r="C109" s="38">
        <f t="shared" si="17"/>
        <v>6.3770655368296625</v>
      </c>
      <c r="D109" s="38">
        <f t="shared" si="9"/>
        <v>7.1911703465139087</v>
      </c>
      <c r="E109" s="38">
        <f t="shared" si="10"/>
        <v>7.8680370056284366</v>
      </c>
      <c r="F109" s="38">
        <f t="shared" si="11"/>
        <v>8.2920398241945747</v>
      </c>
      <c r="G109" s="38">
        <f t="shared" si="12"/>
        <v>9.055191869420165</v>
      </c>
      <c r="H109" s="38">
        <f t="shared" si="13"/>
        <v>9.8459738372893568</v>
      </c>
      <c r="I109" s="38">
        <f t="shared" si="14"/>
        <v>10.406059631130283</v>
      </c>
      <c r="J109" s="38">
        <f t="shared" si="15"/>
        <v>10.872090546640267</v>
      </c>
      <c r="M109" s="13"/>
      <c r="V109" s="38">
        <v>6.23</v>
      </c>
      <c r="W109" s="38">
        <v>7.0049999999999999</v>
      </c>
      <c r="X109" s="38">
        <v>7.6459999999999999</v>
      </c>
      <c r="Y109" s="38">
        <v>8.0459999999999994</v>
      </c>
      <c r="Z109" s="38">
        <v>8.7629999999999999</v>
      </c>
      <c r="AA109" s="38">
        <v>9.5020000000000007</v>
      </c>
      <c r="AB109" s="38">
        <v>10.023</v>
      </c>
      <c r="AC109" s="38">
        <v>10.455</v>
      </c>
    </row>
    <row r="110" spans="1:29">
      <c r="A110" s="38" t="s">
        <v>217</v>
      </c>
      <c r="B110" s="34">
        <f t="shared" si="16"/>
        <v>6.3718283509216045</v>
      </c>
      <c r="C110" s="38">
        <f t="shared" si="17"/>
        <v>6.3718283509216045</v>
      </c>
      <c r="D110" s="38">
        <f t="shared" si="9"/>
        <v>7.1859031289062791</v>
      </c>
      <c r="E110" s="38">
        <f t="shared" si="10"/>
        <v>7.8627448623261209</v>
      </c>
      <c r="F110" s="38">
        <f t="shared" si="11"/>
        <v>8.2920398241945747</v>
      </c>
      <c r="G110" s="38">
        <f t="shared" si="12"/>
        <v>9.0712003430144961</v>
      </c>
      <c r="H110" s="38">
        <f t="shared" si="13"/>
        <v>9.865288594227394</v>
      </c>
      <c r="I110" s="38">
        <f t="shared" si="14"/>
        <v>10.422216595735945</v>
      </c>
      <c r="J110" s="38">
        <f t="shared" si="15"/>
        <v>10.890459845487065</v>
      </c>
      <c r="M110" s="13"/>
      <c r="V110" s="38">
        <v>6.2249999999999996</v>
      </c>
      <c r="W110" s="38">
        <v>7</v>
      </c>
      <c r="X110" s="38">
        <v>7.641</v>
      </c>
      <c r="Y110" s="38">
        <v>8.0459999999999994</v>
      </c>
      <c r="Z110" s="38">
        <v>8.7780000000000005</v>
      </c>
      <c r="AA110" s="38">
        <v>9.52</v>
      </c>
      <c r="AB110" s="38">
        <v>10.038</v>
      </c>
      <c r="AC110" s="38">
        <v>10.472</v>
      </c>
    </row>
    <row r="111" spans="1:29">
      <c r="A111" s="38" t="s">
        <v>218</v>
      </c>
      <c r="B111" s="34">
        <f t="shared" si="16"/>
        <v>6.3613545592447807</v>
      </c>
      <c r="C111" s="38">
        <f t="shared" si="17"/>
        <v>6.3613545592447807</v>
      </c>
      <c r="D111" s="38">
        <f t="shared" si="9"/>
        <v>7.1753692760459398</v>
      </c>
      <c r="E111" s="38">
        <f t="shared" si="10"/>
        <v>7.8468696007911287</v>
      </c>
      <c r="F111" s="38">
        <f t="shared" si="11"/>
        <v>8.2708100455260549</v>
      </c>
      <c r="G111" s="38">
        <f t="shared" si="12"/>
        <v>9.0285149961385702</v>
      </c>
      <c r="H111" s="38">
        <f t="shared" si="13"/>
        <v>9.8191520109879527</v>
      </c>
      <c r="I111" s="38">
        <f t="shared" si="14"/>
        <v>10.373751021175103</v>
      </c>
      <c r="J111" s="38">
        <f t="shared" si="15"/>
        <v>10.83967970430959</v>
      </c>
      <c r="M111" s="13"/>
      <c r="V111" s="38">
        <v>6.2149999999999999</v>
      </c>
      <c r="W111" s="38">
        <v>6.99</v>
      </c>
      <c r="X111" s="38">
        <v>7.6260000000000003</v>
      </c>
      <c r="Y111" s="38">
        <v>8.0259999999999998</v>
      </c>
      <c r="Z111" s="38">
        <v>8.7379999999999995</v>
      </c>
      <c r="AA111" s="38">
        <v>9.4770000000000003</v>
      </c>
      <c r="AB111" s="38">
        <v>9.9930000000000003</v>
      </c>
      <c r="AC111" s="38">
        <v>10.425000000000001</v>
      </c>
    </row>
    <row r="112" spans="1:29">
      <c r="A112" s="38" t="s">
        <v>219</v>
      </c>
      <c r="B112" s="34">
        <f t="shared" si="16"/>
        <v>6.3613545592447807</v>
      </c>
      <c r="C112" s="38">
        <f t="shared" si="17"/>
        <v>6.3613545592447807</v>
      </c>
      <c r="D112" s="38">
        <f t="shared" si="9"/>
        <v>7.1806361054185919</v>
      </c>
      <c r="E112" s="38">
        <f t="shared" si="10"/>
        <v>7.8574529137556137</v>
      </c>
      <c r="F112" s="38">
        <f t="shared" si="11"/>
        <v>8.2761171975313843</v>
      </c>
      <c r="G112" s="38">
        <f t="shared" si="12"/>
        <v>9.0391851580736482</v>
      </c>
      <c r="H112" s="38">
        <f t="shared" si="13"/>
        <v>9.822370370765654</v>
      </c>
      <c r="I112" s="38">
        <f t="shared" si="14"/>
        <v>10.384519769833789</v>
      </c>
      <c r="J112" s="38">
        <f t="shared" si="15"/>
        <v>10.861286142862703</v>
      </c>
      <c r="M112" s="13"/>
      <c r="V112" s="38">
        <v>6.2149999999999999</v>
      </c>
      <c r="W112" s="38">
        <v>6.9950000000000001</v>
      </c>
      <c r="X112" s="38">
        <v>7.6360000000000001</v>
      </c>
      <c r="Y112" s="38">
        <v>8.0310000000000006</v>
      </c>
      <c r="Z112" s="38">
        <v>8.7479999999999993</v>
      </c>
      <c r="AA112" s="38">
        <v>9.48</v>
      </c>
      <c r="AB112" s="38">
        <v>10.003</v>
      </c>
      <c r="AC112" s="38">
        <v>10.445</v>
      </c>
    </row>
    <row r="113" spans="1:29">
      <c r="A113" s="38" t="s">
        <v>220</v>
      </c>
      <c r="B113" s="34">
        <f t="shared" si="16"/>
        <v>6.3770655368296625</v>
      </c>
      <c r="C113" s="38">
        <f t="shared" si="17"/>
        <v>6.3770655368296625</v>
      </c>
      <c r="D113" s="38">
        <f t="shared" si="9"/>
        <v>7.1964377582462102</v>
      </c>
      <c r="E113" s="38">
        <f t="shared" si="10"/>
        <v>7.8733293436674456</v>
      </c>
      <c r="F113" s="38">
        <f t="shared" si="11"/>
        <v>8.2973477566471878</v>
      </c>
      <c r="G113" s="38">
        <f t="shared" si="12"/>
        <v>9.0925477159711896</v>
      </c>
      <c r="H113" s="38">
        <f t="shared" si="13"/>
        <v>9.8813861706584802</v>
      </c>
      <c r="I113" s="38">
        <f t="shared" si="14"/>
        <v>10.465310504299641</v>
      </c>
      <c r="J113" s="38">
        <f t="shared" si="15"/>
        <v>10.944500424627957</v>
      </c>
      <c r="M113" s="13"/>
      <c r="V113" s="38">
        <v>6.23</v>
      </c>
      <c r="W113" s="38">
        <v>7.01</v>
      </c>
      <c r="X113" s="38">
        <v>7.6509999999999998</v>
      </c>
      <c r="Y113" s="38">
        <v>8.0510000000000002</v>
      </c>
      <c r="Z113" s="38">
        <v>8.798</v>
      </c>
      <c r="AA113" s="38">
        <v>9.5350000000000001</v>
      </c>
      <c r="AB113" s="38">
        <v>10.077999999999999</v>
      </c>
      <c r="AC113" s="38">
        <v>10.522</v>
      </c>
    </row>
    <row r="114" spans="1:29">
      <c r="A114" s="38" t="s">
        <v>221</v>
      </c>
      <c r="B114" s="34">
        <f t="shared" si="16"/>
        <v>6.3875404888089848</v>
      </c>
      <c r="C114" s="38">
        <f t="shared" si="17"/>
        <v>6.3875404888089848</v>
      </c>
      <c r="D114" s="38">
        <f t="shared" si="9"/>
        <v>7.2069731641039692</v>
      </c>
      <c r="E114" s="38">
        <f t="shared" si="10"/>
        <v>7.8839146039743957</v>
      </c>
      <c r="F114" s="38">
        <f t="shared" si="11"/>
        <v>8.3079642069285633</v>
      </c>
      <c r="G114" s="38">
        <f t="shared" si="12"/>
        <v>9.1138982223493592</v>
      </c>
      <c r="H114" s="38">
        <f t="shared" si="13"/>
        <v>9.9103662659758776</v>
      </c>
      <c r="I114" s="38">
        <f t="shared" si="14"/>
        <v>10.492250601678045</v>
      </c>
      <c r="J114" s="38">
        <f t="shared" si="15"/>
        <v>10.971528119927143</v>
      </c>
      <c r="M114" s="13"/>
      <c r="V114" s="38">
        <v>6.24</v>
      </c>
      <c r="W114" s="38">
        <v>7.02</v>
      </c>
      <c r="X114" s="38">
        <v>7.6609999999999996</v>
      </c>
      <c r="Y114" s="38">
        <v>8.0609999999999999</v>
      </c>
      <c r="Z114" s="38">
        <v>8.8179999999999996</v>
      </c>
      <c r="AA114" s="38">
        <v>9.5619999999999994</v>
      </c>
      <c r="AB114" s="38">
        <v>10.103</v>
      </c>
      <c r="AC114" s="38">
        <v>10.547000000000001</v>
      </c>
    </row>
    <row r="115" spans="1:29">
      <c r="A115" s="38" t="s">
        <v>222</v>
      </c>
      <c r="B115" s="34">
        <f t="shared" si="16"/>
        <v>6.3770655368296625</v>
      </c>
      <c r="C115" s="38">
        <f t="shared" si="17"/>
        <v>6.3770655368296625</v>
      </c>
      <c r="D115" s="38">
        <f t="shared" si="9"/>
        <v>7.1911703465139087</v>
      </c>
      <c r="E115" s="38">
        <f t="shared" si="10"/>
        <v>7.8680370056284366</v>
      </c>
      <c r="F115" s="38">
        <f t="shared" si="11"/>
        <v>8.2920398241945747</v>
      </c>
      <c r="G115" s="38">
        <f t="shared" si="12"/>
        <v>9.0658639893363748</v>
      </c>
      <c r="H115" s="38">
        <f t="shared" si="13"/>
        <v>9.859923128485848</v>
      </c>
      <c r="I115" s="38">
        <f t="shared" si="14"/>
        <v>10.432988890608485</v>
      </c>
      <c r="J115" s="38">
        <f t="shared" si="15"/>
        <v>10.912073707521852</v>
      </c>
      <c r="M115" s="13"/>
      <c r="V115" s="38">
        <v>6.23</v>
      </c>
      <c r="W115" s="38">
        <v>7.0049999999999999</v>
      </c>
      <c r="X115" s="38">
        <v>7.6459999999999999</v>
      </c>
      <c r="Y115" s="38">
        <v>8.0459999999999994</v>
      </c>
      <c r="Z115" s="38">
        <v>8.7729999999999997</v>
      </c>
      <c r="AA115" s="38">
        <v>9.5150000000000006</v>
      </c>
      <c r="AB115" s="38">
        <v>10.048</v>
      </c>
      <c r="AC115" s="38">
        <v>10.492000000000001</v>
      </c>
    </row>
    <row r="116" spans="1:29">
      <c r="A116" s="38" t="s">
        <v>223</v>
      </c>
      <c r="B116" s="34">
        <f t="shared" si="16"/>
        <v>6.3823029161239608</v>
      </c>
      <c r="C116" s="38">
        <f t="shared" si="17"/>
        <v>6.3823029161239608</v>
      </c>
      <c r="D116" s="38">
        <f t="shared" si="9"/>
        <v>7.1964377582462102</v>
      </c>
      <c r="E116" s="38">
        <f t="shared" si="10"/>
        <v>7.8733293436674456</v>
      </c>
      <c r="F116" s="38">
        <f t="shared" si="11"/>
        <v>8.2973477566471878</v>
      </c>
      <c r="G116" s="38">
        <f t="shared" si="12"/>
        <v>9.0658639893363748</v>
      </c>
      <c r="H116" s="38">
        <f t="shared" si="13"/>
        <v>9.859923128485848</v>
      </c>
      <c r="I116" s="38">
        <f t="shared" si="14"/>
        <v>10.432988890608485</v>
      </c>
      <c r="J116" s="38">
        <f t="shared" si="15"/>
        <v>10.912073707521852</v>
      </c>
      <c r="M116" s="13"/>
      <c r="V116" s="38">
        <v>6.2350000000000003</v>
      </c>
      <c r="W116" s="38">
        <v>7.01</v>
      </c>
      <c r="X116" s="38">
        <v>7.6509999999999998</v>
      </c>
      <c r="Y116" s="38">
        <v>8.0510000000000002</v>
      </c>
      <c r="Z116" s="38">
        <v>8.7729999999999997</v>
      </c>
      <c r="AA116" s="38">
        <v>9.5150000000000006</v>
      </c>
      <c r="AB116" s="38">
        <v>10.048</v>
      </c>
      <c r="AC116" s="38">
        <v>10.492000000000001</v>
      </c>
    </row>
    <row r="117" spans="1:29">
      <c r="A117" s="38" t="s">
        <v>224</v>
      </c>
      <c r="B117" s="34">
        <f t="shared" si="16"/>
        <v>6.3770655368296625</v>
      </c>
      <c r="C117" s="38">
        <f t="shared" si="17"/>
        <v>6.3770655368296625</v>
      </c>
      <c r="D117" s="38">
        <f t="shared" si="9"/>
        <v>7.1911703465139087</v>
      </c>
      <c r="E117" s="38">
        <f t="shared" si="10"/>
        <v>7.8680370056284366</v>
      </c>
      <c r="F117" s="38">
        <f t="shared" si="11"/>
        <v>8.2920398241945747</v>
      </c>
      <c r="G117" s="38">
        <f t="shared" si="12"/>
        <v>9.0199794304426604</v>
      </c>
      <c r="H117" s="38">
        <f t="shared" si="13"/>
        <v>9.7848272411934722</v>
      </c>
      <c r="I117" s="38">
        <f t="shared" si="14"/>
        <v>10.352215887645011</v>
      </c>
      <c r="J117" s="38">
        <f t="shared" si="15"/>
        <v>10.820236610063439</v>
      </c>
      <c r="M117" s="13"/>
      <c r="V117" s="38">
        <v>6.23</v>
      </c>
      <c r="W117" s="38">
        <v>7.0049999999999999</v>
      </c>
      <c r="X117" s="38">
        <v>7.6459999999999999</v>
      </c>
      <c r="Y117" s="38">
        <v>8.0459999999999994</v>
      </c>
      <c r="Z117" s="38">
        <v>8.73</v>
      </c>
      <c r="AA117" s="38">
        <v>9.4450000000000003</v>
      </c>
      <c r="AB117" s="38">
        <v>9.9730000000000008</v>
      </c>
      <c r="AC117" s="38">
        <v>10.407</v>
      </c>
    </row>
    <row r="118" spans="1:29">
      <c r="A118" s="38" t="s">
        <v>225</v>
      </c>
      <c r="B118" s="34">
        <f t="shared" si="16"/>
        <v>6.3823029161239608</v>
      </c>
      <c r="C118" s="38">
        <f t="shared" si="17"/>
        <v>6.3823029161239608</v>
      </c>
      <c r="D118" s="38">
        <f t="shared" si="9"/>
        <v>7.2017053641079798</v>
      </c>
      <c r="E118" s="38">
        <f t="shared" si="10"/>
        <v>7.8786218764478333</v>
      </c>
      <c r="F118" s="38">
        <f t="shared" si="11"/>
        <v>8.3026558842236078</v>
      </c>
      <c r="G118" s="38">
        <f t="shared" si="12"/>
        <v>9.0253141002692558</v>
      </c>
      <c r="H118" s="38">
        <f t="shared" si="13"/>
        <v>9.7848272411934722</v>
      </c>
      <c r="I118" s="38">
        <f t="shared" si="14"/>
        <v>10.352215887645011</v>
      </c>
      <c r="J118" s="38">
        <f t="shared" si="15"/>
        <v>10.814836204542244</v>
      </c>
      <c r="M118" s="13"/>
      <c r="V118" s="38">
        <v>6.2350000000000003</v>
      </c>
      <c r="W118" s="38">
        <v>7.0149999999999997</v>
      </c>
      <c r="X118" s="38">
        <v>7.6559999999999997</v>
      </c>
      <c r="Y118" s="38">
        <v>8.0559999999999992</v>
      </c>
      <c r="Z118" s="38">
        <v>8.7349999999999994</v>
      </c>
      <c r="AA118" s="38">
        <v>9.4450000000000003</v>
      </c>
      <c r="AB118" s="38">
        <v>9.9730000000000008</v>
      </c>
      <c r="AC118" s="38">
        <v>10.401999999999999</v>
      </c>
    </row>
    <row r="119" spans="1:29">
      <c r="A119" s="38" t="s">
        <v>226</v>
      </c>
      <c r="B119" s="34">
        <f t="shared" si="16"/>
        <v>6.3823029161239608</v>
      </c>
      <c r="C119" s="38">
        <f t="shared" si="17"/>
        <v>6.3823029161239608</v>
      </c>
      <c r="D119" s="38">
        <f t="shared" si="9"/>
        <v>7.2017053641079798</v>
      </c>
      <c r="E119" s="38">
        <f t="shared" si="10"/>
        <v>7.8786218764478333</v>
      </c>
      <c r="F119" s="38">
        <f t="shared" si="11"/>
        <v>8.3185814377432443</v>
      </c>
      <c r="G119" s="38">
        <f t="shared" si="12"/>
        <v>9.0573262307445326</v>
      </c>
      <c r="H119" s="38">
        <f t="shared" si="13"/>
        <v>9.8277344609230646</v>
      </c>
      <c r="I119" s="38">
        <f t="shared" si="14"/>
        <v>10.400674370296702</v>
      </c>
      <c r="J119" s="38">
        <f t="shared" si="15"/>
        <v>10.85480387964517</v>
      </c>
      <c r="M119" s="13"/>
      <c r="V119" s="38">
        <v>6.2350000000000003</v>
      </c>
      <c r="W119" s="38">
        <v>7.0149999999999997</v>
      </c>
      <c r="X119" s="38">
        <v>7.6559999999999997</v>
      </c>
      <c r="Y119" s="38">
        <v>8.0709999999999997</v>
      </c>
      <c r="Z119" s="38">
        <v>8.7650000000000006</v>
      </c>
      <c r="AA119" s="38">
        <v>9.4849999999999994</v>
      </c>
      <c r="AB119" s="38">
        <v>10.018000000000001</v>
      </c>
      <c r="AC119" s="38">
        <v>10.439</v>
      </c>
    </row>
    <row r="120" spans="1:29">
      <c r="A120" s="38" t="s">
        <v>227</v>
      </c>
      <c r="B120" s="34">
        <f t="shared" si="16"/>
        <v>6.3718283509216045</v>
      </c>
      <c r="C120" s="38">
        <f t="shared" si="17"/>
        <v>6.3718283509216045</v>
      </c>
      <c r="D120" s="38">
        <f t="shared" si="9"/>
        <v>7.1859031289062791</v>
      </c>
      <c r="E120" s="38">
        <f t="shared" si="10"/>
        <v>7.8574529137556137</v>
      </c>
      <c r="F120" s="38">
        <f t="shared" si="11"/>
        <v>8.2867320868608374</v>
      </c>
      <c r="G120" s="38">
        <f t="shared" si="12"/>
        <v>9.0359840272626446</v>
      </c>
      <c r="H120" s="38">
        <f t="shared" si="13"/>
        <v>9.7955528672745373</v>
      </c>
      <c r="I120" s="38">
        <f t="shared" si="14"/>
        <v>10.370520550227958</v>
      </c>
      <c r="J120" s="38">
        <f t="shared" si="15"/>
        <v>10.816996343065032</v>
      </c>
      <c r="M120" s="13"/>
      <c r="V120" s="38">
        <v>6.2249999999999996</v>
      </c>
      <c r="W120" s="38">
        <v>7</v>
      </c>
      <c r="X120" s="38">
        <v>7.6360000000000001</v>
      </c>
      <c r="Y120" s="38">
        <v>8.0410000000000004</v>
      </c>
      <c r="Z120" s="38">
        <v>8.7449999999999992</v>
      </c>
      <c r="AA120" s="38">
        <v>9.4550000000000001</v>
      </c>
      <c r="AB120" s="38">
        <v>9.99</v>
      </c>
      <c r="AC120" s="38">
        <v>10.404</v>
      </c>
    </row>
    <row r="121" spans="1:29">
      <c r="A121" s="38" t="s">
        <v>228</v>
      </c>
      <c r="B121" s="34">
        <f t="shared" si="16"/>
        <v>6.3665913583948797</v>
      </c>
      <c r="C121" s="38">
        <f t="shared" si="17"/>
        <v>6.3665913583948797</v>
      </c>
      <c r="D121" s="38">
        <f t="shared" si="9"/>
        <v>7.1753692760459398</v>
      </c>
      <c r="E121" s="38">
        <f t="shared" si="10"/>
        <v>7.8415782363874698</v>
      </c>
      <c r="F121" s="38">
        <f t="shared" si="11"/>
        <v>8.2708100455260549</v>
      </c>
      <c r="G121" s="38">
        <f t="shared" si="12"/>
        <v>9.0093106781057983</v>
      </c>
      <c r="H121" s="38">
        <f t="shared" si="13"/>
        <v>9.765523094530737</v>
      </c>
      <c r="I121" s="38">
        <f t="shared" si="14"/>
        <v>10.336066605659733</v>
      </c>
      <c r="J121" s="38">
        <f t="shared" si="15"/>
        <v>10.784597581044952</v>
      </c>
      <c r="M121" s="13"/>
      <c r="V121" s="38">
        <v>6.22</v>
      </c>
      <c r="W121" s="38">
        <v>6.99</v>
      </c>
      <c r="X121" s="38">
        <v>7.6210000000000004</v>
      </c>
      <c r="Y121" s="38">
        <v>8.0259999999999998</v>
      </c>
      <c r="Z121" s="38">
        <v>8.7200000000000006</v>
      </c>
      <c r="AA121" s="38">
        <v>9.4269999999999996</v>
      </c>
      <c r="AB121" s="38">
        <v>9.9580000000000002</v>
      </c>
      <c r="AC121" s="38">
        <v>10.374000000000001</v>
      </c>
    </row>
    <row r="122" spans="1:29">
      <c r="A122" s="38" t="s">
        <v>229</v>
      </c>
      <c r="B122" s="34">
        <f t="shared" si="16"/>
        <v>6.3823029161239608</v>
      </c>
      <c r="C122" s="38">
        <f t="shared" si="17"/>
        <v>6.3823029161239608</v>
      </c>
      <c r="D122" s="38">
        <f t="shared" si="9"/>
        <v>7.1911703465139087</v>
      </c>
      <c r="E122" s="38">
        <f t="shared" si="10"/>
        <v>7.8574529137556137</v>
      </c>
      <c r="F122" s="38">
        <f t="shared" si="11"/>
        <v>8.2867320868608374</v>
      </c>
      <c r="G122" s="38">
        <f t="shared" si="12"/>
        <v>9.0519903861752127</v>
      </c>
      <c r="H122" s="38">
        <f t="shared" si="13"/>
        <v>9.822370370765654</v>
      </c>
      <c r="I122" s="38">
        <f t="shared" si="14"/>
        <v>10.389904439653307</v>
      </c>
      <c r="J122" s="38">
        <f t="shared" si="15"/>
        <v>10.844000739337289</v>
      </c>
      <c r="M122" s="13"/>
      <c r="V122" s="38">
        <v>6.2350000000000003</v>
      </c>
      <c r="W122" s="38">
        <v>7.0049999999999999</v>
      </c>
      <c r="X122" s="38">
        <v>7.6360000000000001</v>
      </c>
      <c r="Y122" s="38">
        <v>8.0410000000000004</v>
      </c>
      <c r="Z122" s="38">
        <v>8.76</v>
      </c>
      <c r="AA122" s="38">
        <v>9.48</v>
      </c>
      <c r="AB122" s="38">
        <v>10.007999999999999</v>
      </c>
      <c r="AC122" s="38">
        <v>10.429</v>
      </c>
    </row>
    <row r="123" spans="1:29">
      <c r="A123" s="38" t="s">
        <v>230</v>
      </c>
      <c r="B123" s="34">
        <f t="shared" si="16"/>
        <v>6.3875404888089848</v>
      </c>
      <c r="C123" s="38">
        <f t="shared" si="17"/>
        <v>6.3875404888089848</v>
      </c>
      <c r="D123" s="38">
        <f t="shared" si="9"/>
        <v>7.1964377582462102</v>
      </c>
      <c r="E123" s="38">
        <f t="shared" si="10"/>
        <v>7.8574529137556137</v>
      </c>
      <c r="F123" s="38">
        <f t="shared" si="11"/>
        <v>8.2867320868608374</v>
      </c>
      <c r="G123" s="38">
        <f t="shared" si="12"/>
        <v>9.0338499792131053</v>
      </c>
      <c r="H123" s="38">
        <f t="shared" si="13"/>
        <v>9.8041339339677958</v>
      </c>
      <c r="I123" s="38">
        <f t="shared" si="14"/>
        <v>10.379135297009379</v>
      </c>
      <c r="J123" s="38">
        <f t="shared" si="15"/>
        <v>10.82563721296812</v>
      </c>
      <c r="M123" s="13"/>
      <c r="V123" s="38">
        <v>6.24</v>
      </c>
      <c r="W123" s="38">
        <v>7.01</v>
      </c>
      <c r="X123" s="38">
        <v>7.6360000000000001</v>
      </c>
      <c r="Y123" s="38">
        <v>8.0410000000000004</v>
      </c>
      <c r="Z123" s="38">
        <v>8.7430000000000003</v>
      </c>
      <c r="AA123" s="38">
        <v>9.4629999999999992</v>
      </c>
      <c r="AB123" s="38">
        <v>9.9979999999999993</v>
      </c>
      <c r="AC123" s="38">
        <v>10.412000000000001</v>
      </c>
    </row>
    <row r="124" spans="1:29">
      <c r="A124" s="38" t="s">
        <v>231</v>
      </c>
      <c r="B124" s="34">
        <f t="shared" si="16"/>
        <v>6.3980162143707275</v>
      </c>
      <c r="C124" s="38">
        <f t="shared" si="17"/>
        <v>6.3980162143707275</v>
      </c>
      <c r="D124" s="38">
        <f t="shared" si="9"/>
        <v>7.2069731641039692</v>
      </c>
      <c r="E124" s="38">
        <f t="shared" si="10"/>
        <v>7.8680370056284366</v>
      </c>
      <c r="F124" s="38">
        <f t="shared" si="11"/>
        <v>8.3026558842236078</v>
      </c>
      <c r="G124" s="38">
        <f t="shared" si="12"/>
        <v>9.0658639893363748</v>
      </c>
      <c r="H124" s="38">
        <f t="shared" si="13"/>
        <v>9.8491927865770776</v>
      </c>
      <c r="I124" s="38">
        <f t="shared" si="14"/>
        <v>10.406059631130283</v>
      </c>
      <c r="J124" s="38">
        <f t="shared" si="15"/>
        <v>10.865607809610012</v>
      </c>
      <c r="M124" s="13"/>
      <c r="V124" s="38">
        <v>6.25</v>
      </c>
      <c r="W124" s="38">
        <v>7.02</v>
      </c>
      <c r="X124" s="38">
        <v>7.6459999999999999</v>
      </c>
      <c r="Y124" s="38">
        <v>8.0559999999999992</v>
      </c>
      <c r="Z124" s="38">
        <v>8.7729999999999997</v>
      </c>
      <c r="AA124" s="38">
        <v>9.5050000000000008</v>
      </c>
      <c r="AB124" s="38">
        <v>10.023</v>
      </c>
      <c r="AC124" s="38">
        <v>10.449</v>
      </c>
    </row>
    <row r="125" spans="1:29">
      <c r="A125" s="38" t="s">
        <v>232</v>
      </c>
      <c r="B125" s="34">
        <f t="shared" si="16"/>
        <v>6.4137312532638768</v>
      </c>
      <c r="C125" s="38">
        <f t="shared" si="17"/>
        <v>6.4137312532638768</v>
      </c>
      <c r="D125" s="38">
        <f t="shared" si="9"/>
        <v>7.2175093465177476</v>
      </c>
      <c r="E125" s="38">
        <f t="shared" si="10"/>
        <v>7.8786218764478333</v>
      </c>
      <c r="F125" s="38">
        <f t="shared" si="11"/>
        <v>8.3132727247668736</v>
      </c>
      <c r="G125" s="38">
        <f t="shared" si="12"/>
        <v>9.076536892512177</v>
      </c>
      <c r="H125" s="38">
        <f t="shared" si="13"/>
        <v>9.8738737482007455</v>
      </c>
      <c r="I125" s="38">
        <f t="shared" si="14"/>
        <v>10.418985060958242</v>
      </c>
      <c r="J125" s="38">
        <f t="shared" si="15"/>
        <v>10.871010070725839</v>
      </c>
      <c r="M125" s="13"/>
      <c r="V125" s="38">
        <v>6.2649999999999997</v>
      </c>
      <c r="W125" s="38">
        <v>7.03</v>
      </c>
      <c r="X125" s="38">
        <v>7.6559999999999997</v>
      </c>
      <c r="Y125" s="38">
        <v>8.0660000000000007</v>
      </c>
      <c r="Z125" s="38">
        <v>8.7829999999999995</v>
      </c>
      <c r="AA125" s="38">
        <v>9.5280000000000005</v>
      </c>
      <c r="AB125" s="38">
        <v>10.035</v>
      </c>
      <c r="AC125" s="38">
        <v>10.454000000000001</v>
      </c>
    </row>
    <row r="126" spans="1:29">
      <c r="A126" s="38" t="s">
        <v>233</v>
      </c>
      <c r="B126" s="34">
        <f t="shared" si="16"/>
        <v>6.4242089129486368</v>
      </c>
      <c r="C126" s="38">
        <f t="shared" si="17"/>
        <v>6.4242089129486368</v>
      </c>
      <c r="D126" s="38">
        <f t="shared" si="9"/>
        <v>7.2385840411660407</v>
      </c>
      <c r="E126" s="38">
        <f t="shared" si="10"/>
        <v>7.8997939550791374</v>
      </c>
      <c r="F126" s="38">
        <f t="shared" si="11"/>
        <v>8.3451279298645265</v>
      </c>
      <c r="G126" s="38">
        <f t="shared" si="12"/>
        <v>9.1245746506672063</v>
      </c>
      <c r="H126" s="38">
        <f t="shared" si="13"/>
        <v>9.9275423605693405</v>
      </c>
      <c r="I126" s="38">
        <f t="shared" si="14"/>
        <v>10.472853234930568</v>
      </c>
      <c r="J126" s="38">
        <f t="shared" si="15"/>
        <v>10.933690729000812</v>
      </c>
      <c r="M126" s="13"/>
      <c r="V126" s="38">
        <v>6.2750000000000004</v>
      </c>
      <c r="W126" s="38">
        <v>7.05</v>
      </c>
      <c r="X126" s="38">
        <v>7.6760000000000002</v>
      </c>
      <c r="Y126" s="38">
        <v>8.0960000000000001</v>
      </c>
      <c r="Z126" s="38">
        <v>8.8279999999999994</v>
      </c>
      <c r="AA126" s="38">
        <v>9.5779999999999994</v>
      </c>
      <c r="AB126" s="38">
        <v>10.085000000000001</v>
      </c>
      <c r="AC126" s="38">
        <v>10.512</v>
      </c>
    </row>
    <row r="127" spans="1:29">
      <c r="A127" s="38" t="s">
        <v>234</v>
      </c>
      <c r="B127" s="34">
        <f t="shared" si="16"/>
        <v>6.4242089129486368</v>
      </c>
      <c r="C127" s="38">
        <f t="shared" si="17"/>
        <v>6.4242089129486368</v>
      </c>
      <c r="D127" s="38">
        <f t="shared" si="9"/>
        <v>7.2385840411660407</v>
      </c>
      <c r="E127" s="38">
        <f t="shared" si="10"/>
        <v>7.88920752625204</v>
      </c>
      <c r="F127" s="38">
        <f t="shared" si="11"/>
        <v>8.3132727247668736</v>
      </c>
      <c r="G127" s="38">
        <f t="shared" si="12"/>
        <v>9.0818736378343488</v>
      </c>
      <c r="H127" s="38">
        <f t="shared" si="13"/>
        <v>9.8846058982097631</v>
      </c>
      <c r="I127" s="38">
        <f t="shared" si="14"/>
        <v>10.429757119392402</v>
      </c>
      <c r="J127" s="38">
        <f t="shared" si="15"/>
        <v>10.885056873605304</v>
      </c>
      <c r="M127" s="13"/>
      <c r="V127" s="38">
        <v>6.2750000000000004</v>
      </c>
      <c r="W127" s="38">
        <v>7.05</v>
      </c>
      <c r="X127" s="38">
        <v>7.6660000000000004</v>
      </c>
      <c r="Y127" s="38">
        <v>8.0660000000000007</v>
      </c>
      <c r="Z127" s="38">
        <v>8.7880000000000003</v>
      </c>
      <c r="AA127" s="38">
        <v>9.5380000000000003</v>
      </c>
      <c r="AB127" s="38">
        <v>10.045</v>
      </c>
      <c r="AC127" s="38">
        <v>10.467000000000001</v>
      </c>
    </row>
    <row r="128" spans="1:29">
      <c r="A128" s="38" t="s">
        <v>235</v>
      </c>
      <c r="B128" s="34">
        <f t="shared" si="16"/>
        <v>6.4242089129486368</v>
      </c>
      <c r="C128" s="38">
        <f t="shared" si="17"/>
        <v>6.4242089129486368</v>
      </c>
      <c r="D128" s="38">
        <f t="shared" si="9"/>
        <v>7.2280463055257815</v>
      </c>
      <c r="E128" s="38">
        <f t="shared" si="10"/>
        <v>7.8786218764478333</v>
      </c>
      <c r="F128" s="38">
        <f t="shared" si="11"/>
        <v>8.3026558842236078</v>
      </c>
      <c r="G128" s="38">
        <f t="shared" si="12"/>
        <v>9.0498561031724378</v>
      </c>
      <c r="H128" s="38">
        <f t="shared" si="13"/>
        <v>9.8309530093360742</v>
      </c>
      <c r="I128" s="38">
        <f t="shared" si="14"/>
        <v>10.375904707870266</v>
      </c>
      <c r="J128" s="38">
        <f t="shared" si="15"/>
        <v>10.820236610063439</v>
      </c>
      <c r="M128" s="13"/>
      <c r="V128" s="38">
        <v>6.2750000000000004</v>
      </c>
      <c r="W128" s="38">
        <v>7.04</v>
      </c>
      <c r="X128" s="38">
        <v>7.6559999999999997</v>
      </c>
      <c r="Y128" s="38">
        <v>8.0559999999999992</v>
      </c>
      <c r="Z128" s="38">
        <v>8.7579999999999991</v>
      </c>
      <c r="AA128" s="38">
        <v>9.4879999999999995</v>
      </c>
      <c r="AB128" s="38">
        <v>9.9949999999999992</v>
      </c>
      <c r="AC128" s="38">
        <v>10.407</v>
      </c>
    </row>
    <row r="129" spans="1:29">
      <c r="A129" s="38" t="s">
        <v>236</v>
      </c>
      <c r="B129" s="34">
        <f t="shared" si="16"/>
        <v>6.434687346349155</v>
      </c>
      <c r="C129" s="38">
        <f t="shared" si="17"/>
        <v>6.434687346349155</v>
      </c>
      <c r="D129" s="38">
        <f t="shared" si="9"/>
        <v>7.2385840411660407</v>
      </c>
      <c r="E129" s="38">
        <f t="shared" si="10"/>
        <v>7.88920752625204</v>
      </c>
      <c r="F129" s="38">
        <f t="shared" si="11"/>
        <v>8.2920398241945747</v>
      </c>
      <c r="G129" s="38">
        <f t="shared" si="12"/>
        <v>9.0391851580736482</v>
      </c>
      <c r="H129" s="38">
        <f t="shared" si="13"/>
        <v>9.8202247897208892</v>
      </c>
      <c r="I129" s="38">
        <f t="shared" si="14"/>
        <v>10.356522662224421</v>
      </c>
      <c r="J129" s="38">
        <f t="shared" si="15"/>
        <v>10.798636172231269</v>
      </c>
      <c r="M129" s="13"/>
      <c r="V129" s="38">
        <v>6.2850000000000001</v>
      </c>
      <c r="W129" s="38">
        <v>7.05</v>
      </c>
      <c r="X129" s="38">
        <v>7.6660000000000004</v>
      </c>
      <c r="Y129" s="38">
        <v>8.0459999999999994</v>
      </c>
      <c r="Z129" s="38">
        <v>8.7479999999999993</v>
      </c>
      <c r="AA129" s="38">
        <v>9.4779999999999998</v>
      </c>
      <c r="AB129" s="38">
        <v>9.9770000000000003</v>
      </c>
      <c r="AC129" s="38">
        <v>10.387</v>
      </c>
    </row>
    <row r="130" spans="1:29">
      <c r="A130" s="38" t="s">
        <v>237</v>
      </c>
      <c r="B130" s="34">
        <f t="shared" si="16"/>
        <v>6.4661272892265087</v>
      </c>
      <c r="C130" s="38">
        <f t="shared" si="17"/>
        <v>6.4661272892265087</v>
      </c>
      <c r="D130" s="38">
        <f t="shared" si="9"/>
        <v>7.2702019082624414</v>
      </c>
      <c r="E130" s="38">
        <f t="shared" si="10"/>
        <v>7.920969149955126</v>
      </c>
      <c r="F130" s="38">
        <f t="shared" si="11"/>
        <v>8.3238903458625835</v>
      </c>
      <c r="G130" s="38">
        <f t="shared" si="12"/>
        <v>9.0712003430144961</v>
      </c>
      <c r="H130" s="38">
        <f t="shared" si="13"/>
        <v>9.8524118066109612</v>
      </c>
      <c r="I130" s="38">
        <f t="shared" si="14"/>
        <v>10.386673614121932</v>
      </c>
      <c r="J130" s="38">
        <f t="shared" si="15"/>
        <v>10.82563721296812</v>
      </c>
      <c r="M130" s="13"/>
      <c r="V130" s="38">
        <v>6.3150000000000004</v>
      </c>
      <c r="W130" s="38">
        <v>7.08</v>
      </c>
      <c r="X130" s="38">
        <v>7.6959999999999997</v>
      </c>
      <c r="Y130" s="38">
        <v>8.0760000000000005</v>
      </c>
      <c r="Z130" s="38">
        <v>8.7780000000000005</v>
      </c>
      <c r="AA130" s="38">
        <v>9.5079999999999991</v>
      </c>
      <c r="AB130" s="38">
        <v>10.005000000000001</v>
      </c>
      <c r="AC130" s="38">
        <v>10.412000000000001</v>
      </c>
    </row>
    <row r="131" spans="1:29">
      <c r="A131" s="38" t="s">
        <v>238</v>
      </c>
      <c r="B131" s="34">
        <f t="shared" si="16"/>
        <v>6.4661272892265087</v>
      </c>
      <c r="C131" s="38">
        <f t="shared" si="17"/>
        <v>6.4661272892265087</v>
      </c>
      <c r="D131" s="38">
        <f t="shared" si="9"/>
        <v>7.2702019082624414</v>
      </c>
      <c r="E131" s="38">
        <f t="shared" si="10"/>
        <v>7.920969149955126</v>
      </c>
      <c r="F131" s="38">
        <f t="shared" si="11"/>
        <v>8.3132727247668736</v>
      </c>
      <c r="G131" s="38">
        <f t="shared" si="12"/>
        <v>9.0338499792131053</v>
      </c>
      <c r="H131" s="38">
        <f t="shared" si="13"/>
        <v>9.8148609746520066</v>
      </c>
      <c r="I131" s="38">
        <f t="shared" si="14"/>
        <v>10.348985889436445</v>
      </c>
      <c r="J131" s="38">
        <f t="shared" si="15"/>
        <v>10.787837137519984</v>
      </c>
      <c r="M131" s="13"/>
      <c r="V131" s="38">
        <v>6.3150000000000004</v>
      </c>
      <c r="W131" s="38">
        <v>7.08</v>
      </c>
      <c r="X131" s="38">
        <v>7.6959999999999997</v>
      </c>
      <c r="Y131" s="38">
        <v>8.0660000000000007</v>
      </c>
      <c r="Z131" s="38">
        <v>8.7430000000000003</v>
      </c>
      <c r="AA131" s="38">
        <v>9.4730000000000008</v>
      </c>
      <c r="AB131" s="38">
        <v>9.9700000000000006</v>
      </c>
      <c r="AC131" s="38">
        <v>10.377000000000001</v>
      </c>
    </row>
    <row r="132" spans="1:29">
      <c r="A132" s="38" t="s">
        <v>239</v>
      </c>
      <c r="B132" s="34">
        <f t="shared" si="16"/>
        <v>6.4766088178712211</v>
      </c>
      <c r="C132" s="38">
        <f t="shared" si="17"/>
        <v>6.4766088178712211</v>
      </c>
      <c r="D132" s="38">
        <f t="shared" ref="D132:D195" si="18">((1+W132/4/100)^4-1)*100</f>
        <v>7.2702019082624414</v>
      </c>
      <c r="E132" s="38">
        <f t="shared" ref="E132:E195" si="19">((1+X132/4/100)^4-1)*100</f>
        <v>7.920969149955126</v>
      </c>
      <c r="F132" s="38">
        <f t="shared" ref="F132:F195" si="20">((1+Y132/4/100)^4-1)*100</f>
        <v>8.2920398241945747</v>
      </c>
      <c r="G132" s="38">
        <f t="shared" ref="G132:G195" si="21">((1+Z132/4/100)^4-1)*100</f>
        <v>8.9805089580544681</v>
      </c>
      <c r="H132" s="38">
        <f t="shared" ref="H132:H195" si="22">((1+AA132/4/100)^4-1)*100</f>
        <v>9.7612336299069504</v>
      </c>
      <c r="I132" s="38">
        <f t="shared" ref="I132:I195" si="23">((1+AB132/4/100)^4-1)*100</f>
        <v>10.284400814314477</v>
      </c>
      <c r="J132" s="38">
        <f t="shared" ref="J132:J195" si="24">((1+AC132/4/100)^4-1)*100</f>
        <v>10.71766265225329</v>
      </c>
      <c r="M132" s="13"/>
      <c r="V132" s="38">
        <v>6.3250000000000002</v>
      </c>
      <c r="W132" s="38">
        <v>7.08</v>
      </c>
      <c r="X132" s="38">
        <v>7.6959999999999997</v>
      </c>
      <c r="Y132" s="38">
        <v>8.0459999999999994</v>
      </c>
      <c r="Z132" s="38">
        <v>8.6929999999999996</v>
      </c>
      <c r="AA132" s="38">
        <v>9.423</v>
      </c>
      <c r="AB132" s="38">
        <v>9.91</v>
      </c>
      <c r="AC132" s="38">
        <v>10.311999999999999</v>
      </c>
    </row>
    <row r="133" spans="1:29">
      <c r="A133" s="38" t="s">
        <v>240</v>
      </c>
      <c r="B133" s="34">
        <f t="shared" ref="B133:B196" si="25">C133</f>
        <v>6.4766088178712211</v>
      </c>
      <c r="C133" s="38">
        <f t="shared" ref="C133:C196" si="26">((1+V133/4/100)^4-1)*100</f>
        <v>6.4766088178712211</v>
      </c>
      <c r="D133" s="38">
        <f t="shared" si="18"/>
        <v>7.2702019082624414</v>
      </c>
      <c r="E133" s="38">
        <f t="shared" si="19"/>
        <v>7.9103811629674059</v>
      </c>
      <c r="F133" s="38">
        <f t="shared" si="20"/>
        <v>8.2867320868608374</v>
      </c>
      <c r="G133" s="38">
        <f t="shared" si="21"/>
        <v>9.0071770216063829</v>
      </c>
      <c r="H133" s="38">
        <f t="shared" si="22"/>
        <v>9.7934076791895031</v>
      </c>
      <c r="I133" s="38">
        <f t="shared" si="23"/>
        <v>10.316689807053825</v>
      </c>
      <c r="J133" s="38">
        <f t="shared" si="24"/>
        <v>10.75544476974315</v>
      </c>
      <c r="M133" s="13"/>
      <c r="V133" s="38">
        <v>6.3250000000000002</v>
      </c>
      <c r="W133" s="38">
        <v>7.08</v>
      </c>
      <c r="X133" s="38">
        <v>7.6859999999999999</v>
      </c>
      <c r="Y133" s="38">
        <v>8.0410000000000004</v>
      </c>
      <c r="Z133" s="38">
        <v>8.718</v>
      </c>
      <c r="AA133" s="38">
        <v>9.4529999999999994</v>
      </c>
      <c r="AB133" s="38">
        <v>9.94</v>
      </c>
      <c r="AC133" s="38">
        <v>10.347</v>
      </c>
    </row>
    <row r="134" spans="1:29">
      <c r="A134" s="38" t="s">
        <v>241</v>
      </c>
      <c r="B134" s="34">
        <f t="shared" si="25"/>
        <v>6.4713679568129789</v>
      </c>
      <c r="C134" s="38">
        <f t="shared" si="26"/>
        <v>6.4713679568129789</v>
      </c>
      <c r="D134" s="38">
        <f t="shared" si="18"/>
        <v>7.2649317782836009</v>
      </c>
      <c r="E134" s="38">
        <f t="shared" si="19"/>
        <v>7.8997939550791374</v>
      </c>
      <c r="F134" s="38">
        <f t="shared" si="20"/>
        <v>8.2761171975313843</v>
      </c>
      <c r="G134" s="38">
        <f t="shared" si="21"/>
        <v>9.0071770216063829</v>
      </c>
      <c r="H134" s="38">
        <f t="shared" si="22"/>
        <v>9.8041339339677958</v>
      </c>
      <c r="I134" s="38">
        <f t="shared" si="23"/>
        <v>10.343602716658861</v>
      </c>
      <c r="J134" s="38">
        <f t="shared" si="24"/>
        <v>10.782437916198685</v>
      </c>
      <c r="M134" s="13"/>
      <c r="V134" s="38">
        <v>6.32</v>
      </c>
      <c r="W134" s="38">
        <v>7.0750000000000002</v>
      </c>
      <c r="X134" s="38">
        <v>7.6760000000000002</v>
      </c>
      <c r="Y134" s="38">
        <v>8.0310000000000006</v>
      </c>
      <c r="Z134" s="38">
        <v>8.718</v>
      </c>
      <c r="AA134" s="38">
        <v>9.4629999999999992</v>
      </c>
      <c r="AB134" s="38">
        <v>9.9649999999999999</v>
      </c>
      <c r="AC134" s="38">
        <v>10.372</v>
      </c>
    </row>
    <row r="135" spans="1:29">
      <c r="A135" s="38" t="s">
        <v>242</v>
      </c>
      <c r="B135" s="34">
        <f t="shared" si="25"/>
        <v>6.4818498724060314</v>
      </c>
      <c r="C135" s="38">
        <f t="shared" si="26"/>
        <v>6.4818498724060314</v>
      </c>
      <c r="D135" s="38">
        <f t="shared" si="18"/>
        <v>7.2754722324374743</v>
      </c>
      <c r="E135" s="38">
        <f t="shared" si="19"/>
        <v>7.9103811629674059</v>
      </c>
      <c r="F135" s="38">
        <f t="shared" si="20"/>
        <v>8.2867320868608374</v>
      </c>
      <c r="G135" s="38">
        <f t="shared" si="21"/>
        <v>9.0498561031724378</v>
      </c>
      <c r="H135" s="38">
        <f t="shared" si="22"/>
        <v>9.8416820149532782</v>
      </c>
      <c r="I135" s="38">
        <f t="shared" si="23"/>
        <v>10.386673614121932</v>
      </c>
      <c r="J135" s="38">
        <f t="shared" si="24"/>
        <v>10.820236610063439</v>
      </c>
      <c r="M135" s="13"/>
      <c r="V135" s="38">
        <v>6.33</v>
      </c>
      <c r="W135" s="38">
        <v>7.085</v>
      </c>
      <c r="X135" s="38">
        <v>7.6859999999999999</v>
      </c>
      <c r="Y135" s="38">
        <v>8.0410000000000004</v>
      </c>
      <c r="Z135" s="38">
        <v>8.7579999999999991</v>
      </c>
      <c r="AA135" s="38">
        <v>9.4979999999999993</v>
      </c>
      <c r="AB135" s="38">
        <v>10.005000000000001</v>
      </c>
      <c r="AC135" s="38">
        <v>10.407</v>
      </c>
    </row>
    <row r="136" spans="1:29">
      <c r="A136" s="38" t="s">
        <v>243</v>
      </c>
      <c r="B136" s="34">
        <f t="shared" si="25"/>
        <v>6.4608868151071475</v>
      </c>
      <c r="C136" s="38">
        <f t="shared" si="26"/>
        <v>6.4608868151071475</v>
      </c>
      <c r="D136" s="38">
        <f t="shared" si="18"/>
        <v>7.2543921008955126</v>
      </c>
      <c r="E136" s="38">
        <f t="shared" si="19"/>
        <v>7.8786218764478333</v>
      </c>
      <c r="F136" s="38">
        <f t="shared" si="20"/>
        <v>8.2336654440168466</v>
      </c>
      <c r="G136" s="38">
        <f t="shared" si="21"/>
        <v>8.9698431028349734</v>
      </c>
      <c r="H136" s="38">
        <f t="shared" si="22"/>
        <v>9.7612336299069504</v>
      </c>
      <c r="I136" s="38">
        <f t="shared" si="23"/>
        <v>10.332836961974801</v>
      </c>
      <c r="J136" s="38">
        <f t="shared" si="24"/>
        <v>10.760843004363441</v>
      </c>
      <c r="M136" s="13"/>
      <c r="V136" s="38">
        <v>6.31</v>
      </c>
      <c r="W136" s="38">
        <v>7.0650000000000004</v>
      </c>
      <c r="X136" s="38">
        <v>7.6559999999999997</v>
      </c>
      <c r="Y136" s="38">
        <v>7.9909999999999997</v>
      </c>
      <c r="Z136" s="38">
        <v>8.6829999999999998</v>
      </c>
      <c r="AA136" s="38">
        <v>9.423</v>
      </c>
      <c r="AB136" s="38">
        <v>9.9550000000000001</v>
      </c>
      <c r="AC136" s="38">
        <v>10.352</v>
      </c>
    </row>
    <row r="137" spans="1:29">
      <c r="A137" s="38" t="s">
        <v>244</v>
      </c>
      <c r="B137" s="34">
        <f t="shared" si="25"/>
        <v>6.5028160254063216</v>
      </c>
      <c r="C137" s="38">
        <f t="shared" si="26"/>
        <v>6.5028160254063216</v>
      </c>
      <c r="D137" s="38">
        <f t="shared" si="18"/>
        <v>7.2965554711955871</v>
      </c>
      <c r="E137" s="38">
        <f t="shared" si="19"/>
        <v>7.9368525913317667</v>
      </c>
      <c r="F137" s="38">
        <f t="shared" si="20"/>
        <v>8.3026558842236078</v>
      </c>
      <c r="G137" s="38">
        <f t="shared" si="21"/>
        <v>9.0925477159711896</v>
      </c>
      <c r="H137" s="38">
        <f t="shared" si="22"/>
        <v>9.9168070655541118</v>
      </c>
      <c r="I137" s="38">
        <f t="shared" si="23"/>
        <v>10.489017529844125</v>
      </c>
      <c r="J137" s="38">
        <f t="shared" si="24"/>
        <v>10.941257432994011</v>
      </c>
      <c r="M137" s="13"/>
      <c r="V137" s="38">
        <v>6.35</v>
      </c>
      <c r="W137" s="38">
        <v>7.1050000000000004</v>
      </c>
      <c r="X137" s="38">
        <v>7.7110000000000003</v>
      </c>
      <c r="Y137" s="38">
        <v>8.0559999999999992</v>
      </c>
      <c r="Z137" s="38">
        <v>8.798</v>
      </c>
      <c r="AA137" s="38">
        <v>9.5679999999999996</v>
      </c>
      <c r="AB137" s="38">
        <v>10.1</v>
      </c>
      <c r="AC137" s="38">
        <v>10.519</v>
      </c>
    </row>
    <row r="138" spans="1:29">
      <c r="A138" s="38" t="s">
        <v>245</v>
      </c>
      <c r="B138" s="34">
        <f t="shared" si="25"/>
        <v>6.5237852744125302</v>
      </c>
      <c r="C138" s="38">
        <f t="shared" si="26"/>
        <v>6.5237852744125302</v>
      </c>
      <c r="D138" s="38">
        <f t="shared" si="18"/>
        <v>7.3176418174753399</v>
      </c>
      <c r="E138" s="38">
        <f t="shared" si="19"/>
        <v>7.9580332403718534</v>
      </c>
      <c r="F138" s="38">
        <f t="shared" si="20"/>
        <v>8.3132727247668736</v>
      </c>
      <c r="G138" s="38">
        <f t="shared" si="21"/>
        <v>9.0978850487954954</v>
      </c>
      <c r="H138" s="38">
        <f t="shared" si="22"/>
        <v>9.9221746147706504</v>
      </c>
      <c r="I138" s="38">
        <f t="shared" si="23"/>
        <v>10.494406022318859</v>
      </c>
      <c r="J138" s="38">
        <f t="shared" si="24"/>
        <v>10.949905568680274</v>
      </c>
      <c r="M138" s="13"/>
      <c r="V138" s="38">
        <v>6.37</v>
      </c>
      <c r="W138" s="38">
        <v>7.125</v>
      </c>
      <c r="X138" s="38">
        <v>7.7309999999999999</v>
      </c>
      <c r="Y138" s="38">
        <v>8.0660000000000007</v>
      </c>
      <c r="Z138" s="38">
        <v>8.8030000000000008</v>
      </c>
      <c r="AA138" s="38">
        <v>9.5730000000000004</v>
      </c>
      <c r="AB138" s="38">
        <v>10.105</v>
      </c>
      <c r="AC138" s="38">
        <v>10.526999999999999</v>
      </c>
    </row>
    <row r="139" spans="1:29">
      <c r="A139" s="38" t="s">
        <v>246</v>
      </c>
      <c r="B139" s="34">
        <f t="shared" si="25"/>
        <v>6.5500011898932176</v>
      </c>
      <c r="C139" s="38">
        <f t="shared" si="26"/>
        <v>6.5500011898932176</v>
      </c>
      <c r="D139" s="38">
        <f t="shared" si="18"/>
        <v>7.3440041207422535</v>
      </c>
      <c r="E139" s="38">
        <f t="shared" si="19"/>
        <v>7.9951068768634226</v>
      </c>
      <c r="F139" s="38">
        <f t="shared" si="20"/>
        <v>8.3504378137700499</v>
      </c>
      <c r="G139" s="38">
        <f t="shared" si="21"/>
        <v>9.1726282740960841</v>
      </c>
      <c r="H139" s="38">
        <f t="shared" si="22"/>
        <v>9.9973409471046928</v>
      </c>
      <c r="I139" s="38">
        <f t="shared" si="23"/>
        <v>10.553692448742581</v>
      </c>
      <c r="J139" s="38">
        <f t="shared" si="24"/>
        <v>11.009375189243787</v>
      </c>
      <c r="M139" s="13"/>
      <c r="V139" s="38">
        <v>6.3949999999999996</v>
      </c>
      <c r="W139" s="38">
        <v>7.15</v>
      </c>
      <c r="X139" s="38">
        <v>7.766</v>
      </c>
      <c r="Y139" s="38">
        <v>8.1010000000000009</v>
      </c>
      <c r="Z139" s="38">
        <v>8.8729999999999993</v>
      </c>
      <c r="AA139" s="38">
        <v>9.6430000000000007</v>
      </c>
      <c r="AB139" s="38">
        <v>10.16</v>
      </c>
      <c r="AC139" s="38">
        <v>10.582000000000001</v>
      </c>
    </row>
    <row r="140" spans="1:29">
      <c r="A140" s="38" t="s">
        <v>247</v>
      </c>
      <c r="B140" s="34">
        <f t="shared" si="25"/>
        <v>6.5709774060274118</v>
      </c>
      <c r="C140" s="38">
        <f t="shared" si="26"/>
        <v>6.5709774060274118</v>
      </c>
      <c r="D140" s="38">
        <f t="shared" si="18"/>
        <v>7.3650974600617092</v>
      </c>
      <c r="E140" s="38">
        <f t="shared" si="19"/>
        <v>8.0162960986250411</v>
      </c>
      <c r="F140" s="38">
        <f t="shared" si="20"/>
        <v>8.3716793011560995</v>
      </c>
      <c r="G140" s="38">
        <f t="shared" si="21"/>
        <v>9.1299131586251026</v>
      </c>
      <c r="H140" s="38">
        <f t="shared" si="22"/>
        <v>9.9404257525696149</v>
      </c>
      <c r="I140" s="38">
        <f t="shared" si="23"/>
        <v>10.494406022318859</v>
      </c>
      <c r="J140" s="38">
        <f t="shared" si="24"/>
        <v>10.955310910231585</v>
      </c>
      <c r="M140" s="13"/>
      <c r="V140" s="38">
        <v>6.415</v>
      </c>
      <c r="W140" s="38">
        <v>7.17</v>
      </c>
      <c r="X140" s="38">
        <v>7.7859999999999996</v>
      </c>
      <c r="Y140" s="38">
        <v>8.1210000000000004</v>
      </c>
      <c r="Z140" s="38">
        <v>8.8330000000000002</v>
      </c>
      <c r="AA140" s="38">
        <v>9.59</v>
      </c>
      <c r="AB140" s="38">
        <v>10.105</v>
      </c>
      <c r="AC140" s="38">
        <v>10.532</v>
      </c>
    </row>
    <row r="141" spans="1:29">
      <c r="A141" s="38" t="s">
        <v>248</v>
      </c>
      <c r="B141" s="34">
        <f t="shared" si="25"/>
        <v>6.5919567191582651</v>
      </c>
      <c r="C141" s="38">
        <f t="shared" si="26"/>
        <v>6.5919567191582651</v>
      </c>
      <c r="D141" s="38">
        <f t="shared" si="18"/>
        <v>7.3861939078951666</v>
      </c>
      <c r="E141" s="38">
        <f t="shared" si="19"/>
        <v>8.0586838962339193</v>
      </c>
      <c r="F141" s="38">
        <f t="shared" si="20"/>
        <v>8.4141716453888229</v>
      </c>
      <c r="G141" s="38">
        <f t="shared" si="21"/>
        <v>9.1512691492283693</v>
      </c>
      <c r="H141" s="38">
        <f t="shared" si="22"/>
        <v>9.9672697897175802</v>
      </c>
      <c r="I141" s="38">
        <f t="shared" si="23"/>
        <v>10.521351441185045</v>
      </c>
      <c r="J141" s="38">
        <f t="shared" si="24"/>
        <v>10.982340580640294</v>
      </c>
      <c r="M141" s="13"/>
      <c r="V141" s="38">
        <v>6.4349999999999996</v>
      </c>
      <c r="W141" s="38">
        <v>7.19</v>
      </c>
      <c r="X141" s="38">
        <v>7.8259999999999996</v>
      </c>
      <c r="Y141" s="38">
        <v>8.1609999999999996</v>
      </c>
      <c r="Z141" s="38">
        <v>8.8529999999999998</v>
      </c>
      <c r="AA141" s="38">
        <v>9.6150000000000002</v>
      </c>
      <c r="AB141" s="38">
        <v>10.130000000000001</v>
      </c>
      <c r="AC141" s="38">
        <v>10.557</v>
      </c>
    </row>
    <row r="142" spans="1:29">
      <c r="A142" s="38" t="s">
        <v>249</v>
      </c>
      <c r="B142" s="34">
        <f t="shared" si="25"/>
        <v>6.6444185533458988</v>
      </c>
      <c r="C142" s="38">
        <f t="shared" si="26"/>
        <v>6.6444185533458988</v>
      </c>
      <c r="D142" s="38">
        <f t="shared" si="18"/>
        <v>7.4653332776857928</v>
      </c>
      <c r="E142" s="38">
        <f t="shared" si="19"/>
        <v>8.1647079700307934</v>
      </c>
      <c r="F142" s="38">
        <f t="shared" si="20"/>
        <v>8.5576755671853633</v>
      </c>
      <c r="G142" s="38">
        <f t="shared" si="21"/>
        <v>9.3863919747935398</v>
      </c>
      <c r="H142" s="38">
        <f t="shared" si="22"/>
        <v>10.249967035252405</v>
      </c>
      <c r="I142" s="38">
        <f t="shared" si="23"/>
        <v>10.812676097599994</v>
      </c>
      <c r="J142" s="38">
        <f t="shared" si="24"/>
        <v>11.26590869896047</v>
      </c>
      <c r="M142" s="13"/>
      <c r="V142" s="38">
        <v>6.4850000000000003</v>
      </c>
      <c r="W142" s="38">
        <v>7.2649999999999997</v>
      </c>
      <c r="X142" s="38">
        <v>7.9260000000000002</v>
      </c>
      <c r="Y142" s="38">
        <v>8.2959999999999994</v>
      </c>
      <c r="Z142" s="38">
        <v>9.0730000000000004</v>
      </c>
      <c r="AA142" s="38">
        <v>9.8780000000000001</v>
      </c>
      <c r="AB142" s="38">
        <v>10.4</v>
      </c>
      <c r="AC142" s="38">
        <v>10.819000000000001</v>
      </c>
    </row>
    <row r="143" spans="1:29">
      <c r="A143" s="38" t="s">
        <v>250</v>
      </c>
      <c r="B143" s="34">
        <f t="shared" si="25"/>
        <v>6.6654087083654501</v>
      </c>
      <c r="C143" s="38">
        <f t="shared" si="26"/>
        <v>6.6654087083654501</v>
      </c>
      <c r="D143" s="38">
        <f t="shared" si="18"/>
        <v>7.4970012701857325</v>
      </c>
      <c r="E143" s="38">
        <f t="shared" si="19"/>
        <v>8.2177492551758888</v>
      </c>
      <c r="F143" s="38">
        <f t="shared" si="20"/>
        <v>8.6427821254203341</v>
      </c>
      <c r="G143" s="38">
        <f t="shared" si="21"/>
        <v>9.5094481592105993</v>
      </c>
      <c r="H143" s="38">
        <f t="shared" si="22"/>
        <v>10.384519769833789</v>
      </c>
      <c r="I143" s="38">
        <f t="shared" si="23"/>
        <v>10.955310910231585</v>
      </c>
      <c r="J143" s="38">
        <f t="shared" si="24"/>
        <v>11.399221464799659</v>
      </c>
      <c r="M143" s="13"/>
      <c r="V143" s="38">
        <v>6.5049999999999999</v>
      </c>
      <c r="W143" s="38">
        <v>7.2949999999999999</v>
      </c>
      <c r="X143" s="38">
        <v>7.976</v>
      </c>
      <c r="Y143" s="38">
        <v>8.3759999999999994</v>
      </c>
      <c r="Z143" s="38">
        <v>9.1880000000000006</v>
      </c>
      <c r="AA143" s="38">
        <v>10.003</v>
      </c>
      <c r="AB143" s="38">
        <v>10.532</v>
      </c>
      <c r="AC143" s="38">
        <v>10.942</v>
      </c>
    </row>
    <row r="144" spans="1:29">
      <c r="A144" s="38" t="s">
        <v>251</v>
      </c>
      <c r="B144" s="34">
        <f t="shared" si="25"/>
        <v>6.6706567312284637</v>
      </c>
      <c r="C144" s="38">
        <f t="shared" si="26"/>
        <v>6.6706567312284637</v>
      </c>
      <c r="D144" s="38">
        <f t="shared" si="18"/>
        <v>7.5022799493129178</v>
      </c>
      <c r="E144" s="38">
        <f t="shared" si="19"/>
        <v>8.2283598526764923</v>
      </c>
      <c r="F144" s="38">
        <f t="shared" si="20"/>
        <v>8.6427821254203341</v>
      </c>
      <c r="G144" s="38">
        <f t="shared" si="21"/>
        <v>9.5255066169215539</v>
      </c>
      <c r="H144" s="38">
        <f t="shared" si="22"/>
        <v>10.400674370296702</v>
      </c>
      <c r="I144" s="38">
        <f t="shared" si="23"/>
        <v>10.976934251522241</v>
      </c>
      <c r="J144" s="38">
        <f t="shared" si="24"/>
        <v>11.415487310729899</v>
      </c>
      <c r="M144" s="13"/>
      <c r="V144" s="38">
        <v>6.51</v>
      </c>
      <c r="W144" s="38">
        <v>7.3</v>
      </c>
      <c r="X144" s="38">
        <v>7.9859999999999998</v>
      </c>
      <c r="Y144" s="38">
        <v>8.3759999999999994</v>
      </c>
      <c r="Z144" s="38">
        <v>9.2029999999999994</v>
      </c>
      <c r="AA144" s="38">
        <v>10.018000000000001</v>
      </c>
      <c r="AB144" s="38">
        <v>10.552</v>
      </c>
      <c r="AC144" s="38">
        <v>10.957000000000001</v>
      </c>
    </row>
    <row r="145" spans="1:29">
      <c r="A145" s="38" t="s">
        <v>252</v>
      </c>
      <c r="B145" s="34">
        <f t="shared" si="25"/>
        <v>6.6601608791504452</v>
      </c>
      <c r="C145" s="38">
        <f t="shared" si="26"/>
        <v>6.6601608791504452</v>
      </c>
      <c r="D145" s="38">
        <f t="shared" si="18"/>
        <v>7.4811663991937394</v>
      </c>
      <c r="E145" s="38">
        <f t="shared" si="19"/>
        <v>8.185922143770231</v>
      </c>
      <c r="F145" s="38">
        <f t="shared" si="20"/>
        <v>8.5789475173829288</v>
      </c>
      <c r="G145" s="38">
        <f t="shared" si="21"/>
        <v>9.4077855968133672</v>
      </c>
      <c r="H145" s="38">
        <f t="shared" si="22"/>
        <v>10.260726724900326</v>
      </c>
      <c r="I145" s="38">
        <f t="shared" si="23"/>
        <v>10.834278588185287</v>
      </c>
      <c r="J145" s="38">
        <f t="shared" si="24"/>
        <v>11.276742664415163</v>
      </c>
      <c r="M145" s="13"/>
      <c r="V145" s="38">
        <v>6.5</v>
      </c>
      <c r="W145" s="38">
        <v>7.28</v>
      </c>
      <c r="X145" s="38">
        <v>7.9459999999999997</v>
      </c>
      <c r="Y145" s="38">
        <v>8.3160000000000007</v>
      </c>
      <c r="Z145" s="38">
        <v>9.093</v>
      </c>
      <c r="AA145" s="38">
        <v>9.8879999999999999</v>
      </c>
      <c r="AB145" s="38">
        <v>10.42</v>
      </c>
      <c r="AC145" s="38">
        <v>10.829000000000001</v>
      </c>
    </row>
    <row r="146" spans="1:29">
      <c r="A146" s="38" t="s">
        <v>253</v>
      </c>
      <c r="B146" s="34">
        <f t="shared" si="25"/>
        <v>6.6811533579175908</v>
      </c>
      <c r="C146" s="38">
        <f t="shared" si="26"/>
        <v>6.6811533579175908</v>
      </c>
      <c r="D146" s="38">
        <f t="shared" si="18"/>
        <v>7.5022799493129178</v>
      </c>
      <c r="E146" s="38">
        <f t="shared" si="19"/>
        <v>8.2124442490060456</v>
      </c>
      <c r="F146" s="38">
        <f t="shared" si="20"/>
        <v>8.6108613040934969</v>
      </c>
      <c r="G146" s="38">
        <f t="shared" si="21"/>
        <v>9.4452319862134324</v>
      </c>
      <c r="H146" s="38">
        <f t="shared" si="22"/>
        <v>10.303773359259004</v>
      </c>
      <c r="I146" s="38">
        <f t="shared" si="23"/>
        <v>10.885056873605304</v>
      </c>
      <c r="J146" s="38">
        <f t="shared" si="24"/>
        <v>11.325505300103188</v>
      </c>
      <c r="M146" s="13"/>
      <c r="V146" s="38">
        <v>6.52</v>
      </c>
      <c r="W146" s="38">
        <v>7.3</v>
      </c>
      <c r="X146" s="38">
        <v>7.9710000000000001</v>
      </c>
      <c r="Y146" s="38">
        <v>8.3460000000000001</v>
      </c>
      <c r="Z146" s="38">
        <v>9.1280000000000001</v>
      </c>
      <c r="AA146" s="38">
        <v>9.9280000000000008</v>
      </c>
      <c r="AB146" s="38">
        <v>10.467000000000001</v>
      </c>
      <c r="AC146" s="38">
        <v>10.874000000000001</v>
      </c>
    </row>
    <row r="147" spans="1:29">
      <c r="A147" s="38" t="s">
        <v>254</v>
      </c>
      <c r="B147" s="34">
        <f t="shared" si="25"/>
        <v>6.6864019617532966</v>
      </c>
      <c r="C147" s="38">
        <f t="shared" si="26"/>
        <v>6.6864019617532966</v>
      </c>
      <c r="D147" s="38">
        <f t="shared" si="18"/>
        <v>7.5128378907905802</v>
      </c>
      <c r="E147" s="38">
        <f t="shared" si="19"/>
        <v>8.2336654440168466</v>
      </c>
      <c r="F147" s="38">
        <f t="shared" si="20"/>
        <v>8.6481029463016945</v>
      </c>
      <c r="G147" s="38">
        <f t="shared" si="21"/>
        <v>9.4826879872154315</v>
      </c>
      <c r="H147" s="38">
        <f t="shared" si="22"/>
        <v>10.336066605659733</v>
      </c>
      <c r="I147" s="38">
        <f t="shared" si="23"/>
        <v>10.920720136962947</v>
      </c>
      <c r="J147" s="38">
        <f t="shared" si="24"/>
        <v>11.350434613003934</v>
      </c>
      <c r="M147" s="13"/>
      <c r="V147" s="38">
        <v>6.5250000000000004</v>
      </c>
      <c r="W147" s="38">
        <v>7.31</v>
      </c>
      <c r="X147" s="38">
        <v>7.9909999999999997</v>
      </c>
      <c r="Y147" s="38">
        <v>8.3810000000000002</v>
      </c>
      <c r="Z147" s="38">
        <v>9.1630000000000003</v>
      </c>
      <c r="AA147" s="38">
        <v>9.9580000000000002</v>
      </c>
      <c r="AB147" s="38">
        <v>10.5</v>
      </c>
      <c r="AC147" s="38">
        <v>10.897</v>
      </c>
    </row>
    <row r="148" spans="1:29">
      <c r="A148" s="38" t="s">
        <v>255</v>
      </c>
      <c r="B148" s="34">
        <f t="shared" si="25"/>
        <v>6.6916507592560182</v>
      </c>
      <c r="C148" s="38">
        <f t="shared" si="26"/>
        <v>6.6916507592560182</v>
      </c>
      <c r="D148" s="38">
        <f t="shared" si="18"/>
        <v>7.5181171531506275</v>
      </c>
      <c r="E148" s="38">
        <f t="shared" si="19"/>
        <v>8.2389712304235641</v>
      </c>
      <c r="F148" s="38">
        <f t="shared" si="20"/>
        <v>8.6747099823969442</v>
      </c>
      <c r="G148" s="38">
        <f t="shared" si="21"/>
        <v>9.5576288306035373</v>
      </c>
      <c r="H148" s="38">
        <f t="shared" si="22"/>
        <v>10.411445088978134</v>
      </c>
      <c r="I148" s="38">
        <f t="shared" si="23"/>
        <v>10.99639796078935</v>
      </c>
      <c r="J148" s="38">
        <f t="shared" si="24"/>
        <v>11.426332197573231</v>
      </c>
      <c r="M148" s="13"/>
      <c r="V148" s="38">
        <v>6.53</v>
      </c>
      <c r="W148" s="38">
        <v>7.3150000000000004</v>
      </c>
      <c r="X148" s="38">
        <v>7.9960000000000004</v>
      </c>
      <c r="Y148" s="38">
        <v>8.4060000000000006</v>
      </c>
      <c r="Z148" s="38">
        <v>9.2330000000000005</v>
      </c>
      <c r="AA148" s="38">
        <v>10.028</v>
      </c>
      <c r="AB148" s="38">
        <v>10.57</v>
      </c>
      <c r="AC148" s="38">
        <v>10.967000000000001</v>
      </c>
    </row>
    <row r="149" spans="1:29">
      <c r="A149" s="38" t="s">
        <v>256</v>
      </c>
      <c r="B149" s="34">
        <f t="shared" si="25"/>
        <v>6.6759049477442378</v>
      </c>
      <c r="C149" s="38">
        <f t="shared" si="26"/>
        <v>6.6759049477442378</v>
      </c>
      <c r="D149" s="38">
        <f t="shared" si="18"/>
        <v>7.5022799493129178</v>
      </c>
      <c r="E149" s="38">
        <f t="shared" si="19"/>
        <v>8.2177492551758888</v>
      </c>
      <c r="F149" s="38">
        <f t="shared" si="20"/>
        <v>8.6534239626226075</v>
      </c>
      <c r="G149" s="38">
        <f t="shared" si="21"/>
        <v>9.5255066169215539</v>
      </c>
      <c r="H149" s="38">
        <f t="shared" si="22"/>
        <v>10.370520550227958</v>
      </c>
      <c r="I149" s="38">
        <f t="shared" si="23"/>
        <v>10.926124412077165</v>
      </c>
      <c r="J149" s="38">
        <f t="shared" si="24"/>
        <v>11.377536440781434</v>
      </c>
      <c r="M149" s="13"/>
      <c r="V149" s="38">
        <v>6.5149999999999997</v>
      </c>
      <c r="W149" s="38">
        <v>7.3</v>
      </c>
      <c r="X149" s="38">
        <v>7.976</v>
      </c>
      <c r="Y149" s="38">
        <v>8.3859999999999992</v>
      </c>
      <c r="Z149" s="38">
        <v>9.2029999999999994</v>
      </c>
      <c r="AA149" s="38">
        <v>9.99</v>
      </c>
      <c r="AB149" s="38">
        <v>10.505000000000001</v>
      </c>
      <c r="AC149" s="38">
        <v>10.922000000000001</v>
      </c>
    </row>
    <row r="150" spans="1:29">
      <c r="A150" s="38" t="s">
        <v>257</v>
      </c>
      <c r="B150" s="34">
        <f t="shared" si="25"/>
        <v>6.6549132435785863</v>
      </c>
      <c r="C150" s="38">
        <f t="shared" si="26"/>
        <v>6.6549132435785863</v>
      </c>
      <c r="D150" s="38">
        <f t="shared" si="18"/>
        <v>7.4811663991937394</v>
      </c>
      <c r="E150" s="38">
        <f t="shared" si="19"/>
        <v>8.1965304007609383</v>
      </c>
      <c r="F150" s="38">
        <f t="shared" si="20"/>
        <v>8.6161809524384569</v>
      </c>
      <c r="G150" s="38">
        <f t="shared" si="21"/>
        <v>9.4505822549956431</v>
      </c>
      <c r="H150" s="38">
        <f t="shared" si="22"/>
        <v>10.271487202086416</v>
      </c>
      <c r="I150" s="38">
        <f t="shared" si="23"/>
        <v>10.807275968407581</v>
      </c>
      <c r="J150" s="38">
        <f t="shared" si="24"/>
        <v>11.258325393860691</v>
      </c>
      <c r="M150" s="13"/>
      <c r="V150" s="38">
        <v>6.4950000000000001</v>
      </c>
      <c r="W150" s="38">
        <v>7.28</v>
      </c>
      <c r="X150" s="38">
        <v>7.9560000000000004</v>
      </c>
      <c r="Y150" s="38">
        <v>8.3510000000000009</v>
      </c>
      <c r="Z150" s="38">
        <v>9.1329999999999991</v>
      </c>
      <c r="AA150" s="38">
        <v>9.8979999999999997</v>
      </c>
      <c r="AB150" s="38">
        <v>10.395</v>
      </c>
      <c r="AC150" s="38">
        <v>10.811999999999999</v>
      </c>
    </row>
    <row r="151" spans="1:29">
      <c r="A151" s="38" t="s">
        <v>258</v>
      </c>
      <c r="B151" s="34">
        <f t="shared" si="25"/>
        <v>6.6286779702021681</v>
      </c>
      <c r="C151" s="38">
        <f t="shared" si="26"/>
        <v>6.6286779702021681</v>
      </c>
      <c r="D151" s="38">
        <f t="shared" si="18"/>
        <v>7.4442251702051765</v>
      </c>
      <c r="E151" s="38">
        <f t="shared" si="19"/>
        <v>8.138194640416252</v>
      </c>
      <c r="F151" s="38">
        <f t="shared" si="20"/>
        <v>8.5417236558146481</v>
      </c>
      <c r="G151" s="38">
        <f t="shared" si="21"/>
        <v>9.306193834307507</v>
      </c>
      <c r="H151" s="38">
        <f t="shared" si="22"/>
        <v>10.120912173480235</v>
      </c>
      <c r="I151" s="38">
        <f t="shared" si="23"/>
        <v>10.648600351379244</v>
      </c>
      <c r="J151" s="38">
        <f t="shared" si="24"/>
        <v>11.098083375070633</v>
      </c>
      <c r="M151" s="13"/>
      <c r="V151" s="38">
        <v>6.47</v>
      </c>
      <c r="W151" s="38">
        <v>7.2450000000000001</v>
      </c>
      <c r="X151" s="38">
        <v>7.9009999999999998</v>
      </c>
      <c r="Y151" s="38">
        <v>8.2810000000000006</v>
      </c>
      <c r="Z151" s="38">
        <v>8.9979999999999993</v>
      </c>
      <c r="AA151" s="38">
        <v>9.7579999999999991</v>
      </c>
      <c r="AB151" s="38">
        <v>10.247999999999999</v>
      </c>
      <c r="AC151" s="38">
        <v>10.664</v>
      </c>
    </row>
    <row r="152" spans="1:29">
      <c r="A152" s="38" t="s">
        <v>259</v>
      </c>
      <c r="B152" s="34">
        <f t="shared" si="25"/>
        <v>6.6286779702021681</v>
      </c>
      <c r="C152" s="38">
        <f t="shared" si="26"/>
        <v>6.6286779702021681</v>
      </c>
      <c r="D152" s="38">
        <f t="shared" si="18"/>
        <v>7.4442251702051765</v>
      </c>
      <c r="E152" s="38">
        <f t="shared" si="19"/>
        <v>8.138194640416252</v>
      </c>
      <c r="F152" s="38">
        <f t="shared" si="20"/>
        <v>8.552358068043354</v>
      </c>
      <c r="G152" s="38">
        <f t="shared" si="21"/>
        <v>9.3543074247401492</v>
      </c>
      <c r="H152" s="38">
        <f t="shared" si="22"/>
        <v>10.169294461798772</v>
      </c>
      <c r="I152" s="38">
        <f t="shared" si="23"/>
        <v>10.704711008937839</v>
      </c>
      <c r="J152" s="38">
        <f t="shared" si="24"/>
        <v>11.152199818188357</v>
      </c>
      <c r="M152" s="13"/>
      <c r="V152" s="38">
        <v>6.47</v>
      </c>
      <c r="W152" s="38">
        <v>7.2450000000000001</v>
      </c>
      <c r="X152" s="38">
        <v>7.9009999999999998</v>
      </c>
      <c r="Y152" s="38">
        <v>8.2910000000000004</v>
      </c>
      <c r="Z152" s="38">
        <v>9.0429999999999993</v>
      </c>
      <c r="AA152" s="38">
        <v>9.8030000000000008</v>
      </c>
      <c r="AB152" s="38">
        <v>10.3</v>
      </c>
      <c r="AC152" s="38">
        <v>10.714</v>
      </c>
    </row>
    <row r="153" spans="1:29">
      <c r="A153" s="38" t="s">
        <v>260</v>
      </c>
      <c r="B153" s="34">
        <f t="shared" si="25"/>
        <v>6.6286779702021681</v>
      </c>
      <c r="C153" s="38">
        <f t="shared" si="26"/>
        <v>6.6286779702021681</v>
      </c>
      <c r="D153" s="38">
        <f t="shared" si="18"/>
        <v>7.4442251702051765</v>
      </c>
      <c r="E153" s="38">
        <f t="shared" si="19"/>
        <v>8.1434969163593394</v>
      </c>
      <c r="F153" s="38">
        <f t="shared" si="20"/>
        <v>8.5629932616855697</v>
      </c>
      <c r="G153" s="38">
        <f t="shared" si="21"/>
        <v>9.3810440595566202</v>
      </c>
      <c r="H153" s="38">
        <f t="shared" si="22"/>
        <v>10.196180398743039</v>
      </c>
      <c r="I153" s="38">
        <f t="shared" si="23"/>
        <v>10.740330762564021</v>
      </c>
      <c r="J153" s="38">
        <f t="shared" si="24"/>
        <v>11.184679172337898</v>
      </c>
      <c r="M153" s="13"/>
      <c r="V153" s="38">
        <v>6.47</v>
      </c>
      <c r="W153" s="38">
        <v>7.2450000000000001</v>
      </c>
      <c r="X153" s="38">
        <v>7.9059999999999997</v>
      </c>
      <c r="Y153" s="38">
        <v>8.3010000000000002</v>
      </c>
      <c r="Z153" s="38">
        <v>9.0679999999999996</v>
      </c>
      <c r="AA153" s="38">
        <v>9.8279999999999994</v>
      </c>
      <c r="AB153" s="38">
        <v>10.333</v>
      </c>
      <c r="AC153" s="38">
        <v>10.744</v>
      </c>
    </row>
    <row r="154" spans="1:29">
      <c r="A154" s="38" t="s">
        <v>261</v>
      </c>
      <c r="B154" s="34">
        <f t="shared" si="25"/>
        <v>6.6129391295904894</v>
      </c>
      <c r="C154" s="38">
        <f t="shared" si="26"/>
        <v>6.6129391295904894</v>
      </c>
      <c r="D154" s="38">
        <f t="shared" si="18"/>
        <v>7.4231201723838458</v>
      </c>
      <c r="E154" s="38">
        <f t="shared" si="19"/>
        <v>8.122288982449799</v>
      </c>
      <c r="F154" s="38">
        <f t="shared" si="20"/>
        <v>8.5417236558146481</v>
      </c>
      <c r="G154" s="38">
        <f t="shared" si="21"/>
        <v>9.3543074247401492</v>
      </c>
      <c r="H154" s="38">
        <f t="shared" si="22"/>
        <v>10.169294461798772</v>
      </c>
      <c r="I154" s="38">
        <f t="shared" si="23"/>
        <v>10.724138900057877</v>
      </c>
      <c r="J154" s="38">
        <f t="shared" si="24"/>
        <v>11.166273331184717</v>
      </c>
      <c r="M154" s="13"/>
      <c r="V154" s="38">
        <v>6.4550000000000001</v>
      </c>
      <c r="W154" s="38">
        <v>7.2249999999999996</v>
      </c>
      <c r="X154" s="38">
        <v>7.8860000000000001</v>
      </c>
      <c r="Y154" s="38">
        <v>8.2810000000000006</v>
      </c>
      <c r="Z154" s="38">
        <v>9.0429999999999993</v>
      </c>
      <c r="AA154" s="38">
        <v>9.8030000000000008</v>
      </c>
      <c r="AB154" s="38">
        <v>10.318</v>
      </c>
      <c r="AC154" s="38">
        <v>10.727</v>
      </c>
    </row>
    <row r="155" spans="1:29">
      <c r="A155" s="38" t="s">
        <v>262</v>
      </c>
      <c r="B155" s="34">
        <f t="shared" si="25"/>
        <v>6.6391714986753447</v>
      </c>
      <c r="C155" s="38">
        <f t="shared" si="26"/>
        <v>6.6391714986753447</v>
      </c>
      <c r="D155" s="38">
        <f t="shared" si="18"/>
        <v>7.4547788352189448</v>
      </c>
      <c r="E155" s="38">
        <f t="shared" si="19"/>
        <v>8.1594049141185074</v>
      </c>
      <c r="F155" s="38">
        <f t="shared" si="20"/>
        <v>8.5895846647262353</v>
      </c>
      <c r="G155" s="38">
        <f t="shared" si="21"/>
        <v>9.4345320371095553</v>
      </c>
      <c r="H155" s="38">
        <f t="shared" si="22"/>
        <v>10.244587485743374</v>
      </c>
      <c r="I155" s="38">
        <f t="shared" si="23"/>
        <v>10.805115971995027</v>
      </c>
      <c r="J155" s="38">
        <f t="shared" si="24"/>
        <v>11.260492012905377</v>
      </c>
      <c r="M155" s="13"/>
      <c r="V155" s="38">
        <v>6.48</v>
      </c>
      <c r="W155" s="38">
        <v>7.2549999999999999</v>
      </c>
      <c r="X155" s="38">
        <v>7.9210000000000003</v>
      </c>
      <c r="Y155" s="38">
        <v>8.3260000000000005</v>
      </c>
      <c r="Z155" s="38">
        <v>9.1180000000000003</v>
      </c>
      <c r="AA155" s="38">
        <v>9.8729999999999993</v>
      </c>
      <c r="AB155" s="38">
        <v>10.393000000000001</v>
      </c>
      <c r="AC155" s="38">
        <v>10.814</v>
      </c>
    </row>
    <row r="156" spans="1:29">
      <c r="A156" s="38" t="s">
        <v>263</v>
      </c>
      <c r="B156" s="34">
        <f t="shared" si="25"/>
        <v>6.6181852161877108</v>
      </c>
      <c r="C156" s="38">
        <f t="shared" si="26"/>
        <v>6.6181852161877108</v>
      </c>
      <c r="D156" s="38">
        <f t="shared" si="18"/>
        <v>7.4283961303253321</v>
      </c>
      <c r="E156" s="38">
        <f t="shared" si="19"/>
        <v>8.1275906734662229</v>
      </c>
      <c r="F156" s="38">
        <f t="shared" si="20"/>
        <v>8.5576755671853633</v>
      </c>
      <c r="G156" s="38">
        <f t="shared" si="21"/>
        <v>9.3703488173707772</v>
      </c>
      <c r="H156" s="38">
        <f t="shared" si="22"/>
        <v>10.180048246134143</v>
      </c>
      <c r="I156" s="38">
        <f t="shared" si="23"/>
        <v>10.740330762564021</v>
      </c>
      <c r="J156" s="38">
        <f t="shared" si="24"/>
        <v>11.200921518402552</v>
      </c>
      <c r="M156" s="13"/>
      <c r="V156" s="38">
        <v>6.46</v>
      </c>
      <c r="W156" s="38">
        <v>7.23</v>
      </c>
      <c r="X156" s="38">
        <v>7.891</v>
      </c>
      <c r="Y156" s="38">
        <v>8.2959999999999994</v>
      </c>
      <c r="Z156" s="38">
        <v>9.0579999999999998</v>
      </c>
      <c r="AA156" s="38">
        <v>9.8130000000000006</v>
      </c>
      <c r="AB156" s="38">
        <v>10.333</v>
      </c>
      <c r="AC156" s="38">
        <v>10.759</v>
      </c>
    </row>
    <row r="157" spans="1:29">
      <c r="A157" s="38" t="s">
        <v>264</v>
      </c>
      <c r="B157" s="34">
        <f t="shared" si="25"/>
        <v>6.597202031382432</v>
      </c>
      <c r="C157" s="38">
        <f t="shared" si="26"/>
        <v>6.597202031382432</v>
      </c>
      <c r="D157" s="38">
        <f t="shared" si="18"/>
        <v>7.3967432976000058</v>
      </c>
      <c r="E157" s="38">
        <f t="shared" si="19"/>
        <v>8.0798824726929563</v>
      </c>
      <c r="F157" s="38">
        <f t="shared" si="20"/>
        <v>8.4832483546119164</v>
      </c>
      <c r="G157" s="38">
        <f t="shared" si="21"/>
        <v>9.2580961223457834</v>
      </c>
      <c r="H157" s="38">
        <f t="shared" si="22"/>
        <v>10.05105478163204</v>
      </c>
      <c r="I157" s="38">
        <f t="shared" si="23"/>
        <v>10.602217267756187</v>
      </c>
      <c r="J157" s="38">
        <f t="shared" si="24"/>
        <v>11.065622995784974</v>
      </c>
      <c r="M157" s="13"/>
      <c r="V157" s="38">
        <v>6.44</v>
      </c>
      <c r="W157" s="38">
        <v>7.2</v>
      </c>
      <c r="X157" s="38">
        <v>7.8460000000000001</v>
      </c>
      <c r="Y157" s="38">
        <v>8.2260000000000009</v>
      </c>
      <c r="Z157" s="38">
        <v>8.9529999999999994</v>
      </c>
      <c r="AA157" s="38">
        <v>9.6929999999999996</v>
      </c>
      <c r="AB157" s="38">
        <v>10.205</v>
      </c>
      <c r="AC157" s="38">
        <v>10.634</v>
      </c>
    </row>
    <row r="158" spans="1:29">
      <c r="A158" s="38" t="s">
        <v>265</v>
      </c>
      <c r="B158" s="34">
        <f t="shared" si="25"/>
        <v>6.5762219439547742</v>
      </c>
      <c r="C158" s="38">
        <f t="shared" si="26"/>
        <v>6.5762219439547742</v>
      </c>
      <c r="D158" s="38">
        <f t="shared" si="18"/>
        <v>7.3756452953950724</v>
      </c>
      <c r="E158" s="38">
        <f t="shared" si="19"/>
        <v>8.063983247973816</v>
      </c>
      <c r="F158" s="38">
        <f t="shared" si="20"/>
        <v>8.4726190206378291</v>
      </c>
      <c r="G158" s="38">
        <f t="shared" si="21"/>
        <v>9.2580961223457834</v>
      </c>
      <c r="H158" s="38">
        <f t="shared" si="22"/>
        <v>10.05105478163204</v>
      </c>
      <c r="I158" s="38">
        <f t="shared" si="23"/>
        <v>10.594667913618228</v>
      </c>
      <c r="J158" s="38">
        <f t="shared" si="24"/>
        <v>11.065622995784974</v>
      </c>
      <c r="M158" s="13"/>
      <c r="V158" s="38">
        <v>6.42</v>
      </c>
      <c r="W158" s="38">
        <v>7.18</v>
      </c>
      <c r="X158" s="38">
        <v>7.8310000000000004</v>
      </c>
      <c r="Y158" s="38">
        <v>8.2159999999999993</v>
      </c>
      <c r="Z158" s="38">
        <v>8.9529999999999994</v>
      </c>
      <c r="AA158" s="38">
        <v>9.6929999999999996</v>
      </c>
      <c r="AB158" s="38">
        <v>10.198</v>
      </c>
      <c r="AC158" s="38">
        <v>10.634</v>
      </c>
    </row>
    <row r="159" spans="1:29">
      <c r="A159" s="38" t="s">
        <v>266</v>
      </c>
      <c r="B159" s="34">
        <f t="shared" si="25"/>
        <v>6.5867116005154491</v>
      </c>
      <c r="C159" s="38">
        <f t="shared" si="26"/>
        <v>6.5867116005154491</v>
      </c>
      <c r="D159" s="38">
        <f t="shared" si="18"/>
        <v>7.3861939078951666</v>
      </c>
      <c r="E159" s="38">
        <f t="shared" si="19"/>
        <v>8.069282794627064</v>
      </c>
      <c r="F159" s="38">
        <f t="shared" si="20"/>
        <v>8.4673046465755917</v>
      </c>
      <c r="G159" s="38">
        <f t="shared" si="21"/>
        <v>9.1993315882075155</v>
      </c>
      <c r="H159" s="38">
        <f t="shared" si="22"/>
        <v>9.9812306316259694</v>
      </c>
      <c r="I159" s="38">
        <f t="shared" si="23"/>
        <v>10.522429360436547</v>
      </c>
      <c r="J159" s="38">
        <f t="shared" si="24"/>
        <v>10.993153831464619</v>
      </c>
      <c r="M159" s="13"/>
      <c r="V159" s="38">
        <v>6.43</v>
      </c>
      <c r="W159" s="38">
        <v>7.19</v>
      </c>
      <c r="X159" s="38">
        <v>7.8360000000000003</v>
      </c>
      <c r="Y159" s="38">
        <v>8.2110000000000003</v>
      </c>
      <c r="Z159" s="38">
        <v>8.8979999999999997</v>
      </c>
      <c r="AA159" s="38">
        <v>9.6280000000000001</v>
      </c>
      <c r="AB159" s="38">
        <v>10.131</v>
      </c>
      <c r="AC159" s="38">
        <v>10.567</v>
      </c>
    </row>
    <row r="160" spans="1:29">
      <c r="A160" s="38" t="s">
        <v>267</v>
      </c>
      <c r="B160" s="34">
        <f t="shared" si="25"/>
        <v>6.5657330616623488</v>
      </c>
      <c r="C160" s="38">
        <f t="shared" si="26"/>
        <v>6.5657330616623488</v>
      </c>
      <c r="D160" s="38">
        <f t="shared" si="18"/>
        <v>7.3650974600617092</v>
      </c>
      <c r="E160" s="38">
        <f t="shared" si="19"/>
        <v>8.0586838962339193</v>
      </c>
      <c r="F160" s="38">
        <f t="shared" si="20"/>
        <v>8.4673046465755917</v>
      </c>
      <c r="G160" s="38">
        <f t="shared" si="21"/>
        <v>9.2206977662916643</v>
      </c>
      <c r="H160" s="38">
        <f t="shared" si="22"/>
        <v>10.008082140662221</v>
      </c>
      <c r="I160" s="38">
        <f t="shared" si="23"/>
        <v>10.565552596382011</v>
      </c>
      <c r="J160" s="38">
        <f t="shared" si="24"/>
        <v>11.025598324989684</v>
      </c>
      <c r="M160" s="13"/>
      <c r="V160" s="38">
        <v>6.41</v>
      </c>
      <c r="W160" s="38">
        <v>7.17</v>
      </c>
      <c r="X160" s="38">
        <v>7.8259999999999996</v>
      </c>
      <c r="Y160" s="38">
        <v>8.2110000000000003</v>
      </c>
      <c r="Z160" s="38">
        <v>8.9179999999999993</v>
      </c>
      <c r="AA160" s="38">
        <v>9.6530000000000005</v>
      </c>
      <c r="AB160" s="38">
        <v>10.170999999999999</v>
      </c>
      <c r="AC160" s="38">
        <v>10.597</v>
      </c>
    </row>
    <row r="161" spans="1:29">
      <c r="A161" s="38" t="s">
        <v>268</v>
      </c>
      <c r="B161" s="34">
        <f t="shared" si="25"/>
        <v>6.5552449536000035</v>
      </c>
      <c r="C161" s="38">
        <f t="shared" si="26"/>
        <v>6.5552449536000035</v>
      </c>
      <c r="D161" s="38">
        <f t="shared" si="18"/>
        <v>7.3545504018568408</v>
      </c>
      <c r="E161" s="38">
        <f t="shared" si="19"/>
        <v>8.0374884383132006</v>
      </c>
      <c r="F161" s="38">
        <f t="shared" si="20"/>
        <v>8.4460491030468265</v>
      </c>
      <c r="G161" s="38">
        <f t="shared" si="21"/>
        <v>9.1886496747924475</v>
      </c>
      <c r="H161" s="38">
        <f t="shared" si="22"/>
        <v>9.9812306316259694</v>
      </c>
      <c r="I161" s="38">
        <f t="shared" si="23"/>
        <v>10.517039843025277</v>
      </c>
      <c r="J161" s="38">
        <f t="shared" si="24"/>
        <v>10.987747107286161</v>
      </c>
      <c r="M161" s="13"/>
      <c r="V161" s="38">
        <v>6.4</v>
      </c>
      <c r="W161" s="38">
        <v>7.16</v>
      </c>
      <c r="X161" s="38">
        <v>7.806</v>
      </c>
      <c r="Y161" s="38">
        <v>8.1910000000000007</v>
      </c>
      <c r="Z161" s="38">
        <v>8.8879999999999999</v>
      </c>
      <c r="AA161" s="38">
        <v>9.6280000000000001</v>
      </c>
      <c r="AB161" s="38">
        <v>10.125999999999999</v>
      </c>
      <c r="AC161" s="38">
        <v>10.561999999999999</v>
      </c>
    </row>
    <row r="162" spans="1:29">
      <c r="A162" s="38" t="s">
        <v>269</v>
      </c>
      <c r="B162" s="34">
        <f t="shared" si="25"/>
        <v>6.5657330616623488</v>
      </c>
      <c r="C162" s="38">
        <f t="shared" si="26"/>
        <v>6.5657330616623488</v>
      </c>
      <c r="D162" s="38">
        <f t="shared" si="18"/>
        <v>7.3650974600617092</v>
      </c>
      <c r="E162" s="38">
        <f t="shared" si="19"/>
        <v>8.0480857774753556</v>
      </c>
      <c r="F162" s="38">
        <f t="shared" si="20"/>
        <v>8.4673046465755917</v>
      </c>
      <c r="G162" s="38">
        <f t="shared" si="21"/>
        <v>9.2174926397136314</v>
      </c>
      <c r="H162" s="38">
        <f t="shared" si="22"/>
        <v>10.010230473768789</v>
      </c>
      <c r="I162" s="38">
        <f t="shared" si="23"/>
        <v>10.543989401310828</v>
      </c>
      <c r="J162" s="38">
        <f t="shared" si="24"/>
        <v>11.009375189243787</v>
      </c>
      <c r="M162" s="13"/>
      <c r="V162" s="38">
        <v>6.41</v>
      </c>
      <c r="W162" s="38">
        <v>7.17</v>
      </c>
      <c r="X162" s="38">
        <v>7.8159999999999998</v>
      </c>
      <c r="Y162" s="38">
        <v>8.2110000000000003</v>
      </c>
      <c r="Z162" s="38">
        <v>8.9149999999999991</v>
      </c>
      <c r="AA162" s="38">
        <v>9.6549999999999994</v>
      </c>
      <c r="AB162" s="38">
        <v>10.151</v>
      </c>
      <c r="AC162" s="38">
        <v>10.582000000000001</v>
      </c>
    </row>
    <row r="163" spans="1:29">
      <c r="A163" s="38" t="s">
        <v>270</v>
      </c>
      <c r="B163" s="34">
        <f t="shared" si="25"/>
        <v>6.5867116005154491</v>
      </c>
      <c r="C163" s="38">
        <f t="shared" si="26"/>
        <v>6.5867116005154491</v>
      </c>
      <c r="D163" s="38">
        <f t="shared" si="18"/>
        <v>7.3756452953950724</v>
      </c>
      <c r="E163" s="38">
        <f t="shared" si="19"/>
        <v>8.0374884383132006</v>
      </c>
      <c r="F163" s="38">
        <f t="shared" si="20"/>
        <v>8.4513626960305075</v>
      </c>
      <c r="G163" s="38">
        <f t="shared" si="21"/>
        <v>9.1833090119749947</v>
      </c>
      <c r="H163" s="38">
        <f t="shared" si="22"/>
        <v>9.9490153096805969</v>
      </c>
      <c r="I163" s="38">
        <f t="shared" si="23"/>
        <v>10.4814739714868</v>
      </c>
      <c r="J163" s="38">
        <f t="shared" si="24"/>
        <v>10.946662458549339</v>
      </c>
      <c r="M163" s="13"/>
      <c r="V163" s="38">
        <v>6.43</v>
      </c>
      <c r="W163" s="38">
        <v>7.18</v>
      </c>
      <c r="X163" s="38">
        <v>7.806</v>
      </c>
      <c r="Y163" s="38">
        <v>8.1959999999999997</v>
      </c>
      <c r="Z163" s="38">
        <v>8.8829999999999991</v>
      </c>
      <c r="AA163" s="38">
        <v>9.5980000000000008</v>
      </c>
      <c r="AB163" s="38">
        <v>10.093</v>
      </c>
      <c r="AC163" s="38">
        <v>10.523999999999999</v>
      </c>
    </row>
    <row r="164" spans="1:29">
      <c r="A164" s="38" t="s">
        <v>271</v>
      </c>
      <c r="B164" s="34">
        <f t="shared" si="25"/>
        <v>6.597202031382432</v>
      </c>
      <c r="C164" s="38">
        <f t="shared" si="26"/>
        <v>6.597202031382432</v>
      </c>
      <c r="D164" s="38">
        <f t="shared" si="18"/>
        <v>7.4072934645478261</v>
      </c>
      <c r="E164" s="38">
        <f t="shared" si="19"/>
        <v>8.0480857774753556</v>
      </c>
      <c r="F164" s="38">
        <f t="shared" si="20"/>
        <v>8.4619904677901268</v>
      </c>
      <c r="G164" s="38">
        <f t="shared" si="21"/>
        <v>9.1833090119749947</v>
      </c>
      <c r="H164" s="38">
        <f t="shared" si="22"/>
        <v>9.9382784419320238</v>
      </c>
      <c r="I164" s="38">
        <f t="shared" si="23"/>
        <v>10.463155509349843</v>
      </c>
      <c r="J164" s="38">
        <f t="shared" si="24"/>
        <v>10.928286177416258</v>
      </c>
      <c r="M164" s="13"/>
      <c r="V164" s="38">
        <v>6.44</v>
      </c>
      <c r="W164" s="38">
        <v>7.21</v>
      </c>
      <c r="X164" s="38">
        <v>7.8159999999999998</v>
      </c>
      <c r="Y164" s="38">
        <v>8.2059999999999995</v>
      </c>
      <c r="Z164" s="38">
        <v>8.8829999999999991</v>
      </c>
      <c r="AA164" s="38">
        <v>9.5879999999999992</v>
      </c>
      <c r="AB164" s="38">
        <v>10.076000000000001</v>
      </c>
      <c r="AC164" s="38">
        <v>10.507</v>
      </c>
    </row>
    <row r="165" spans="1:29">
      <c r="A165" s="38" t="s">
        <v>272</v>
      </c>
      <c r="B165" s="34">
        <f t="shared" si="25"/>
        <v>6.6234314963899754</v>
      </c>
      <c r="C165" s="38">
        <f t="shared" si="26"/>
        <v>6.6234314963899754</v>
      </c>
      <c r="D165" s="38">
        <f t="shared" si="18"/>
        <v>7.4389486292312235</v>
      </c>
      <c r="E165" s="38">
        <f t="shared" si="19"/>
        <v>8.063983247973816</v>
      </c>
      <c r="F165" s="38">
        <f t="shared" si="20"/>
        <v>8.4885633145333372</v>
      </c>
      <c r="G165" s="38">
        <f t="shared" si="21"/>
        <v>9.2153559278518529</v>
      </c>
      <c r="H165" s="38">
        <f t="shared" si="22"/>
        <v>9.9758609197425194</v>
      </c>
      <c r="I165" s="38">
        <f t="shared" si="23"/>
        <v>10.486862188039204</v>
      </c>
      <c r="J165" s="38">
        <f t="shared" si="24"/>
        <v>10.941257432994011</v>
      </c>
      <c r="M165" s="13"/>
      <c r="V165" s="38">
        <v>6.4649999999999999</v>
      </c>
      <c r="W165" s="38">
        <v>7.24</v>
      </c>
      <c r="X165" s="38">
        <v>7.8310000000000004</v>
      </c>
      <c r="Y165" s="38">
        <v>8.2309999999999999</v>
      </c>
      <c r="Z165" s="38">
        <v>8.9130000000000003</v>
      </c>
      <c r="AA165" s="38">
        <v>9.6229999999999993</v>
      </c>
      <c r="AB165" s="38">
        <v>10.098000000000001</v>
      </c>
      <c r="AC165" s="38">
        <v>10.519</v>
      </c>
    </row>
    <row r="166" spans="1:29">
      <c r="A166" s="38" t="s">
        <v>273</v>
      </c>
      <c r="B166" s="34">
        <f t="shared" si="25"/>
        <v>6.6339246376290184</v>
      </c>
      <c r="C166" s="38">
        <f t="shared" si="26"/>
        <v>6.6339246376290184</v>
      </c>
      <c r="D166" s="38">
        <f t="shared" si="18"/>
        <v>7.449501905532796</v>
      </c>
      <c r="E166" s="38">
        <f t="shared" si="19"/>
        <v>8.069282794627064</v>
      </c>
      <c r="F166" s="38">
        <f t="shared" si="20"/>
        <v>8.4407357053208685</v>
      </c>
      <c r="G166" s="38">
        <f t="shared" si="21"/>
        <v>9.0925477159711896</v>
      </c>
      <c r="H166" s="38">
        <f t="shared" si="22"/>
        <v>9.8255888012806594</v>
      </c>
      <c r="I166" s="38">
        <f t="shared" si="23"/>
        <v>10.309155074656907</v>
      </c>
      <c r="J166" s="38">
        <f t="shared" si="24"/>
        <v>10.760843004363441</v>
      </c>
      <c r="M166" s="13"/>
      <c r="V166" s="38">
        <v>6.4749999999999996</v>
      </c>
      <c r="W166" s="38">
        <v>7.25</v>
      </c>
      <c r="X166" s="38">
        <v>7.8360000000000003</v>
      </c>
      <c r="Y166" s="38">
        <v>8.1859999999999999</v>
      </c>
      <c r="Z166" s="38">
        <v>8.798</v>
      </c>
      <c r="AA166" s="38">
        <v>9.4830000000000005</v>
      </c>
      <c r="AB166" s="38">
        <v>9.9329999999999998</v>
      </c>
      <c r="AC166" s="38">
        <v>10.352</v>
      </c>
    </row>
    <row r="167" spans="1:29">
      <c r="A167" s="38" t="s">
        <v>274</v>
      </c>
      <c r="B167" s="34">
        <f t="shared" si="25"/>
        <v>6.6654087083654501</v>
      </c>
      <c r="C167" s="38">
        <f t="shared" si="26"/>
        <v>6.6654087083654501</v>
      </c>
      <c r="D167" s="38">
        <f t="shared" si="18"/>
        <v>7.4864444951309395</v>
      </c>
      <c r="E167" s="38">
        <f t="shared" si="19"/>
        <v>8.1063850791774463</v>
      </c>
      <c r="F167" s="38">
        <f t="shared" si="20"/>
        <v>8.5151410436755235</v>
      </c>
      <c r="G167" s="38">
        <f t="shared" si="21"/>
        <v>9.1726282740960841</v>
      </c>
      <c r="H167" s="38">
        <f t="shared" si="22"/>
        <v>9.906072556848077</v>
      </c>
      <c r="I167" s="38">
        <f t="shared" si="23"/>
        <v>10.409290882196931</v>
      </c>
      <c r="J167" s="38">
        <f t="shared" si="24"/>
        <v>10.847241598518021</v>
      </c>
      <c r="M167" s="13"/>
      <c r="V167" s="38">
        <v>6.5049999999999999</v>
      </c>
      <c r="W167" s="38">
        <v>7.2850000000000001</v>
      </c>
      <c r="X167" s="38">
        <v>7.8710000000000004</v>
      </c>
      <c r="Y167" s="38">
        <v>8.2560000000000002</v>
      </c>
      <c r="Z167" s="38">
        <v>8.8729999999999993</v>
      </c>
      <c r="AA167" s="38">
        <v>9.5579999999999998</v>
      </c>
      <c r="AB167" s="38">
        <v>10.026</v>
      </c>
      <c r="AC167" s="38">
        <v>10.432</v>
      </c>
    </row>
    <row r="168" spans="1:29">
      <c r="A168" s="38" t="s">
        <v>275</v>
      </c>
      <c r="B168" s="34">
        <f t="shared" si="25"/>
        <v>6.7021489352819374</v>
      </c>
      <c r="C168" s="38">
        <f t="shared" si="26"/>
        <v>6.7021489352819374</v>
      </c>
      <c r="D168" s="38">
        <f t="shared" si="18"/>
        <v>7.5286762611370683</v>
      </c>
      <c r="E168" s="38">
        <f t="shared" si="19"/>
        <v>8.1594049141185074</v>
      </c>
      <c r="F168" s="38">
        <f t="shared" si="20"/>
        <v>8.5629932616855697</v>
      </c>
      <c r="G168" s="38">
        <f t="shared" si="21"/>
        <v>9.2474098978939665</v>
      </c>
      <c r="H168" s="38">
        <f t="shared" si="22"/>
        <v>9.9994891228872174</v>
      </c>
      <c r="I168" s="38">
        <f t="shared" si="23"/>
        <v>10.484706877768168</v>
      </c>
      <c r="J168" s="38">
        <f t="shared" si="24"/>
        <v>10.939095478069705</v>
      </c>
      <c r="M168" s="13"/>
      <c r="V168" s="38">
        <v>6.54</v>
      </c>
      <c r="W168" s="38">
        <v>7.3250000000000002</v>
      </c>
      <c r="X168" s="38">
        <v>7.9210000000000003</v>
      </c>
      <c r="Y168" s="38">
        <v>8.3010000000000002</v>
      </c>
      <c r="Z168" s="38">
        <v>8.9429999999999996</v>
      </c>
      <c r="AA168" s="38">
        <v>9.6449999999999996</v>
      </c>
      <c r="AB168" s="38">
        <v>10.096</v>
      </c>
      <c r="AC168" s="38">
        <v>10.516999999999999</v>
      </c>
    </row>
    <row r="169" spans="1:29">
      <c r="A169" s="38" t="s">
        <v>276</v>
      </c>
      <c r="B169" s="34">
        <f t="shared" si="25"/>
        <v>6.7336481118647873</v>
      </c>
      <c r="C169" s="38">
        <f t="shared" si="26"/>
        <v>6.7336481118647873</v>
      </c>
      <c r="D169" s="38">
        <f t="shared" si="18"/>
        <v>7.5603582515707757</v>
      </c>
      <c r="E169" s="38">
        <f t="shared" si="19"/>
        <v>8.1806183078122707</v>
      </c>
      <c r="F169" s="38">
        <f t="shared" si="20"/>
        <v>8.5842659933635055</v>
      </c>
      <c r="G169" s="38">
        <f t="shared" si="21"/>
        <v>9.2901594995516525</v>
      </c>
      <c r="H169" s="38">
        <f t="shared" si="22"/>
        <v>10.045682513120635</v>
      </c>
      <c r="I169" s="38">
        <f t="shared" si="23"/>
        <v>10.529975015971837</v>
      </c>
      <c r="J169" s="38">
        <f t="shared" si="24"/>
        <v>10.998560753180531</v>
      </c>
      <c r="M169" s="13"/>
      <c r="V169" s="38">
        <v>6.57</v>
      </c>
      <c r="W169" s="38">
        <v>7.3550000000000004</v>
      </c>
      <c r="X169" s="38">
        <v>7.9409999999999998</v>
      </c>
      <c r="Y169" s="38">
        <v>8.3209999999999997</v>
      </c>
      <c r="Z169" s="38">
        <v>8.9830000000000005</v>
      </c>
      <c r="AA169" s="38">
        <v>9.6880000000000006</v>
      </c>
      <c r="AB169" s="38">
        <v>10.138</v>
      </c>
      <c r="AC169" s="38">
        <v>10.571999999999999</v>
      </c>
    </row>
    <row r="170" spans="1:29">
      <c r="A170" s="38" t="s">
        <v>277</v>
      </c>
      <c r="B170" s="34">
        <f t="shared" si="25"/>
        <v>6.7704059650868897</v>
      </c>
      <c r="C170" s="38">
        <f t="shared" si="26"/>
        <v>6.7704059650868897</v>
      </c>
      <c r="D170" s="38">
        <f t="shared" si="18"/>
        <v>7.6026117953481354</v>
      </c>
      <c r="E170" s="38">
        <f t="shared" si="19"/>
        <v>8.2124442490060456</v>
      </c>
      <c r="F170" s="38">
        <f t="shared" si="20"/>
        <v>8.6055418511546513</v>
      </c>
      <c r="G170" s="38">
        <f t="shared" si="21"/>
        <v>9.2794709231363228</v>
      </c>
      <c r="H170" s="38">
        <f t="shared" si="22"/>
        <v>10.018824120855442</v>
      </c>
      <c r="I170" s="38">
        <f t="shared" si="23"/>
        <v>10.497639212408028</v>
      </c>
      <c r="J170" s="38">
        <f t="shared" si="24"/>
        <v>10.955310910231585</v>
      </c>
      <c r="M170" s="13"/>
      <c r="V170" s="38">
        <v>6.6050000000000004</v>
      </c>
      <c r="W170" s="38">
        <v>7.3949999999999996</v>
      </c>
      <c r="X170" s="38">
        <v>7.9710000000000001</v>
      </c>
      <c r="Y170" s="38">
        <v>8.3409999999999993</v>
      </c>
      <c r="Z170" s="38">
        <v>8.9730000000000008</v>
      </c>
      <c r="AA170" s="38">
        <v>9.6630000000000003</v>
      </c>
      <c r="AB170" s="38">
        <v>10.108000000000001</v>
      </c>
      <c r="AC170" s="38">
        <v>10.532</v>
      </c>
    </row>
    <row r="171" spans="1:29">
      <c r="A171" s="38" t="s">
        <v>278</v>
      </c>
      <c r="B171" s="34">
        <f t="shared" si="25"/>
        <v>6.8071733117313293</v>
      </c>
      <c r="C171" s="38">
        <f t="shared" si="26"/>
        <v>6.8071733117313293</v>
      </c>
      <c r="D171" s="38">
        <f t="shared" si="18"/>
        <v>7.6448777869270179</v>
      </c>
      <c r="E171" s="38">
        <f t="shared" si="19"/>
        <v>8.2548897600900339</v>
      </c>
      <c r="F171" s="38">
        <f t="shared" si="20"/>
        <v>8.6481029463016945</v>
      </c>
      <c r="G171" s="38">
        <f t="shared" si="21"/>
        <v>9.3275756917648778</v>
      </c>
      <c r="H171" s="38">
        <f t="shared" si="22"/>
        <v>10.069321965895007</v>
      </c>
      <c r="I171" s="38">
        <f t="shared" si="23"/>
        <v>10.549379904360624</v>
      </c>
      <c r="J171" s="38">
        <f t="shared" si="24"/>
        <v>11.014782703600879</v>
      </c>
      <c r="M171" s="13"/>
      <c r="V171" s="38">
        <v>6.64</v>
      </c>
      <c r="W171" s="38">
        <v>7.4349999999999996</v>
      </c>
      <c r="X171" s="38">
        <v>8.0109999999999992</v>
      </c>
      <c r="Y171" s="38">
        <v>8.3810000000000002</v>
      </c>
      <c r="Z171" s="38">
        <v>9.0180000000000007</v>
      </c>
      <c r="AA171" s="38">
        <v>9.7100000000000009</v>
      </c>
      <c r="AB171" s="38">
        <v>10.156000000000001</v>
      </c>
      <c r="AC171" s="38">
        <v>10.587</v>
      </c>
    </row>
    <row r="172" spans="1:29">
      <c r="A172" s="38" t="s">
        <v>279</v>
      </c>
      <c r="B172" s="34">
        <f t="shared" si="25"/>
        <v>6.8229336525622797</v>
      </c>
      <c r="C172" s="38">
        <f t="shared" si="26"/>
        <v>6.8229336525622797</v>
      </c>
      <c r="D172" s="38">
        <f t="shared" si="18"/>
        <v>7.6607307434667593</v>
      </c>
      <c r="E172" s="38">
        <f t="shared" si="19"/>
        <v>8.2601963268101208</v>
      </c>
      <c r="F172" s="38">
        <f t="shared" si="20"/>
        <v>8.6268208353653453</v>
      </c>
      <c r="G172" s="38">
        <f t="shared" si="21"/>
        <v>9.3008488600314401</v>
      </c>
      <c r="H172" s="38">
        <f t="shared" si="22"/>
        <v>10.040310441301802</v>
      </c>
      <c r="I172" s="38">
        <f t="shared" si="23"/>
        <v>10.500872473451839</v>
      </c>
      <c r="J172" s="38">
        <f t="shared" si="24"/>
        <v>10.971528119927143</v>
      </c>
      <c r="M172" s="13"/>
      <c r="V172" s="38">
        <v>6.6550000000000002</v>
      </c>
      <c r="W172" s="38">
        <v>7.45</v>
      </c>
      <c r="X172" s="38">
        <v>8.016</v>
      </c>
      <c r="Y172" s="38">
        <v>8.3610000000000007</v>
      </c>
      <c r="Z172" s="38">
        <v>8.9930000000000003</v>
      </c>
      <c r="AA172" s="38">
        <v>9.6829999999999998</v>
      </c>
      <c r="AB172" s="38">
        <v>10.111000000000001</v>
      </c>
      <c r="AC172" s="38">
        <v>10.547000000000001</v>
      </c>
    </row>
    <row r="173" spans="1:29">
      <c r="A173" s="38" t="s">
        <v>280</v>
      </c>
      <c r="B173" s="34">
        <f t="shared" si="25"/>
        <v>6.828187487081494</v>
      </c>
      <c r="C173" s="38">
        <f t="shared" si="26"/>
        <v>6.828187487081494</v>
      </c>
      <c r="D173" s="38">
        <f t="shared" si="18"/>
        <v>7.6660154514059053</v>
      </c>
      <c r="E173" s="38">
        <f t="shared" si="19"/>
        <v>8.2655030886205516</v>
      </c>
      <c r="F173" s="38">
        <f t="shared" si="20"/>
        <v>8.6268208353653453</v>
      </c>
      <c r="G173" s="38">
        <f t="shared" si="21"/>
        <v>9.2955040817810808</v>
      </c>
      <c r="H173" s="38">
        <f t="shared" si="22"/>
        <v>10.040310441301802</v>
      </c>
      <c r="I173" s="38">
        <f t="shared" si="23"/>
        <v>10.508417025160831</v>
      </c>
      <c r="J173" s="38">
        <f t="shared" si="24"/>
        <v>10.982340580640294</v>
      </c>
      <c r="M173" s="13"/>
      <c r="V173" s="38">
        <v>6.66</v>
      </c>
      <c r="W173" s="38">
        <v>7.4550000000000001</v>
      </c>
      <c r="X173" s="38">
        <v>8.0210000000000008</v>
      </c>
      <c r="Y173" s="38">
        <v>8.3610000000000007</v>
      </c>
      <c r="Z173" s="38">
        <v>8.9879999999999995</v>
      </c>
      <c r="AA173" s="38">
        <v>9.6829999999999998</v>
      </c>
      <c r="AB173" s="38">
        <v>10.118</v>
      </c>
      <c r="AC173" s="38">
        <v>10.557</v>
      </c>
    </row>
    <row r="174" spans="1:29">
      <c r="A174" s="38" t="s">
        <v>281</v>
      </c>
      <c r="B174" s="34">
        <f t="shared" si="25"/>
        <v>6.8386957375117907</v>
      </c>
      <c r="C174" s="38">
        <f t="shared" si="26"/>
        <v>6.8386957375117907</v>
      </c>
      <c r="D174" s="38">
        <f t="shared" si="18"/>
        <v>7.6765854509514009</v>
      </c>
      <c r="E174" s="38">
        <f t="shared" si="19"/>
        <v>8.2761171975313843</v>
      </c>
      <c r="F174" s="38">
        <f t="shared" si="20"/>
        <v>8.6427821254203341</v>
      </c>
      <c r="G174" s="38">
        <f t="shared" si="21"/>
        <v>9.31688437095608</v>
      </c>
      <c r="H174" s="38">
        <f t="shared" si="22"/>
        <v>10.061799908751379</v>
      </c>
      <c r="I174" s="38">
        <f t="shared" si="23"/>
        <v>10.543989401310828</v>
      </c>
      <c r="J174" s="38">
        <f t="shared" si="24"/>
        <v>11.025598324989684</v>
      </c>
      <c r="M174" s="13"/>
      <c r="V174" s="38">
        <v>6.67</v>
      </c>
      <c r="W174" s="38">
        <v>7.4649999999999999</v>
      </c>
      <c r="X174" s="38">
        <v>8.0310000000000006</v>
      </c>
      <c r="Y174" s="38">
        <v>8.3759999999999994</v>
      </c>
      <c r="Z174" s="38">
        <v>9.0079999999999991</v>
      </c>
      <c r="AA174" s="38">
        <v>9.7029999999999994</v>
      </c>
      <c r="AB174" s="38">
        <v>10.151</v>
      </c>
      <c r="AC174" s="38">
        <v>10.597</v>
      </c>
    </row>
    <row r="175" spans="1:29">
      <c r="A175" s="38" t="s">
        <v>282</v>
      </c>
      <c r="B175" s="34">
        <f t="shared" si="25"/>
        <v>6.8386957375117907</v>
      </c>
      <c r="C175" s="38">
        <f t="shared" si="26"/>
        <v>6.8386957375117907</v>
      </c>
      <c r="D175" s="38">
        <f t="shared" si="18"/>
        <v>7.6713003538991797</v>
      </c>
      <c r="E175" s="38">
        <f t="shared" si="19"/>
        <v>8.2655030886205516</v>
      </c>
      <c r="F175" s="38">
        <f t="shared" si="20"/>
        <v>8.6215007961941037</v>
      </c>
      <c r="G175" s="38">
        <f t="shared" si="21"/>
        <v>9.2741269289408734</v>
      </c>
      <c r="H175" s="38">
        <f t="shared" si="22"/>
        <v>10.008082140662221</v>
      </c>
      <c r="I175" s="38">
        <f t="shared" si="23"/>
        <v>10.486862188039204</v>
      </c>
      <c r="J175" s="38">
        <f t="shared" si="24"/>
        <v>10.968284535779048</v>
      </c>
      <c r="M175" s="13"/>
      <c r="V175" s="38">
        <v>6.67</v>
      </c>
      <c r="W175" s="38">
        <v>7.46</v>
      </c>
      <c r="X175" s="38">
        <v>8.0210000000000008</v>
      </c>
      <c r="Y175" s="38">
        <v>8.3559999999999999</v>
      </c>
      <c r="Z175" s="38">
        <v>8.968</v>
      </c>
      <c r="AA175" s="38">
        <v>9.6530000000000005</v>
      </c>
      <c r="AB175" s="38">
        <v>10.098000000000001</v>
      </c>
      <c r="AC175" s="38">
        <v>10.544</v>
      </c>
    </row>
    <row r="176" spans="1:29">
      <c r="A176" s="38" t="s">
        <v>283</v>
      </c>
      <c r="B176" s="34">
        <f t="shared" si="25"/>
        <v>6.8702251402816605</v>
      </c>
      <c r="C176" s="38">
        <f t="shared" si="26"/>
        <v>6.8702251402816605</v>
      </c>
      <c r="D176" s="38">
        <f t="shared" si="18"/>
        <v>7.7241600803628074</v>
      </c>
      <c r="E176" s="38">
        <f t="shared" si="19"/>
        <v>8.3185814377432443</v>
      </c>
      <c r="F176" s="38">
        <f t="shared" si="20"/>
        <v>8.6906765495768479</v>
      </c>
      <c r="G176" s="38">
        <f t="shared" si="21"/>
        <v>9.3436141433626663</v>
      </c>
      <c r="H176" s="38">
        <f t="shared" si="22"/>
        <v>10.088666169004235</v>
      </c>
      <c r="I176" s="38">
        <f t="shared" si="23"/>
        <v>10.597903303781319</v>
      </c>
      <c r="J176" s="38">
        <f t="shared" si="24"/>
        <v>11.085098369649637</v>
      </c>
      <c r="M176" s="13"/>
      <c r="V176" s="38">
        <v>6.7</v>
      </c>
      <c r="W176" s="38">
        <v>7.51</v>
      </c>
      <c r="X176" s="38">
        <v>8.0709999999999997</v>
      </c>
      <c r="Y176" s="38">
        <v>8.4209999999999994</v>
      </c>
      <c r="Z176" s="38">
        <v>9.0329999999999995</v>
      </c>
      <c r="AA176" s="38">
        <v>9.7279999999999998</v>
      </c>
      <c r="AB176" s="38">
        <v>10.201000000000001</v>
      </c>
      <c r="AC176" s="38">
        <v>10.651999999999999</v>
      </c>
    </row>
    <row r="177" spans="1:29">
      <c r="A177" s="38" t="s">
        <v>284</v>
      </c>
      <c r="B177" s="34">
        <f t="shared" si="25"/>
        <v>6.9122751988486053</v>
      </c>
      <c r="C177" s="38">
        <f t="shared" si="26"/>
        <v>6.9122751988486053</v>
      </c>
      <c r="D177" s="38">
        <f t="shared" si="18"/>
        <v>7.79290681918412</v>
      </c>
      <c r="E177" s="38">
        <f t="shared" si="19"/>
        <v>8.392923911593563</v>
      </c>
      <c r="F177" s="38">
        <f t="shared" si="20"/>
        <v>8.7758612903133582</v>
      </c>
      <c r="G177" s="38">
        <f t="shared" si="21"/>
        <v>9.4345320371095553</v>
      </c>
      <c r="H177" s="38">
        <f t="shared" si="22"/>
        <v>10.185425433518169</v>
      </c>
      <c r="I177" s="38">
        <f t="shared" si="23"/>
        <v>10.727377130500448</v>
      </c>
      <c r="J177" s="38">
        <f t="shared" si="24"/>
        <v>11.220414682631574</v>
      </c>
      <c r="M177" s="13"/>
      <c r="V177" s="38">
        <v>6.74</v>
      </c>
      <c r="W177" s="38">
        <v>7.5750000000000002</v>
      </c>
      <c r="X177" s="38">
        <v>8.141</v>
      </c>
      <c r="Y177" s="38">
        <v>8.5009999999999994</v>
      </c>
      <c r="Z177" s="38">
        <v>9.1180000000000003</v>
      </c>
      <c r="AA177" s="38">
        <v>9.8179999999999996</v>
      </c>
      <c r="AB177" s="38">
        <v>10.321</v>
      </c>
      <c r="AC177" s="38">
        <v>10.776999999999999</v>
      </c>
    </row>
    <row r="178" spans="1:29">
      <c r="A178" s="38" t="s">
        <v>285</v>
      </c>
      <c r="B178" s="34">
        <f t="shared" si="25"/>
        <v>6.9280471695678747</v>
      </c>
      <c r="C178" s="38">
        <f t="shared" si="26"/>
        <v>6.9280471695678747</v>
      </c>
      <c r="D178" s="38">
        <f t="shared" si="18"/>
        <v>7.8140662801505112</v>
      </c>
      <c r="E178" s="38">
        <f t="shared" si="19"/>
        <v>8.4141716453888229</v>
      </c>
      <c r="F178" s="38">
        <f t="shared" si="20"/>
        <v>8.7971652969066838</v>
      </c>
      <c r="G178" s="38">
        <f t="shared" si="21"/>
        <v>9.4452319862134324</v>
      </c>
      <c r="H178" s="38">
        <f t="shared" si="22"/>
        <v>10.185425433518169</v>
      </c>
      <c r="I178" s="38">
        <f t="shared" si="23"/>
        <v>10.711186688549446</v>
      </c>
      <c r="J178" s="38">
        <f t="shared" si="24"/>
        <v>11.204170201151298</v>
      </c>
      <c r="M178" s="13"/>
      <c r="V178" s="38">
        <v>6.7549999999999999</v>
      </c>
      <c r="W178" s="38">
        <v>7.5949999999999998</v>
      </c>
      <c r="X178" s="38">
        <v>8.1609999999999996</v>
      </c>
      <c r="Y178" s="38">
        <v>8.5210000000000008</v>
      </c>
      <c r="Z178" s="38">
        <v>9.1280000000000001</v>
      </c>
      <c r="AA178" s="38">
        <v>9.8179999999999996</v>
      </c>
      <c r="AB178" s="38">
        <v>10.305999999999999</v>
      </c>
      <c r="AC178" s="38">
        <v>10.762</v>
      </c>
    </row>
    <row r="179" spans="1:29">
      <c r="A179" s="38" t="s">
        <v>286</v>
      </c>
      <c r="B179" s="34">
        <f t="shared" si="25"/>
        <v>6.9280471695678747</v>
      </c>
      <c r="C179" s="38">
        <f t="shared" si="26"/>
        <v>6.9280471695678747</v>
      </c>
      <c r="D179" s="38">
        <f t="shared" si="18"/>
        <v>7.8087761228890162</v>
      </c>
      <c r="E179" s="38">
        <f t="shared" si="19"/>
        <v>8.4035473880523135</v>
      </c>
      <c r="F179" s="38">
        <f t="shared" si="20"/>
        <v>8.7758612903133582</v>
      </c>
      <c r="G179" s="38">
        <f t="shared" si="21"/>
        <v>9.4131344926102756</v>
      </c>
      <c r="H179" s="38">
        <f t="shared" si="22"/>
        <v>10.13166241566541</v>
      </c>
      <c r="I179" s="38">
        <f t="shared" si="23"/>
        <v>10.641048622874605</v>
      </c>
      <c r="J179" s="38">
        <f t="shared" si="24"/>
        <v>11.128386148097192</v>
      </c>
      <c r="M179" s="13"/>
      <c r="V179" s="38">
        <v>6.7549999999999999</v>
      </c>
      <c r="W179" s="38">
        <v>7.59</v>
      </c>
      <c r="X179" s="38">
        <v>8.1509999999999998</v>
      </c>
      <c r="Y179" s="38">
        <v>8.5009999999999994</v>
      </c>
      <c r="Z179" s="38">
        <v>9.0980000000000008</v>
      </c>
      <c r="AA179" s="38">
        <v>9.7680000000000007</v>
      </c>
      <c r="AB179" s="38">
        <v>10.241</v>
      </c>
      <c r="AC179" s="38">
        <v>10.692</v>
      </c>
    </row>
    <row r="180" spans="1:29">
      <c r="A180" s="38" t="s">
        <v>287</v>
      </c>
      <c r="B180" s="34">
        <f t="shared" si="25"/>
        <v>6.8754807191339973</v>
      </c>
      <c r="C180" s="38">
        <f t="shared" si="26"/>
        <v>6.8754807191339973</v>
      </c>
      <c r="D180" s="38">
        <f t="shared" si="18"/>
        <v>7.8246471787421612</v>
      </c>
      <c r="E180" s="38">
        <f t="shared" si="19"/>
        <v>8.4194840668981197</v>
      </c>
      <c r="F180" s="38">
        <f t="shared" si="20"/>
        <v>8.8024917874768285</v>
      </c>
      <c r="G180" s="38">
        <f t="shared" si="21"/>
        <v>9.4880396292178695</v>
      </c>
      <c r="H180" s="38">
        <f t="shared" si="22"/>
        <v>10.215541320189248</v>
      </c>
      <c r="I180" s="38">
        <f t="shared" si="23"/>
        <v>10.74896714866842</v>
      </c>
      <c r="J180" s="38">
        <f t="shared" si="24"/>
        <v>11.233411549161776</v>
      </c>
      <c r="M180" s="13"/>
      <c r="V180" s="38">
        <v>6.7050000000000001</v>
      </c>
      <c r="W180" s="38">
        <v>7.6050000000000004</v>
      </c>
      <c r="X180" s="38">
        <v>8.1660000000000004</v>
      </c>
      <c r="Y180" s="38">
        <v>8.5259999999999998</v>
      </c>
      <c r="Z180" s="38">
        <v>9.1679999999999993</v>
      </c>
      <c r="AA180" s="38">
        <v>9.8460000000000001</v>
      </c>
      <c r="AB180" s="38">
        <v>10.340999999999999</v>
      </c>
      <c r="AC180" s="38">
        <v>10.789</v>
      </c>
    </row>
    <row r="181" spans="1:29">
      <c r="A181" s="38" t="s">
        <v>288</v>
      </c>
      <c r="B181" s="34">
        <f t="shared" si="25"/>
        <v>6.885992458359258</v>
      </c>
      <c r="C181" s="38">
        <f t="shared" si="26"/>
        <v>6.885992458359258</v>
      </c>
      <c r="D181" s="38">
        <f t="shared" si="18"/>
        <v>7.8352288561236216</v>
      </c>
      <c r="E181" s="38">
        <f t="shared" si="19"/>
        <v>8.4301094956228404</v>
      </c>
      <c r="F181" s="38">
        <f t="shared" si="20"/>
        <v>8.8131453553567987</v>
      </c>
      <c r="G181" s="38">
        <f t="shared" si="21"/>
        <v>9.477336541401705</v>
      </c>
      <c r="H181" s="38">
        <f t="shared" si="22"/>
        <v>10.194029342714671</v>
      </c>
      <c r="I181" s="38">
        <f t="shared" si="23"/>
        <v>10.738171744963587</v>
      </c>
      <c r="J181" s="38">
        <f t="shared" si="24"/>
        <v>11.22258074795559</v>
      </c>
      <c r="M181" s="13"/>
      <c r="V181" s="38">
        <v>6.7149999999999999</v>
      </c>
      <c r="W181" s="38">
        <v>7.6150000000000002</v>
      </c>
      <c r="X181" s="38">
        <v>8.1760000000000002</v>
      </c>
      <c r="Y181" s="38">
        <v>8.5359999999999996</v>
      </c>
      <c r="Z181" s="38">
        <v>9.1579999999999995</v>
      </c>
      <c r="AA181" s="38">
        <v>9.8260000000000005</v>
      </c>
      <c r="AB181" s="38">
        <v>10.331</v>
      </c>
      <c r="AC181" s="38">
        <v>10.779</v>
      </c>
    </row>
    <row r="182" spans="1:29">
      <c r="A182" s="38" t="s">
        <v>289</v>
      </c>
      <c r="B182" s="34">
        <f t="shared" si="25"/>
        <v>6.9070182630258659</v>
      </c>
      <c r="C182" s="38">
        <f t="shared" si="26"/>
        <v>6.9070182630258659</v>
      </c>
      <c r="D182" s="38">
        <f t="shared" si="18"/>
        <v>7.8669785613892707</v>
      </c>
      <c r="E182" s="38">
        <f t="shared" si="19"/>
        <v>8.4726190206378291</v>
      </c>
      <c r="F182" s="38">
        <f t="shared" si="20"/>
        <v>8.8930720545578481</v>
      </c>
      <c r="G182" s="38">
        <f t="shared" si="21"/>
        <v>9.5629832197513984</v>
      </c>
      <c r="H182" s="38">
        <f t="shared" si="22"/>
        <v>10.312384198420688</v>
      </c>
      <c r="I182" s="38">
        <f t="shared" si="23"/>
        <v>10.862366547704184</v>
      </c>
      <c r="J182" s="38">
        <f t="shared" si="24"/>
        <v>11.341763072818779</v>
      </c>
      <c r="M182" s="13"/>
      <c r="V182" s="38">
        <v>6.7350000000000003</v>
      </c>
      <c r="W182" s="38">
        <v>7.6449999999999996</v>
      </c>
      <c r="X182" s="38">
        <v>8.2159999999999993</v>
      </c>
      <c r="Y182" s="38">
        <v>8.6110000000000007</v>
      </c>
      <c r="Z182" s="38">
        <v>9.2379999999999995</v>
      </c>
      <c r="AA182" s="38">
        <v>9.9359999999999999</v>
      </c>
      <c r="AB182" s="38">
        <v>10.446</v>
      </c>
      <c r="AC182" s="38">
        <v>10.888999999999999</v>
      </c>
    </row>
    <row r="183" spans="1:29">
      <c r="A183" s="38" t="s">
        <v>290</v>
      </c>
      <c r="B183" s="34">
        <f t="shared" si="25"/>
        <v>6.9175323285433743</v>
      </c>
      <c r="C183" s="38">
        <f t="shared" si="26"/>
        <v>6.9175323285433743</v>
      </c>
      <c r="D183" s="38">
        <f t="shared" si="18"/>
        <v>7.8775633543122225</v>
      </c>
      <c r="E183" s="38">
        <f t="shared" si="19"/>
        <v>8.4832483546119164</v>
      </c>
      <c r="F183" s="38">
        <f t="shared" si="20"/>
        <v>8.8984020662700836</v>
      </c>
      <c r="G183" s="38">
        <f t="shared" si="21"/>
        <v>9.5629832197513984</v>
      </c>
      <c r="H183" s="38">
        <f t="shared" si="22"/>
        <v>10.312384198420688</v>
      </c>
      <c r="I183" s="38">
        <f t="shared" si="23"/>
        <v>10.873171030451934</v>
      </c>
      <c r="J183" s="38">
        <f t="shared" si="24"/>
        <v>11.352602577191529</v>
      </c>
      <c r="M183" s="13"/>
      <c r="V183" s="38">
        <v>6.7450000000000001</v>
      </c>
      <c r="W183" s="38">
        <v>7.6550000000000002</v>
      </c>
      <c r="X183" s="38">
        <v>8.2260000000000009</v>
      </c>
      <c r="Y183" s="38">
        <v>8.6159999999999997</v>
      </c>
      <c r="Z183" s="38">
        <v>9.2379999999999995</v>
      </c>
      <c r="AA183" s="38">
        <v>9.9359999999999999</v>
      </c>
      <c r="AB183" s="38">
        <v>10.456</v>
      </c>
      <c r="AC183" s="38">
        <v>10.898999999999999</v>
      </c>
    </row>
    <row r="184" spans="1:29">
      <c r="A184" s="38" t="s">
        <v>291</v>
      </c>
      <c r="B184" s="34">
        <f t="shared" si="25"/>
        <v>6.9438208852637739</v>
      </c>
      <c r="C184" s="38">
        <f t="shared" si="26"/>
        <v>6.9438208852637739</v>
      </c>
      <c r="D184" s="38">
        <f t="shared" si="18"/>
        <v>7.9146162642684814</v>
      </c>
      <c r="E184" s="38">
        <f t="shared" si="19"/>
        <v>8.5257735025380033</v>
      </c>
      <c r="F184" s="38">
        <f t="shared" si="20"/>
        <v>8.9623774700177794</v>
      </c>
      <c r="G184" s="38">
        <f t="shared" si="21"/>
        <v>9.7022662391052847</v>
      </c>
      <c r="H184" s="38">
        <f t="shared" si="22"/>
        <v>10.436220732758382</v>
      </c>
      <c r="I184" s="38">
        <f t="shared" si="23"/>
        <v>11.035333059915242</v>
      </c>
      <c r="J184" s="38">
        <f t="shared" si="24"/>
        <v>11.506608968494202</v>
      </c>
      <c r="M184" s="13"/>
      <c r="V184" s="38">
        <v>6.77</v>
      </c>
      <c r="W184" s="38">
        <v>7.69</v>
      </c>
      <c r="X184" s="38">
        <v>8.266</v>
      </c>
      <c r="Y184" s="38">
        <v>8.6760000000000002</v>
      </c>
      <c r="Z184" s="38">
        <v>9.3680000000000003</v>
      </c>
      <c r="AA184" s="38">
        <v>10.051</v>
      </c>
      <c r="AB184" s="38">
        <v>10.606</v>
      </c>
      <c r="AC184" s="38">
        <v>11.041</v>
      </c>
    </row>
    <row r="185" spans="1:29">
      <c r="A185" s="38" t="s">
        <v>292</v>
      </c>
      <c r="B185" s="34">
        <f t="shared" si="25"/>
        <v>6.9806330086304325</v>
      </c>
      <c r="C185" s="38">
        <f t="shared" si="26"/>
        <v>6.9806330086304325</v>
      </c>
      <c r="D185" s="38">
        <f t="shared" si="18"/>
        <v>7.9463834976800429</v>
      </c>
      <c r="E185" s="38">
        <f t="shared" si="19"/>
        <v>8.5576755671853633</v>
      </c>
      <c r="F185" s="38">
        <f t="shared" si="20"/>
        <v>8.9570451100155388</v>
      </c>
      <c r="G185" s="38">
        <f t="shared" si="21"/>
        <v>9.6969067456222469</v>
      </c>
      <c r="H185" s="38">
        <f t="shared" si="22"/>
        <v>10.430834368582943</v>
      </c>
      <c r="I185" s="38">
        <f t="shared" si="23"/>
        <v>11.019108857326998</v>
      </c>
      <c r="J185" s="38">
        <f t="shared" si="24"/>
        <v>11.488163171053545</v>
      </c>
      <c r="M185" s="13"/>
      <c r="V185" s="38">
        <v>6.8049999999999997</v>
      </c>
      <c r="W185" s="38">
        <v>7.72</v>
      </c>
      <c r="X185" s="38">
        <v>8.2959999999999994</v>
      </c>
      <c r="Y185" s="38">
        <v>8.6709999999999994</v>
      </c>
      <c r="Z185" s="38">
        <v>9.3629999999999995</v>
      </c>
      <c r="AA185" s="38">
        <v>10.045999999999999</v>
      </c>
      <c r="AB185" s="38">
        <v>10.590999999999999</v>
      </c>
      <c r="AC185" s="38">
        <v>11.023999999999999</v>
      </c>
    </row>
    <row r="186" spans="1:29">
      <c r="A186" s="38" t="s">
        <v>293</v>
      </c>
      <c r="B186" s="34">
        <f t="shared" si="25"/>
        <v>7.0174546347607558</v>
      </c>
      <c r="C186" s="38">
        <f t="shared" si="26"/>
        <v>7.0174546347607558</v>
      </c>
      <c r="D186" s="38">
        <f t="shared" si="18"/>
        <v>7.9781577441558227</v>
      </c>
      <c r="E186" s="38">
        <f t="shared" si="19"/>
        <v>8.5895846647262353</v>
      </c>
      <c r="F186" s="38">
        <f t="shared" si="20"/>
        <v>8.9890422059544441</v>
      </c>
      <c r="G186" s="38">
        <f t="shared" si="21"/>
        <v>9.6969067456222469</v>
      </c>
      <c r="H186" s="38">
        <f t="shared" si="22"/>
        <v>10.430834368582943</v>
      </c>
      <c r="I186" s="38">
        <f t="shared" si="23"/>
        <v>10.997479353034144</v>
      </c>
      <c r="J186" s="38">
        <f t="shared" si="24"/>
        <v>11.4664651629395</v>
      </c>
      <c r="M186" s="13"/>
      <c r="V186" s="38">
        <v>6.84</v>
      </c>
      <c r="W186" s="38">
        <v>7.75</v>
      </c>
      <c r="X186" s="38">
        <v>8.3260000000000005</v>
      </c>
      <c r="Y186" s="38">
        <v>8.7010000000000005</v>
      </c>
      <c r="Z186" s="38">
        <v>9.3629999999999995</v>
      </c>
      <c r="AA186" s="38">
        <v>10.045999999999999</v>
      </c>
      <c r="AB186" s="38">
        <v>10.571</v>
      </c>
      <c r="AC186" s="38">
        <v>11.004</v>
      </c>
    </row>
    <row r="187" spans="1:29">
      <c r="A187" s="38" t="s">
        <v>294</v>
      </c>
      <c r="B187" s="34">
        <f t="shared" si="25"/>
        <v>7.0700734454323788</v>
      </c>
      <c r="C187" s="38">
        <f t="shared" si="26"/>
        <v>7.0700734454323788</v>
      </c>
      <c r="D187" s="38">
        <f t="shared" si="18"/>
        <v>8.0364287472733267</v>
      </c>
      <c r="E187" s="38">
        <f t="shared" si="19"/>
        <v>8.6374614999736856</v>
      </c>
      <c r="F187" s="38">
        <f t="shared" si="20"/>
        <v>9.0477218514977142</v>
      </c>
      <c r="G187" s="38">
        <f t="shared" si="21"/>
        <v>9.7773197705119497</v>
      </c>
      <c r="H187" s="38">
        <f t="shared" si="22"/>
        <v>10.522429360436547</v>
      </c>
      <c r="I187" s="38">
        <f t="shared" si="23"/>
        <v>11.078606293800863</v>
      </c>
      <c r="J187" s="38">
        <f t="shared" si="24"/>
        <v>11.526142307568987</v>
      </c>
      <c r="M187" s="13"/>
      <c r="V187" s="38">
        <v>6.89</v>
      </c>
      <c r="W187" s="38">
        <v>7.8049999999999997</v>
      </c>
      <c r="X187" s="38">
        <v>8.3710000000000004</v>
      </c>
      <c r="Y187" s="38">
        <v>8.7560000000000002</v>
      </c>
      <c r="Z187" s="38">
        <v>9.4380000000000006</v>
      </c>
      <c r="AA187" s="38">
        <v>10.131</v>
      </c>
      <c r="AB187" s="38">
        <v>10.646000000000001</v>
      </c>
      <c r="AC187" s="38">
        <v>11.058999999999999</v>
      </c>
    </row>
    <row r="188" spans="1:29">
      <c r="A188" s="38" t="s">
        <v>295</v>
      </c>
      <c r="B188" s="34">
        <f t="shared" si="25"/>
        <v>7.1174469631838821</v>
      </c>
      <c r="C188" s="38">
        <f t="shared" si="26"/>
        <v>7.1174469631838821</v>
      </c>
      <c r="D188" s="38">
        <f t="shared" si="18"/>
        <v>8.1053248813452772</v>
      </c>
      <c r="E188" s="38">
        <f t="shared" si="19"/>
        <v>8.7119680425282944</v>
      </c>
      <c r="F188" s="38">
        <f t="shared" si="20"/>
        <v>9.1224393023272121</v>
      </c>
      <c r="G188" s="38">
        <f t="shared" si="21"/>
        <v>9.8631423843472454</v>
      </c>
      <c r="H188" s="38">
        <f t="shared" si="22"/>
        <v>10.627025009777235</v>
      </c>
      <c r="I188" s="38">
        <f t="shared" si="23"/>
        <v>11.186844715668908</v>
      </c>
      <c r="J188" s="38">
        <f t="shared" si="24"/>
        <v>11.629277448763631</v>
      </c>
      <c r="M188" s="13"/>
      <c r="V188" s="38">
        <v>6.9349999999999996</v>
      </c>
      <c r="W188" s="38">
        <v>7.87</v>
      </c>
      <c r="X188" s="38">
        <v>8.4410000000000007</v>
      </c>
      <c r="Y188" s="38">
        <v>8.8260000000000005</v>
      </c>
      <c r="Z188" s="38">
        <v>9.5180000000000007</v>
      </c>
      <c r="AA188" s="38">
        <v>10.228</v>
      </c>
      <c r="AB188" s="38">
        <v>10.746</v>
      </c>
      <c r="AC188" s="38">
        <v>11.154</v>
      </c>
    </row>
    <row r="189" spans="1:29">
      <c r="A189" s="38" t="s">
        <v>296</v>
      </c>
      <c r="B189" s="34">
        <f t="shared" si="25"/>
        <v>7.1490380407435827</v>
      </c>
      <c r="C189" s="38">
        <f t="shared" si="26"/>
        <v>7.1490380407435827</v>
      </c>
      <c r="D189" s="38">
        <f t="shared" si="18"/>
        <v>8.137134208625362</v>
      </c>
      <c r="E189" s="38">
        <f t="shared" si="19"/>
        <v>8.7492356820094042</v>
      </c>
      <c r="F189" s="38">
        <f t="shared" si="20"/>
        <v>9.1437941960103473</v>
      </c>
      <c r="G189" s="38">
        <f t="shared" si="21"/>
        <v>9.8255888012806594</v>
      </c>
      <c r="H189" s="38">
        <f t="shared" si="22"/>
        <v>10.597903303781319</v>
      </c>
      <c r="I189" s="38">
        <f t="shared" si="23"/>
        <v>11.132715621656498</v>
      </c>
      <c r="J189" s="38">
        <f t="shared" si="24"/>
        <v>11.593443452932917</v>
      </c>
      <c r="M189" s="13"/>
      <c r="V189" s="38">
        <v>6.9649999999999999</v>
      </c>
      <c r="W189" s="38">
        <v>7.9</v>
      </c>
      <c r="X189" s="38">
        <v>8.4760000000000009</v>
      </c>
      <c r="Y189" s="38">
        <v>8.8460000000000001</v>
      </c>
      <c r="Z189" s="38">
        <v>9.4830000000000005</v>
      </c>
      <c r="AA189" s="38">
        <v>10.201000000000001</v>
      </c>
      <c r="AB189" s="38">
        <v>10.696</v>
      </c>
      <c r="AC189" s="38">
        <v>11.121</v>
      </c>
    </row>
    <row r="190" spans="1:29">
      <c r="A190" s="38" t="s">
        <v>297</v>
      </c>
      <c r="B190" s="34">
        <f t="shared" si="25"/>
        <v>7.1490380407435827</v>
      </c>
      <c r="C190" s="38">
        <f t="shared" si="26"/>
        <v>7.1490380407435827</v>
      </c>
      <c r="D190" s="38">
        <f t="shared" si="18"/>
        <v>8.137134208625362</v>
      </c>
      <c r="E190" s="38">
        <f t="shared" si="19"/>
        <v>8.7492356820094042</v>
      </c>
      <c r="F190" s="38">
        <f t="shared" si="20"/>
        <v>9.1437941960103473</v>
      </c>
      <c r="G190" s="38">
        <f t="shared" si="21"/>
        <v>9.8255888012806594</v>
      </c>
      <c r="H190" s="38">
        <f t="shared" si="22"/>
        <v>10.597903303781319</v>
      </c>
      <c r="I190" s="38">
        <f t="shared" si="23"/>
        <v>11.132715621656498</v>
      </c>
      <c r="J190" s="38">
        <f t="shared" si="24"/>
        <v>11.593443452932917</v>
      </c>
      <c r="M190" s="13"/>
      <c r="V190" s="38">
        <v>6.9649999999999999</v>
      </c>
      <c r="W190" s="38">
        <v>7.9</v>
      </c>
      <c r="X190" s="38">
        <v>8.4760000000000009</v>
      </c>
      <c r="Y190" s="38">
        <v>8.8460000000000001</v>
      </c>
      <c r="Z190" s="38">
        <v>9.4830000000000005</v>
      </c>
      <c r="AA190" s="38">
        <v>10.201000000000001</v>
      </c>
      <c r="AB190" s="38">
        <v>10.696</v>
      </c>
      <c r="AC190" s="38">
        <v>11.121</v>
      </c>
    </row>
    <row r="191" spans="1:29">
      <c r="A191" s="38" t="s">
        <v>298</v>
      </c>
      <c r="B191" s="34">
        <f t="shared" si="25"/>
        <v>7.1595699525715206</v>
      </c>
      <c r="C191" s="38">
        <f t="shared" si="26"/>
        <v>7.1595699525715206</v>
      </c>
      <c r="D191" s="38">
        <f t="shared" si="18"/>
        <v>8.1583443263361524</v>
      </c>
      <c r="E191" s="38">
        <f t="shared" si="19"/>
        <v>8.7705357775629942</v>
      </c>
      <c r="F191" s="38">
        <f t="shared" si="20"/>
        <v>9.1544728181416559</v>
      </c>
      <c r="G191" s="38">
        <f t="shared" si="21"/>
        <v>9.8255888012806594</v>
      </c>
      <c r="H191" s="38">
        <f t="shared" si="22"/>
        <v>10.581727062812352</v>
      </c>
      <c r="I191" s="38">
        <f t="shared" si="23"/>
        <v>11.105658487259817</v>
      </c>
      <c r="J191" s="38">
        <f t="shared" si="24"/>
        <v>11.560874580202118</v>
      </c>
      <c r="M191" s="13"/>
      <c r="V191" s="38">
        <v>6.9749999999999996</v>
      </c>
      <c r="W191" s="38">
        <v>7.92</v>
      </c>
      <c r="X191" s="38">
        <v>8.4960000000000004</v>
      </c>
      <c r="Y191" s="38">
        <v>8.8559999999999999</v>
      </c>
      <c r="Z191" s="38">
        <v>9.4830000000000005</v>
      </c>
      <c r="AA191" s="38">
        <v>10.186</v>
      </c>
      <c r="AB191" s="38">
        <v>10.670999999999999</v>
      </c>
      <c r="AC191" s="38">
        <v>11.090999999999999</v>
      </c>
    </row>
    <row r="192" spans="1:29">
      <c r="A192" s="38" t="s">
        <v>299</v>
      </c>
      <c r="B192" s="34">
        <f t="shared" si="25"/>
        <v>7.1595699525715206</v>
      </c>
      <c r="C192" s="38">
        <f t="shared" si="26"/>
        <v>7.1595699525715206</v>
      </c>
      <c r="D192" s="38">
        <f t="shared" si="18"/>
        <v>8.1742539620868193</v>
      </c>
      <c r="E192" s="38">
        <f t="shared" si="19"/>
        <v>8.791839001910029</v>
      </c>
      <c r="F192" s="38">
        <f t="shared" si="20"/>
        <v>9.1811728017058947</v>
      </c>
      <c r="G192" s="38">
        <f t="shared" si="21"/>
        <v>9.8416820149532782</v>
      </c>
      <c r="H192" s="38">
        <f t="shared" si="22"/>
        <v>10.581727062812352</v>
      </c>
      <c r="I192" s="38">
        <f t="shared" si="23"/>
        <v>11.084016337246517</v>
      </c>
      <c r="J192" s="38">
        <f t="shared" si="24"/>
        <v>11.558703575525353</v>
      </c>
      <c r="M192" s="13"/>
      <c r="V192" s="38">
        <v>6.9749999999999996</v>
      </c>
      <c r="W192" s="38">
        <v>7.9349999999999996</v>
      </c>
      <c r="X192" s="38">
        <v>8.516</v>
      </c>
      <c r="Y192" s="38">
        <v>8.8810000000000002</v>
      </c>
      <c r="Z192" s="38">
        <v>9.4979999999999993</v>
      </c>
      <c r="AA192" s="38">
        <v>10.186</v>
      </c>
      <c r="AB192" s="38">
        <v>10.651</v>
      </c>
      <c r="AC192" s="38">
        <v>11.089</v>
      </c>
    </row>
    <row r="193" spans="1:29">
      <c r="A193" s="38" t="s">
        <v>300</v>
      </c>
      <c r="B193" s="34">
        <f t="shared" si="25"/>
        <v>7.1595699525715206</v>
      </c>
      <c r="C193" s="38">
        <f t="shared" si="26"/>
        <v>7.1595699525715206</v>
      </c>
      <c r="D193" s="38">
        <f t="shared" si="18"/>
        <v>8.1848613609768464</v>
      </c>
      <c r="E193" s="38">
        <f t="shared" si="19"/>
        <v>8.8078184736252396</v>
      </c>
      <c r="F193" s="38">
        <f t="shared" si="20"/>
        <v>9.1971951428266419</v>
      </c>
      <c r="G193" s="38">
        <f t="shared" si="21"/>
        <v>9.8685079680069556</v>
      </c>
      <c r="H193" s="38">
        <f t="shared" si="22"/>
        <v>10.6140813194187</v>
      </c>
      <c r="I193" s="38">
        <f t="shared" si="23"/>
        <v>11.121892174946858</v>
      </c>
      <c r="J193" s="38">
        <f t="shared" si="24"/>
        <v>11.564131146630086</v>
      </c>
      <c r="M193" s="13"/>
      <c r="V193" s="38">
        <v>6.9749999999999996</v>
      </c>
      <c r="W193" s="38">
        <v>7.9450000000000003</v>
      </c>
      <c r="X193" s="38">
        <v>8.5310000000000006</v>
      </c>
      <c r="Y193" s="38">
        <v>8.8960000000000008</v>
      </c>
      <c r="Z193" s="38">
        <v>9.5229999999999997</v>
      </c>
      <c r="AA193" s="38">
        <v>10.215999999999999</v>
      </c>
      <c r="AB193" s="38">
        <v>10.686</v>
      </c>
      <c r="AC193" s="38">
        <v>11.093999999999999</v>
      </c>
    </row>
    <row r="194" spans="1:29">
      <c r="A194" s="38" t="s">
        <v>301</v>
      </c>
      <c r="B194" s="34">
        <f t="shared" si="25"/>
        <v>7.1595699525715206</v>
      </c>
      <c r="C194" s="38">
        <f t="shared" si="26"/>
        <v>7.1595699525715206</v>
      </c>
      <c r="D194" s="38">
        <f t="shared" si="18"/>
        <v>8.1848613609768464</v>
      </c>
      <c r="E194" s="38">
        <f t="shared" si="19"/>
        <v>8.8078184736252396</v>
      </c>
      <c r="F194" s="38">
        <f t="shared" si="20"/>
        <v>9.1971951428266419</v>
      </c>
      <c r="G194" s="38">
        <f t="shared" si="21"/>
        <v>9.8685079680069556</v>
      </c>
      <c r="H194" s="38">
        <f t="shared" si="22"/>
        <v>10.6140813194187</v>
      </c>
      <c r="I194" s="38">
        <f t="shared" si="23"/>
        <v>11.094837016997406</v>
      </c>
      <c r="J194" s="38">
        <f t="shared" si="24"/>
        <v>11.509864346806143</v>
      </c>
      <c r="M194" s="13"/>
      <c r="V194" s="38">
        <v>6.9749999999999996</v>
      </c>
      <c r="W194" s="38">
        <v>7.9450000000000003</v>
      </c>
      <c r="X194" s="38">
        <v>8.5310000000000006</v>
      </c>
      <c r="Y194" s="38">
        <v>8.8960000000000008</v>
      </c>
      <c r="Z194" s="38">
        <v>9.5229999999999997</v>
      </c>
      <c r="AA194" s="38">
        <v>10.215999999999999</v>
      </c>
      <c r="AB194" s="38">
        <v>10.661</v>
      </c>
      <c r="AC194" s="38">
        <v>11.044</v>
      </c>
    </row>
    <row r="195" spans="1:29">
      <c r="A195" s="38" t="s">
        <v>302</v>
      </c>
      <c r="B195" s="34">
        <f t="shared" si="25"/>
        <v>7.1385069052616767</v>
      </c>
      <c r="C195" s="38">
        <f t="shared" si="26"/>
        <v>7.1385069052616767</v>
      </c>
      <c r="D195" s="38">
        <f t="shared" si="18"/>
        <v>8.1636473432481704</v>
      </c>
      <c r="E195" s="38">
        <f t="shared" si="19"/>
        <v>8.7865129024821584</v>
      </c>
      <c r="F195" s="38">
        <f t="shared" si="20"/>
        <v>9.1651522238505923</v>
      </c>
      <c r="G195" s="38">
        <f t="shared" si="21"/>
        <v>9.8255888012806594</v>
      </c>
      <c r="H195" s="38">
        <f t="shared" si="22"/>
        <v>10.565552596382011</v>
      </c>
      <c r="I195" s="38">
        <f t="shared" si="23"/>
        <v>11.046150182840675</v>
      </c>
      <c r="J195" s="38">
        <f t="shared" si="24"/>
        <v>11.461041155818453</v>
      </c>
      <c r="M195" s="13"/>
      <c r="V195" s="38">
        <v>6.9550000000000001</v>
      </c>
      <c r="W195" s="38">
        <v>7.9249999999999998</v>
      </c>
      <c r="X195" s="38">
        <v>8.5109999999999992</v>
      </c>
      <c r="Y195" s="38">
        <v>8.8659999999999997</v>
      </c>
      <c r="Z195" s="38">
        <v>9.4830000000000005</v>
      </c>
      <c r="AA195" s="38">
        <v>10.170999999999999</v>
      </c>
      <c r="AB195" s="38">
        <v>10.616</v>
      </c>
      <c r="AC195" s="38">
        <v>10.999000000000001</v>
      </c>
    </row>
    <row r="196" spans="1:29">
      <c r="A196" s="38" t="s">
        <v>303</v>
      </c>
      <c r="B196" s="34">
        <f t="shared" si="25"/>
        <v>7.1490380407435827</v>
      </c>
      <c r="C196" s="38">
        <f t="shared" si="26"/>
        <v>7.1490380407435827</v>
      </c>
      <c r="D196" s="38">
        <f t="shared" ref="D196:D251" si="27">((1+W196/4/100)^4-1)*100</f>
        <v>8.2272987578160262</v>
      </c>
      <c r="E196" s="38">
        <f t="shared" ref="E196:E251" si="28">((1+X196/4/100)^4-1)*100</f>
        <v>8.8610960929704099</v>
      </c>
      <c r="F196" s="38">
        <f t="shared" ref="F196:F251" si="29">((1+Y196/4/100)^4-1)*100</f>
        <v>9.2399300072070858</v>
      </c>
      <c r="G196" s="38">
        <f t="shared" ref="G196:G251" si="30">((1+Z196/4/100)^4-1)*100</f>
        <v>9.9007055973489919</v>
      </c>
      <c r="H196" s="38">
        <f t="shared" ref="H196:H251" si="31">((1+AA196/4/100)^4-1)*100</f>
        <v>10.641048622874605</v>
      </c>
      <c r="I196" s="38">
        <f t="shared" ref="I196:I251" si="32">((1+AB196/4/100)^4-1)*100</f>
        <v>11.148952274194702</v>
      </c>
      <c r="J196" s="38">
        <f t="shared" ref="J196:J251" si="33">((1+AC196/4/100)^4-1)*100</f>
        <v>11.564131146630086</v>
      </c>
      <c r="M196" s="13"/>
      <c r="V196" s="38">
        <v>6.9649999999999999</v>
      </c>
      <c r="W196" s="38">
        <v>7.9850000000000003</v>
      </c>
      <c r="X196" s="38">
        <v>8.5809999999999995</v>
      </c>
      <c r="Y196" s="38">
        <v>8.9359999999999999</v>
      </c>
      <c r="Z196" s="38">
        <v>9.5530000000000008</v>
      </c>
      <c r="AA196" s="38">
        <v>10.241</v>
      </c>
      <c r="AB196" s="38">
        <v>10.711</v>
      </c>
      <c r="AC196" s="38">
        <v>11.093999999999999</v>
      </c>
    </row>
    <row r="197" spans="1:29">
      <c r="A197" s="38" t="s">
        <v>304</v>
      </c>
      <c r="B197" s="34">
        <f t="shared" ref="B197:B251" si="34">C197</f>
        <v>7.1701026407837709</v>
      </c>
      <c r="C197" s="38">
        <f t="shared" ref="C197:C251" si="35">((1+V197/4/100)^4-1)*100</f>
        <v>7.1701026407837709</v>
      </c>
      <c r="D197" s="38">
        <f t="shared" si="27"/>
        <v>8.2485221375382842</v>
      </c>
      <c r="E197" s="38">
        <f t="shared" si="28"/>
        <v>8.8984020662700836</v>
      </c>
      <c r="F197" s="38">
        <f t="shared" si="29"/>
        <v>9.2933662253670501</v>
      </c>
      <c r="G197" s="38">
        <f t="shared" si="30"/>
        <v>9.9704914044892234</v>
      </c>
      <c r="H197" s="38">
        <f t="shared" si="31"/>
        <v>10.716583305240368</v>
      </c>
      <c r="I197" s="38">
        <f t="shared" si="32"/>
        <v>11.224746844918343</v>
      </c>
      <c r="J197" s="38">
        <f t="shared" si="33"/>
        <v>11.64013793899854</v>
      </c>
      <c r="M197" s="13"/>
      <c r="V197" s="38">
        <v>6.9850000000000003</v>
      </c>
      <c r="W197" s="38">
        <v>8.0050000000000008</v>
      </c>
      <c r="X197" s="38">
        <v>8.6159999999999997</v>
      </c>
      <c r="Y197" s="38">
        <v>8.9860000000000007</v>
      </c>
      <c r="Z197" s="38">
        <v>9.6180000000000003</v>
      </c>
      <c r="AA197" s="38">
        <v>10.311</v>
      </c>
      <c r="AB197" s="38">
        <v>10.781000000000001</v>
      </c>
      <c r="AC197" s="38">
        <v>11.164</v>
      </c>
    </row>
    <row r="198" spans="1:29">
      <c r="A198" s="38" t="s">
        <v>305</v>
      </c>
      <c r="B198" s="34">
        <f t="shared" si="34"/>
        <v>7.1385069052616767</v>
      </c>
      <c r="C198" s="38">
        <f t="shared" si="35"/>
        <v>7.1385069052616767</v>
      </c>
      <c r="D198" s="38">
        <f t="shared" si="27"/>
        <v>8.216688238337877</v>
      </c>
      <c r="E198" s="38">
        <f t="shared" si="28"/>
        <v>8.8664249307962564</v>
      </c>
      <c r="F198" s="38">
        <f t="shared" si="29"/>
        <v>9.2452727470741394</v>
      </c>
      <c r="G198" s="38">
        <f t="shared" si="30"/>
        <v>9.9007055973489919</v>
      </c>
      <c r="H198" s="38">
        <f t="shared" si="31"/>
        <v>10.6140813194187</v>
      </c>
      <c r="I198" s="38">
        <f t="shared" si="32"/>
        <v>11.089426578310446</v>
      </c>
      <c r="J198" s="38">
        <f t="shared" si="33"/>
        <v>11.504438755885026</v>
      </c>
      <c r="M198" s="13"/>
      <c r="V198" s="38">
        <v>6.9550000000000001</v>
      </c>
      <c r="W198" s="38">
        <v>7.9749999999999996</v>
      </c>
      <c r="X198" s="38">
        <v>8.5860000000000003</v>
      </c>
      <c r="Y198" s="38">
        <v>8.9410000000000007</v>
      </c>
      <c r="Z198" s="38">
        <v>9.5530000000000008</v>
      </c>
      <c r="AA198" s="38">
        <v>10.215999999999999</v>
      </c>
      <c r="AB198" s="38">
        <v>10.656000000000001</v>
      </c>
      <c r="AC198" s="38">
        <v>11.039</v>
      </c>
    </row>
    <row r="199" spans="1:29">
      <c r="A199" s="38" t="s">
        <v>306</v>
      </c>
      <c r="B199" s="34">
        <f t="shared" si="34"/>
        <v>7.1385069052616767</v>
      </c>
      <c r="C199" s="38">
        <f t="shared" si="35"/>
        <v>7.1385069052616767</v>
      </c>
      <c r="D199" s="38">
        <f t="shared" si="27"/>
        <v>8.2379100575367339</v>
      </c>
      <c r="E199" s="38">
        <f t="shared" si="28"/>
        <v>8.8877422385052807</v>
      </c>
      <c r="F199" s="38">
        <f t="shared" si="29"/>
        <v>9.2666456663491168</v>
      </c>
      <c r="G199" s="38">
        <f t="shared" si="30"/>
        <v>9.9168070655541118</v>
      </c>
      <c r="H199" s="38">
        <f t="shared" si="31"/>
        <v>10.624867649168079</v>
      </c>
      <c r="I199" s="38">
        <f t="shared" si="32"/>
        <v>11.100247653312255</v>
      </c>
      <c r="J199" s="38">
        <f t="shared" si="33"/>
        <v>11.515290135724033</v>
      </c>
      <c r="M199" s="13"/>
      <c r="V199" s="38">
        <v>6.9550000000000001</v>
      </c>
      <c r="W199" s="38">
        <v>7.9950000000000001</v>
      </c>
      <c r="X199" s="38">
        <v>8.6059999999999999</v>
      </c>
      <c r="Y199" s="38">
        <v>8.9610000000000003</v>
      </c>
      <c r="Z199" s="38">
        <v>9.5679999999999996</v>
      </c>
      <c r="AA199" s="38">
        <v>10.226000000000001</v>
      </c>
      <c r="AB199" s="38">
        <v>10.666</v>
      </c>
      <c r="AC199" s="38">
        <v>11.048999999999999</v>
      </c>
    </row>
    <row r="200" spans="1:29">
      <c r="A200" s="38" t="s">
        <v>307</v>
      </c>
      <c r="B200" s="34">
        <f t="shared" si="34"/>
        <v>7.1279765460878775</v>
      </c>
      <c r="C200" s="38">
        <f t="shared" si="35"/>
        <v>7.1279765460878775</v>
      </c>
      <c r="D200" s="38">
        <f t="shared" si="27"/>
        <v>8.2272987578160262</v>
      </c>
      <c r="E200" s="38">
        <f t="shared" si="28"/>
        <v>8.909062676693047</v>
      </c>
      <c r="F200" s="38">
        <f t="shared" si="29"/>
        <v>9.2880217215445917</v>
      </c>
      <c r="G200" s="38">
        <f t="shared" si="30"/>
        <v>9.9382784419320238</v>
      </c>
      <c r="H200" s="38">
        <f t="shared" si="31"/>
        <v>10.646442675218083</v>
      </c>
      <c r="I200" s="38">
        <f t="shared" si="32"/>
        <v>11.121892174946858</v>
      </c>
      <c r="J200" s="38">
        <f t="shared" si="33"/>
        <v>11.536995271458505</v>
      </c>
      <c r="M200" s="13"/>
      <c r="V200" s="38">
        <v>6.9450000000000003</v>
      </c>
      <c r="W200" s="38">
        <v>7.9850000000000003</v>
      </c>
      <c r="X200" s="38">
        <v>8.6259999999999994</v>
      </c>
      <c r="Y200" s="38">
        <v>8.9809999999999999</v>
      </c>
      <c r="Z200" s="38">
        <v>9.5879999999999992</v>
      </c>
      <c r="AA200" s="38">
        <v>10.246</v>
      </c>
      <c r="AB200" s="38">
        <v>10.686</v>
      </c>
      <c r="AC200" s="38">
        <v>11.069000000000001</v>
      </c>
    </row>
    <row r="201" spans="1:29">
      <c r="A201" s="38" t="s">
        <v>308</v>
      </c>
      <c r="B201" s="34">
        <f t="shared" si="34"/>
        <v>7.1279765460878775</v>
      </c>
      <c r="C201" s="38">
        <f t="shared" si="35"/>
        <v>7.1279765460878775</v>
      </c>
      <c r="D201" s="38">
        <f t="shared" si="27"/>
        <v>8.2485221375382842</v>
      </c>
      <c r="E201" s="38">
        <f t="shared" si="28"/>
        <v>8.9303862456658667</v>
      </c>
      <c r="F201" s="38">
        <f t="shared" si="29"/>
        <v>9.3094009129675683</v>
      </c>
      <c r="G201" s="38">
        <f t="shared" si="30"/>
        <v>9.9543840384616047</v>
      </c>
      <c r="H201" s="38">
        <f t="shared" si="31"/>
        <v>10.662626015639676</v>
      </c>
      <c r="I201" s="38">
        <f t="shared" si="32"/>
        <v>11.138127641501239</v>
      </c>
      <c r="J201" s="38">
        <f t="shared" si="33"/>
        <v>11.553276202460561</v>
      </c>
      <c r="M201" s="13"/>
      <c r="V201" s="38">
        <v>6.9450000000000003</v>
      </c>
      <c r="W201" s="38">
        <v>8.0050000000000008</v>
      </c>
      <c r="X201" s="38">
        <v>8.6460000000000008</v>
      </c>
      <c r="Y201" s="38">
        <v>9.0009999999999994</v>
      </c>
      <c r="Z201" s="38">
        <v>9.6029999999999998</v>
      </c>
      <c r="AA201" s="38">
        <v>10.260999999999999</v>
      </c>
      <c r="AB201" s="38">
        <v>10.701000000000001</v>
      </c>
      <c r="AC201" s="38">
        <v>11.084</v>
      </c>
    </row>
    <row r="202" spans="1:29">
      <c r="A202" s="38" t="s">
        <v>309</v>
      </c>
      <c r="B202" s="34">
        <f t="shared" si="34"/>
        <v>7.1174469631838821</v>
      </c>
      <c r="C202" s="38">
        <f t="shared" si="35"/>
        <v>7.1174469631838821</v>
      </c>
      <c r="D202" s="38">
        <f t="shared" si="27"/>
        <v>8.2591349978589754</v>
      </c>
      <c r="E202" s="38">
        <f t="shared" si="28"/>
        <v>8.9517129457304279</v>
      </c>
      <c r="F202" s="38">
        <f t="shared" si="29"/>
        <v>9.3307832409244895</v>
      </c>
      <c r="G202" s="38">
        <f t="shared" si="30"/>
        <v>10.008082140662221</v>
      </c>
      <c r="H202" s="38">
        <f t="shared" si="31"/>
        <v>10.759763341653139</v>
      </c>
      <c r="I202" s="38">
        <f t="shared" si="32"/>
        <v>11.240993580651338</v>
      </c>
      <c r="J202" s="38">
        <f t="shared" si="33"/>
        <v>11.656430160205034</v>
      </c>
      <c r="M202" s="13"/>
      <c r="V202" s="38">
        <v>6.9349999999999996</v>
      </c>
      <c r="W202" s="38">
        <v>8.0150000000000006</v>
      </c>
      <c r="X202" s="38">
        <v>8.6660000000000004</v>
      </c>
      <c r="Y202" s="38">
        <v>9.0210000000000008</v>
      </c>
      <c r="Z202" s="38">
        <v>9.6530000000000005</v>
      </c>
      <c r="AA202" s="38">
        <v>10.351000000000001</v>
      </c>
      <c r="AB202" s="38">
        <v>10.795999999999999</v>
      </c>
      <c r="AC202" s="38">
        <v>11.179</v>
      </c>
    </row>
    <row r="203" spans="1:29">
      <c r="A203" s="38" t="s">
        <v>310</v>
      </c>
      <c r="B203" s="34">
        <f t="shared" si="34"/>
        <v>7.0963901260327811</v>
      </c>
      <c r="C203" s="38">
        <f t="shared" si="35"/>
        <v>7.0963901260327811</v>
      </c>
      <c r="D203" s="38">
        <f t="shared" si="27"/>
        <v>8.2379100575367339</v>
      </c>
      <c r="E203" s="38">
        <f t="shared" si="28"/>
        <v>8.9463809771576983</v>
      </c>
      <c r="F203" s="38">
        <f t="shared" si="29"/>
        <v>9.3307832409244895</v>
      </c>
      <c r="G203" s="38">
        <f t="shared" si="30"/>
        <v>10.008082140662221</v>
      </c>
      <c r="H203" s="38">
        <f t="shared" si="31"/>
        <v>10.759763341653139</v>
      </c>
      <c r="I203" s="38">
        <f t="shared" si="32"/>
        <v>11.240993580651338</v>
      </c>
      <c r="J203" s="38">
        <f t="shared" si="33"/>
        <v>11.656430160205034</v>
      </c>
      <c r="M203" s="13"/>
      <c r="V203" s="38">
        <v>6.915</v>
      </c>
      <c r="W203" s="38">
        <v>7.9950000000000001</v>
      </c>
      <c r="X203" s="38">
        <v>8.6609999999999996</v>
      </c>
      <c r="Y203" s="38">
        <v>9.0210000000000008</v>
      </c>
      <c r="Z203" s="38">
        <v>9.6530000000000005</v>
      </c>
      <c r="AA203" s="38">
        <v>10.351000000000001</v>
      </c>
      <c r="AB203" s="38">
        <v>10.795999999999999</v>
      </c>
      <c r="AC203" s="38">
        <v>11.179</v>
      </c>
    </row>
    <row r="204" spans="1:29">
      <c r="A204" s="38" t="s">
        <v>311</v>
      </c>
      <c r="B204" s="34">
        <f t="shared" si="34"/>
        <v>7.0963901260327811</v>
      </c>
      <c r="C204" s="38">
        <f t="shared" si="35"/>
        <v>7.0963901260327811</v>
      </c>
      <c r="D204" s="38">
        <f t="shared" si="27"/>
        <v>8.2379100575367339</v>
      </c>
      <c r="E204" s="38">
        <f t="shared" si="28"/>
        <v>8.9463809771576983</v>
      </c>
      <c r="F204" s="38">
        <f t="shared" si="29"/>
        <v>9.3307832409244895</v>
      </c>
      <c r="G204" s="38">
        <f t="shared" si="30"/>
        <v>10.018824120855442</v>
      </c>
      <c r="H204" s="38">
        <f t="shared" si="31"/>
        <v>10.770560323956357</v>
      </c>
      <c r="I204" s="38">
        <f t="shared" si="32"/>
        <v>11.251825726587805</v>
      </c>
      <c r="J204" s="38">
        <f t="shared" si="33"/>
        <v>11.667292631635195</v>
      </c>
      <c r="M204" s="13"/>
      <c r="V204" s="38">
        <v>6.915</v>
      </c>
      <c r="W204" s="38">
        <v>7.9950000000000001</v>
      </c>
      <c r="X204" s="38">
        <v>8.6609999999999996</v>
      </c>
      <c r="Y204" s="38">
        <v>9.0210000000000008</v>
      </c>
      <c r="Z204" s="38">
        <v>9.6630000000000003</v>
      </c>
      <c r="AA204" s="38">
        <v>10.361000000000001</v>
      </c>
      <c r="AB204" s="38">
        <v>10.805999999999999</v>
      </c>
      <c r="AC204" s="38">
        <v>11.189</v>
      </c>
    </row>
    <row r="205" spans="1:29">
      <c r="A205" s="38" t="s">
        <v>312</v>
      </c>
      <c r="B205" s="34">
        <f t="shared" si="34"/>
        <v>7.0858628717094474</v>
      </c>
      <c r="C205" s="38">
        <f t="shared" si="35"/>
        <v>7.0858628717094474</v>
      </c>
      <c r="D205" s="38">
        <f t="shared" si="27"/>
        <v>8.2272987578160262</v>
      </c>
      <c r="E205" s="38">
        <f t="shared" si="28"/>
        <v>8.9677100257420364</v>
      </c>
      <c r="F205" s="38">
        <f t="shared" si="29"/>
        <v>9.3521687057223737</v>
      </c>
      <c r="G205" s="38">
        <f t="shared" si="30"/>
        <v>10.072545822698187</v>
      </c>
      <c r="H205" s="38">
        <f t="shared" si="31"/>
        <v>10.824557076596308</v>
      </c>
      <c r="I205" s="38">
        <f t="shared" si="32"/>
        <v>11.305998323088296</v>
      </c>
      <c r="J205" s="38">
        <f t="shared" si="33"/>
        <v>11.727050392287207</v>
      </c>
      <c r="M205" s="13"/>
      <c r="V205" s="38">
        <v>6.9050000000000002</v>
      </c>
      <c r="W205" s="38">
        <v>7.9850000000000003</v>
      </c>
      <c r="X205" s="38">
        <v>8.6809999999999992</v>
      </c>
      <c r="Y205" s="38">
        <v>9.0410000000000004</v>
      </c>
      <c r="Z205" s="38">
        <v>9.7129999999999992</v>
      </c>
      <c r="AA205" s="38">
        <v>10.411</v>
      </c>
      <c r="AB205" s="38">
        <v>10.856</v>
      </c>
      <c r="AC205" s="38">
        <v>11.244</v>
      </c>
    </row>
    <row r="206" spans="1:29">
      <c r="A206" s="38" t="s">
        <v>313</v>
      </c>
      <c r="B206" s="34">
        <f t="shared" si="34"/>
        <v>7.0700734454323788</v>
      </c>
      <c r="C206" s="38">
        <f t="shared" si="35"/>
        <v>7.0700734454323788</v>
      </c>
      <c r="D206" s="38">
        <f t="shared" si="27"/>
        <v>8.2060784990641835</v>
      </c>
      <c r="E206" s="38">
        <f t="shared" si="28"/>
        <v>8.9463809771576983</v>
      </c>
      <c r="F206" s="38">
        <f t="shared" si="29"/>
        <v>9.3307832409244895</v>
      </c>
      <c r="G206" s="38">
        <f t="shared" si="30"/>
        <v>10.05105478163204</v>
      </c>
      <c r="H206" s="38">
        <f t="shared" si="31"/>
        <v>10.813756147123478</v>
      </c>
      <c r="I206" s="38">
        <f t="shared" si="32"/>
        <v>11.289744467293339</v>
      </c>
      <c r="J206" s="38">
        <f t="shared" si="33"/>
        <v>11.724876962686203</v>
      </c>
      <c r="M206" s="13"/>
      <c r="V206" s="38">
        <v>6.89</v>
      </c>
      <c r="W206" s="38">
        <v>7.9649999999999999</v>
      </c>
      <c r="X206" s="38">
        <v>8.6609999999999996</v>
      </c>
      <c r="Y206" s="38">
        <v>9.0210000000000008</v>
      </c>
      <c r="Z206" s="38">
        <v>9.6929999999999996</v>
      </c>
      <c r="AA206" s="38">
        <v>10.401</v>
      </c>
      <c r="AB206" s="38">
        <v>10.840999999999999</v>
      </c>
      <c r="AC206" s="38">
        <v>11.242000000000001</v>
      </c>
    </row>
    <row r="207" spans="1:29">
      <c r="A207" s="38" t="s">
        <v>314</v>
      </c>
      <c r="B207" s="34">
        <f t="shared" si="34"/>
        <v>7.0332382410883909</v>
      </c>
      <c r="C207" s="38">
        <f t="shared" si="35"/>
        <v>7.0332382410883909</v>
      </c>
      <c r="D207" s="38">
        <f t="shared" si="27"/>
        <v>8.1689505551634447</v>
      </c>
      <c r="E207" s="38">
        <f t="shared" si="28"/>
        <v>8.9463809771576983</v>
      </c>
      <c r="F207" s="38">
        <f t="shared" si="29"/>
        <v>9.3307832409244895</v>
      </c>
      <c r="G207" s="38">
        <f t="shared" si="30"/>
        <v>10.018824120855442</v>
      </c>
      <c r="H207" s="38">
        <f t="shared" si="31"/>
        <v>10.7813580956166</v>
      </c>
      <c r="I207" s="38">
        <f t="shared" si="32"/>
        <v>11.253992250702293</v>
      </c>
      <c r="J207" s="38">
        <f t="shared" si="33"/>
        <v>11.689019952170842</v>
      </c>
      <c r="M207" s="13"/>
      <c r="V207" s="38">
        <v>6.8550000000000004</v>
      </c>
      <c r="W207" s="38">
        <v>7.93</v>
      </c>
      <c r="X207" s="38">
        <v>8.6609999999999996</v>
      </c>
      <c r="Y207" s="38">
        <v>9.0210000000000008</v>
      </c>
      <c r="Z207" s="38">
        <v>9.6630000000000003</v>
      </c>
      <c r="AA207" s="38">
        <v>10.371</v>
      </c>
      <c r="AB207" s="38">
        <v>10.808</v>
      </c>
      <c r="AC207" s="38">
        <v>11.209</v>
      </c>
    </row>
    <row r="208" spans="1:29">
      <c r="A208" s="38" t="s">
        <v>315</v>
      </c>
      <c r="B208" s="34">
        <f t="shared" si="34"/>
        <v>7.0069332003869889</v>
      </c>
      <c r="C208" s="38">
        <f t="shared" si="35"/>
        <v>7.0069332003869889</v>
      </c>
      <c r="D208" s="38">
        <f t="shared" si="27"/>
        <v>8.1424364455720202</v>
      </c>
      <c r="E208" s="38">
        <f t="shared" si="28"/>
        <v>8.9303862456658667</v>
      </c>
      <c r="F208" s="38">
        <f t="shared" si="29"/>
        <v>9.3147462008947635</v>
      </c>
      <c r="G208" s="38">
        <f t="shared" si="30"/>
        <v>9.9973409471046928</v>
      </c>
      <c r="H208" s="38">
        <f t="shared" si="31"/>
        <v>10.757604039911906</v>
      </c>
      <c r="I208" s="38">
        <f t="shared" si="32"/>
        <v>11.226912973520008</v>
      </c>
      <c r="J208" s="38">
        <f t="shared" si="33"/>
        <v>11.689019952170842</v>
      </c>
      <c r="M208" s="13"/>
      <c r="V208" s="38">
        <v>6.83</v>
      </c>
      <c r="W208" s="38">
        <v>7.9050000000000002</v>
      </c>
      <c r="X208" s="38">
        <v>8.6460000000000008</v>
      </c>
      <c r="Y208" s="38">
        <v>9.0060000000000002</v>
      </c>
      <c r="Z208" s="38">
        <v>9.6430000000000007</v>
      </c>
      <c r="AA208" s="38">
        <v>10.349</v>
      </c>
      <c r="AB208" s="38">
        <v>10.782999999999999</v>
      </c>
      <c r="AC208" s="38">
        <v>11.209</v>
      </c>
    </row>
    <row r="209" spans="1:29">
      <c r="A209" s="38" t="s">
        <v>316</v>
      </c>
      <c r="B209" s="34">
        <f t="shared" si="34"/>
        <v>7.0279768450039803</v>
      </c>
      <c r="C209" s="38">
        <f t="shared" si="35"/>
        <v>7.0279768450039803</v>
      </c>
      <c r="D209" s="38">
        <f t="shared" si="27"/>
        <v>8.1636473432481704</v>
      </c>
      <c r="E209" s="38">
        <f t="shared" si="28"/>
        <v>8.9730427771930188</v>
      </c>
      <c r="F209" s="38">
        <f t="shared" si="29"/>
        <v>9.3682098630570643</v>
      </c>
      <c r="G209" s="38">
        <f t="shared" si="30"/>
        <v>10.040310441301802</v>
      </c>
      <c r="H209" s="38">
        <f t="shared" si="31"/>
        <v>10.792156656672191</v>
      </c>
      <c r="I209" s="38">
        <f t="shared" si="32"/>
        <v>11.25940869942761</v>
      </c>
      <c r="J209" s="38">
        <f t="shared" si="33"/>
        <v>11.714010290325149</v>
      </c>
      <c r="M209" s="13"/>
      <c r="V209" s="38">
        <v>6.85</v>
      </c>
      <c r="W209" s="38">
        <v>7.9249999999999998</v>
      </c>
      <c r="X209" s="38">
        <v>8.6859999999999999</v>
      </c>
      <c r="Y209" s="38">
        <v>9.0559999999999992</v>
      </c>
      <c r="Z209" s="38">
        <v>9.6829999999999998</v>
      </c>
      <c r="AA209" s="38">
        <v>10.381</v>
      </c>
      <c r="AB209" s="38">
        <v>10.813000000000001</v>
      </c>
      <c r="AC209" s="38">
        <v>11.231999999999999</v>
      </c>
    </row>
    <row r="210" spans="1:29">
      <c r="A210" s="38" t="s">
        <v>317</v>
      </c>
      <c r="B210" s="34">
        <f t="shared" si="34"/>
        <v>7.0490235932506584</v>
      </c>
      <c r="C210" s="38">
        <f t="shared" si="35"/>
        <v>7.0490235932506584</v>
      </c>
      <c r="D210" s="38">
        <f t="shared" si="27"/>
        <v>8.2060784990641835</v>
      </c>
      <c r="E210" s="38">
        <f t="shared" si="28"/>
        <v>9.0157118355386636</v>
      </c>
      <c r="F210" s="38">
        <f t="shared" si="29"/>
        <v>9.4216931338301677</v>
      </c>
      <c r="G210" s="38">
        <f t="shared" si="30"/>
        <v>10.094040011228401</v>
      </c>
      <c r="H210" s="38">
        <f t="shared" si="31"/>
        <v>10.846161304228152</v>
      </c>
      <c r="I210" s="38">
        <f t="shared" si="32"/>
        <v>11.29949656713678</v>
      </c>
      <c r="J210" s="38">
        <f t="shared" si="33"/>
        <v>11.757481736423214</v>
      </c>
      <c r="M210" s="13"/>
      <c r="V210" s="38">
        <v>6.87</v>
      </c>
      <c r="W210" s="38">
        <v>7.9649999999999999</v>
      </c>
      <c r="X210" s="38">
        <v>8.7260000000000009</v>
      </c>
      <c r="Y210" s="38">
        <v>9.1059999999999999</v>
      </c>
      <c r="Z210" s="38">
        <v>9.7330000000000005</v>
      </c>
      <c r="AA210" s="38">
        <v>10.430999999999999</v>
      </c>
      <c r="AB210" s="38">
        <v>10.85</v>
      </c>
      <c r="AC210" s="38">
        <v>11.272</v>
      </c>
    </row>
    <row r="211" spans="1:29">
      <c r="A211" s="38" t="s">
        <v>318</v>
      </c>
      <c r="B211" s="34">
        <f t="shared" si="34"/>
        <v>7.0805995355941231</v>
      </c>
      <c r="C211" s="38">
        <f t="shared" si="35"/>
        <v>7.0805995355941231</v>
      </c>
      <c r="D211" s="38">
        <f t="shared" si="27"/>
        <v>8.2803630596108633</v>
      </c>
      <c r="E211" s="38">
        <f t="shared" si="28"/>
        <v>9.0957500921647885</v>
      </c>
      <c r="F211" s="38">
        <f t="shared" si="29"/>
        <v>9.5051662020696916</v>
      </c>
      <c r="G211" s="38">
        <f t="shared" si="30"/>
        <v>10.177897426288274</v>
      </c>
      <c r="H211" s="38">
        <f t="shared" si="31"/>
        <v>10.93044797435223</v>
      </c>
      <c r="I211" s="38">
        <f t="shared" si="32"/>
        <v>11.380788992539937</v>
      </c>
      <c r="J211" s="38">
        <f t="shared" si="33"/>
        <v>11.842287546236374</v>
      </c>
      <c r="M211" s="13"/>
      <c r="V211" s="38">
        <v>6.9</v>
      </c>
      <c r="W211" s="38">
        <v>8.0350000000000001</v>
      </c>
      <c r="X211" s="38">
        <v>8.8010000000000002</v>
      </c>
      <c r="Y211" s="38">
        <v>9.1839999999999993</v>
      </c>
      <c r="Z211" s="38">
        <v>9.8109999999999999</v>
      </c>
      <c r="AA211" s="38">
        <v>10.509</v>
      </c>
      <c r="AB211" s="38">
        <v>10.925000000000001</v>
      </c>
      <c r="AC211" s="38">
        <v>11.35</v>
      </c>
    </row>
    <row r="212" spans="1:29">
      <c r="A212" s="38" t="s">
        <v>319</v>
      </c>
      <c r="B212" s="34">
        <f t="shared" si="34"/>
        <v>7.0700734454323788</v>
      </c>
      <c r="C212" s="38">
        <f t="shared" si="35"/>
        <v>7.0700734454323788</v>
      </c>
      <c r="D212" s="38">
        <f t="shared" si="27"/>
        <v>8.2697486385371555</v>
      </c>
      <c r="E212" s="38">
        <f t="shared" si="28"/>
        <v>9.0904128376765989</v>
      </c>
      <c r="F212" s="38">
        <f t="shared" si="29"/>
        <v>9.5051662020696916</v>
      </c>
      <c r="G212" s="38">
        <f t="shared" si="30"/>
        <v>10.177897426288274</v>
      </c>
      <c r="H212" s="38">
        <f t="shared" si="31"/>
        <v>10.93044797435223</v>
      </c>
      <c r="I212" s="38">
        <f t="shared" si="32"/>
        <v>11.380788992539937</v>
      </c>
      <c r="J212" s="38">
        <f t="shared" si="33"/>
        <v>11.842287546236374</v>
      </c>
      <c r="M212" s="13"/>
      <c r="V212" s="38">
        <v>6.89</v>
      </c>
      <c r="W212" s="38">
        <v>8.0250000000000004</v>
      </c>
      <c r="X212" s="38">
        <v>8.7959999999999994</v>
      </c>
      <c r="Y212" s="38">
        <v>9.1839999999999993</v>
      </c>
      <c r="Z212" s="38">
        <v>9.8109999999999999</v>
      </c>
      <c r="AA212" s="38">
        <v>10.509</v>
      </c>
      <c r="AB212" s="38">
        <v>10.925000000000001</v>
      </c>
      <c r="AC212" s="38">
        <v>11.35</v>
      </c>
    </row>
    <row r="213" spans="1:29">
      <c r="A213" s="38" t="s">
        <v>320</v>
      </c>
      <c r="B213" s="34">
        <f t="shared" si="34"/>
        <v>7.0595481313305841</v>
      </c>
      <c r="C213" s="38">
        <f t="shared" si="35"/>
        <v>7.0595481313305841</v>
      </c>
      <c r="D213" s="38">
        <f t="shared" si="27"/>
        <v>8.2591349978589754</v>
      </c>
      <c r="E213" s="38">
        <f t="shared" si="28"/>
        <v>9.079738916206237</v>
      </c>
      <c r="F213" s="38">
        <f t="shared" si="29"/>
        <v>9.4730555260033036</v>
      </c>
      <c r="G213" s="38">
        <f t="shared" si="30"/>
        <v>10.145638907192289</v>
      </c>
      <c r="H213" s="38">
        <f t="shared" si="31"/>
        <v>10.898024337831757</v>
      </c>
      <c r="I213" s="38">
        <f t="shared" si="32"/>
        <v>11.326589096222861</v>
      </c>
      <c r="J213" s="38">
        <f t="shared" si="33"/>
        <v>11.787919296625414</v>
      </c>
      <c r="M213" s="13"/>
      <c r="V213" s="38">
        <v>6.88</v>
      </c>
      <c r="W213" s="38">
        <v>8.0150000000000006</v>
      </c>
      <c r="X213" s="38">
        <v>8.7859999999999996</v>
      </c>
      <c r="Y213" s="38">
        <v>9.1539999999999999</v>
      </c>
      <c r="Z213" s="38">
        <v>9.7810000000000006</v>
      </c>
      <c r="AA213" s="38">
        <v>10.478999999999999</v>
      </c>
      <c r="AB213" s="38">
        <v>10.875</v>
      </c>
      <c r="AC213" s="38">
        <v>11.3</v>
      </c>
    </row>
    <row r="214" spans="1:29">
      <c r="A214" s="38" t="s">
        <v>321</v>
      </c>
      <c r="B214" s="34">
        <f t="shared" si="34"/>
        <v>7.0279768450039803</v>
      </c>
      <c r="C214" s="38">
        <f t="shared" si="35"/>
        <v>7.0279768450039803</v>
      </c>
      <c r="D214" s="38">
        <f t="shared" si="27"/>
        <v>8.2272987578160262</v>
      </c>
      <c r="E214" s="38">
        <f t="shared" si="28"/>
        <v>9.0477218514977142</v>
      </c>
      <c r="F214" s="38">
        <f t="shared" si="29"/>
        <v>9.4409519124195604</v>
      </c>
      <c r="G214" s="38">
        <f t="shared" si="30"/>
        <v>10.113387472241065</v>
      </c>
      <c r="H214" s="38">
        <f t="shared" si="31"/>
        <v>10.85480387964517</v>
      </c>
      <c r="I214" s="38">
        <f t="shared" si="32"/>
        <v>11.283243423441514</v>
      </c>
      <c r="J214" s="38">
        <f t="shared" si="33"/>
        <v>11.744438970691817</v>
      </c>
      <c r="M214" s="13"/>
      <c r="V214" s="38">
        <v>6.85</v>
      </c>
      <c r="W214" s="38">
        <v>7.9850000000000003</v>
      </c>
      <c r="X214" s="38">
        <v>8.7560000000000002</v>
      </c>
      <c r="Y214" s="38">
        <v>9.1240000000000006</v>
      </c>
      <c r="Z214" s="38">
        <v>9.7509999999999994</v>
      </c>
      <c r="AA214" s="38">
        <v>10.439</v>
      </c>
      <c r="AB214" s="38">
        <v>10.835000000000001</v>
      </c>
      <c r="AC214" s="38">
        <v>11.26</v>
      </c>
    </row>
    <row r="215" spans="1:29">
      <c r="A215" s="38" t="s">
        <v>322</v>
      </c>
      <c r="B215" s="34">
        <f t="shared" si="34"/>
        <v>7.0174546347607558</v>
      </c>
      <c r="C215" s="38">
        <f t="shared" si="35"/>
        <v>7.0174546347607558</v>
      </c>
      <c r="D215" s="38">
        <f t="shared" si="27"/>
        <v>8.216688238337877</v>
      </c>
      <c r="E215" s="38">
        <f t="shared" si="28"/>
        <v>9.0370510630347844</v>
      </c>
      <c r="F215" s="38">
        <f t="shared" si="29"/>
        <v>9.4356019967131601</v>
      </c>
      <c r="G215" s="38">
        <f t="shared" si="30"/>
        <v>10.118762219489085</v>
      </c>
      <c r="H215" s="38">
        <f t="shared" si="31"/>
        <v>10.871010070725839</v>
      </c>
      <c r="I215" s="38">
        <f t="shared" si="32"/>
        <v>11.337427492661</v>
      </c>
      <c r="J215" s="38">
        <f t="shared" si="33"/>
        <v>11.79879136044628</v>
      </c>
      <c r="M215" s="13"/>
      <c r="V215" s="38">
        <v>6.84</v>
      </c>
      <c r="W215" s="38">
        <v>7.9749999999999996</v>
      </c>
      <c r="X215" s="38">
        <v>8.7460000000000004</v>
      </c>
      <c r="Y215" s="38">
        <v>9.1189999999999998</v>
      </c>
      <c r="Z215" s="38">
        <v>9.7560000000000002</v>
      </c>
      <c r="AA215" s="38">
        <v>10.454000000000001</v>
      </c>
      <c r="AB215" s="38">
        <v>10.885</v>
      </c>
      <c r="AC215" s="38">
        <v>11.31</v>
      </c>
    </row>
    <row r="216" spans="1:29">
      <c r="A216" s="38" t="s">
        <v>323</v>
      </c>
      <c r="B216" s="34">
        <f t="shared" si="34"/>
        <v>6.9964125418443768</v>
      </c>
      <c r="C216" s="38">
        <f t="shared" si="35"/>
        <v>6.9964125418443768</v>
      </c>
      <c r="D216" s="38">
        <f t="shared" si="27"/>
        <v>8.2060784990641835</v>
      </c>
      <c r="E216" s="38">
        <f t="shared" si="28"/>
        <v>9.1010875424946569</v>
      </c>
      <c r="F216" s="38">
        <f t="shared" si="29"/>
        <v>9.5212241888574578</v>
      </c>
      <c r="G216" s="38">
        <f t="shared" si="30"/>
        <v>10.215541320189248</v>
      </c>
      <c r="H216" s="38">
        <f t="shared" si="31"/>
        <v>10.970446917310372</v>
      </c>
      <c r="I216" s="38">
        <f t="shared" si="32"/>
        <v>11.462125941406276</v>
      </c>
      <c r="J216" s="38">
        <f t="shared" si="33"/>
        <v>11.923877101832293</v>
      </c>
      <c r="M216" s="13"/>
      <c r="V216" s="38">
        <v>6.82</v>
      </c>
      <c r="W216" s="38">
        <v>7.9649999999999999</v>
      </c>
      <c r="X216" s="38">
        <v>8.8059999999999992</v>
      </c>
      <c r="Y216" s="38">
        <v>9.1989999999999998</v>
      </c>
      <c r="Z216" s="38">
        <v>9.8460000000000001</v>
      </c>
      <c r="AA216" s="38">
        <v>10.545999999999999</v>
      </c>
      <c r="AB216" s="38">
        <v>11</v>
      </c>
      <c r="AC216" s="38">
        <v>11.425000000000001</v>
      </c>
    </row>
    <row r="217" spans="1:29">
      <c r="A217" s="38" t="s">
        <v>324</v>
      </c>
      <c r="B217" s="34">
        <f t="shared" si="34"/>
        <v>6.9858926590947501</v>
      </c>
      <c r="C217" s="38">
        <f t="shared" si="35"/>
        <v>6.9858926590947501</v>
      </c>
      <c r="D217" s="38">
        <f t="shared" si="27"/>
        <v>8.1954695399566226</v>
      </c>
      <c r="E217" s="38">
        <f t="shared" si="28"/>
        <v>9.1171010685825884</v>
      </c>
      <c r="F217" s="38">
        <f t="shared" si="29"/>
        <v>9.5372839416543407</v>
      </c>
      <c r="G217" s="38">
        <f t="shared" si="30"/>
        <v>10.231677370142766</v>
      </c>
      <c r="H217" s="38">
        <f t="shared" si="31"/>
        <v>10.984503167595072</v>
      </c>
      <c r="I217" s="38">
        <f t="shared" si="32"/>
        <v>11.476228874615234</v>
      </c>
      <c r="J217" s="38">
        <f t="shared" si="33"/>
        <v>11.936935572143126</v>
      </c>
      <c r="M217" s="13"/>
      <c r="V217" s="38">
        <v>6.81</v>
      </c>
      <c r="W217" s="38">
        <v>7.9550000000000001</v>
      </c>
      <c r="X217" s="38">
        <v>8.8209999999999997</v>
      </c>
      <c r="Y217" s="38">
        <v>9.2140000000000004</v>
      </c>
      <c r="Z217" s="38">
        <v>9.8610000000000007</v>
      </c>
      <c r="AA217" s="38">
        <v>10.558999999999999</v>
      </c>
      <c r="AB217" s="38">
        <v>11.013</v>
      </c>
      <c r="AC217" s="38">
        <v>11.436999999999999</v>
      </c>
    </row>
    <row r="218" spans="1:29">
      <c r="A218" s="38" t="s">
        <v>325</v>
      </c>
      <c r="B218" s="34">
        <f t="shared" si="34"/>
        <v>6.9753735520999616</v>
      </c>
      <c r="C218" s="38">
        <f t="shared" si="35"/>
        <v>6.9753735520999616</v>
      </c>
      <c r="D218" s="38">
        <f t="shared" si="27"/>
        <v>8.1848613609768464</v>
      </c>
      <c r="E218" s="38">
        <f t="shared" si="28"/>
        <v>9.0957500921647885</v>
      </c>
      <c r="F218" s="38">
        <f t="shared" si="29"/>
        <v>9.5051662020696916</v>
      </c>
      <c r="G218" s="38">
        <f t="shared" si="30"/>
        <v>10.19940704183373</v>
      </c>
      <c r="H218" s="38">
        <f t="shared" si="31"/>
        <v>10.952067681600663</v>
      </c>
      <c r="I218" s="38">
        <f t="shared" si="32"/>
        <v>11.449109036941053</v>
      </c>
      <c r="J218" s="38">
        <f t="shared" si="33"/>
        <v>11.907555620683464</v>
      </c>
      <c r="M218" s="13"/>
      <c r="V218" s="38">
        <v>6.8</v>
      </c>
      <c r="W218" s="38">
        <v>7.9450000000000003</v>
      </c>
      <c r="X218" s="38">
        <v>8.8010000000000002</v>
      </c>
      <c r="Y218" s="38">
        <v>9.1839999999999993</v>
      </c>
      <c r="Z218" s="38">
        <v>9.8309999999999995</v>
      </c>
      <c r="AA218" s="38">
        <v>10.529</v>
      </c>
      <c r="AB218" s="38">
        <v>10.988</v>
      </c>
      <c r="AC218" s="38">
        <v>11.41</v>
      </c>
    </row>
    <row r="219" spans="1:29">
      <c r="A219" s="38" t="s">
        <v>326</v>
      </c>
      <c r="B219" s="34">
        <f t="shared" si="34"/>
        <v>6.9648552208220194</v>
      </c>
      <c r="C219" s="38">
        <f t="shared" si="35"/>
        <v>6.9648552208220194</v>
      </c>
      <c r="D219" s="38">
        <f t="shared" si="27"/>
        <v>8.1742539620868193</v>
      </c>
      <c r="E219" s="38">
        <f t="shared" si="28"/>
        <v>9.0850757790253756</v>
      </c>
      <c r="F219" s="38">
        <f t="shared" si="29"/>
        <v>9.4837582999206518</v>
      </c>
      <c r="G219" s="38">
        <f t="shared" si="30"/>
        <v>10.15639095971248</v>
      </c>
      <c r="H219" s="38">
        <f t="shared" si="31"/>
        <v>10.887218038664749</v>
      </c>
      <c r="I219" s="38">
        <f t="shared" si="32"/>
        <v>11.356938600538191</v>
      </c>
      <c r="J219" s="38">
        <f t="shared" si="33"/>
        <v>11.815100943087288</v>
      </c>
      <c r="M219" s="13"/>
      <c r="V219" s="38">
        <v>6.79</v>
      </c>
      <c r="W219" s="38">
        <v>7.9349999999999996</v>
      </c>
      <c r="X219" s="38">
        <v>8.7910000000000004</v>
      </c>
      <c r="Y219" s="38">
        <v>9.1639999999999997</v>
      </c>
      <c r="Z219" s="38">
        <v>9.7910000000000004</v>
      </c>
      <c r="AA219" s="38">
        <v>10.468999999999999</v>
      </c>
      <c r="AB219" s="38">
        <v>10.903</v>
      </c>
      <c r="AC219" s="38">
        <v>11.324999999999999</v>
      </c>
    </row>
    <row r="220" spans="1:29">
      <c r="A220" s="38" t="s">
        <v>327</v>
      </c>
      <c r="B220" s="34">
        <f t="shared" si="34"/>
        <v>6.9648552208220194</v>
      </c>
      <c r="C220" s="38">
        <f t="shared" si="35"/>
        <v>6.9648552208220194</v>
      </c>
      <c r="D220" s="38">
        <f t="shared" si="27"/>
        <v>8.1742539620868193</v>
      </c>
      <c r="E220" s="38">
        <f t="shared" si="28"/>
        <v>9.0904128376765989</v>
      </c>
      <c r="F220" s="38">
        <f t="shared" si="29"/>
        <v>9.4944618585966367</v>
      </c>
      <c r="G220" s="38">
        <f t="shared" si="30"/>
        <v>10.167143799398426</v>
      </c>
      <c r="H220" s="38">
        <f t="shared" si="31"/>
        <v>10.887218038664749</v>
      </c>
      <c r="I220" s="38">
        <f t="shared" si="32"/>
        <v>11.356938600538191</v>
      </c>
      <c r="J220" s="38">
        <f t="shared" si="33"/>
        <v>11.815100943087288</v>
      </c>
      <c r="M220" s="13"/>
      <c r="V220" s="38">
        <v>6.79</v>
      </c>
      <c r="W220" s="38">
        <v>7.9349999999999996</v>
      </c>
      <c r="X220" s="38">
        <v>8.7959999999999994</v>
      </c>
      <c r="Y220" s="38">
        <v>9.1739999999999995</v>
      </c>
      <c r="Z220" s="38">
        <v>9.8010000000000002</v>
      </c>
      <c r="AA220" s="38">
        <v>10.468999999999999</v>
      </c>
      <c r="AB220" s="38">
        <v>10.903</v>
      </c>
      <c r="AC220" s="38">
        <v>11.324999999999999</v>
      </c>
    </row>
    <row r="221" spans="1:29">
      <c r="A221" s="38" t="s">
        <v>328</v>
      </c>
      <c r="B221" s="34">
        <f t="shared" si="34"/>
        <v>6.9490791782905514</v>
      </c>
      <c r="C221" s="38">
        <f t="shared" si="35"/>
        <v>6.9490791782905514</v>
      </c>
      <c r="D221" s="38">
        <f t="shared" si="27"/>
        <v>8.1583443263361524</v>
      </c>
      <c r="E221" s="38">
        <f t="shared" si="28"/>
        <v>9.079738916206237</v>
      </c>
      <c r="F221" s="38">
        <f t="shared" si="29"/>
        <v>9.4891099811614144</v>
      </c>
      <c r="G221" s="38">
        <f t="shared" si="30"/>
        <v>10.161767281157319</v>
      </c>
      <c r="H221" s="38">
        <f t="shared" si="31"/>
        <v>10.876412529270386</v>
      </c>
      <c r="I221" s="38">
        <f t="shared" si="32"/>
        <v>11.346098779598957</v>
      </c>
      <c r="J221" s="38">
        <f t="shared" si="33"/>
        <v>11.79661688424234</v>
      </c>
      <c r="M221" s="13"/>
      <c r="V221" s="38">
        <v>6.7750000000000004</v>
      </c>
      <c r="W221" s="38">
        <v>7.92</v>
      </c>
      <c r="X221" s="38">
        <v>8.7859999999999996</v>
      </c>
      <c r="Y221" s="38">
        <v>9.1690000000000005</v>
      </c>
      <c r="Z221" s="38">
        <v>9.7959999999999994</v>
      </c>
      <c r="AA221" s="38">
        <v>10.459</v>
      </c>
      <c r="AB221" s="38">
        <v>10.893000000000001</v>
      </c>
      <c r="AC221" s="38">
        <v>11.308</v>
      </c>
    </row>
    <row r="222" spans="1:29">
      <c r="A222" s="38" t="s">
        <v>329</v>
      </c>
      <c r="B222" s="34">
        <f t="shared" si="34"/>
        <v>6.922789652114858</v>
      </c>
      <c r="C222" s="38">
        <f t="shared" si="35"/>
        <v>6.922789652114858</v>
      </c>
      <c r="D222" s="38">
        <f t="shared" si="27"/>
        <v>8.1318321666581141</v>
      </c>
      <c r="E222" s="38">
        <f t="shared" si="28"/>
        <v>9.0263810577278836</v>
      </c>
      <c r="F222" s="38">
        <f t="shared" si="29"/>
        <v>9.4356019967131601</v>
      </c>
      <c r="G222" s="38">
        <f t="shared" si="30"/>
        <v>10.070396576960782</v>
      </c>
      <c r="H222" s="38">
        <f t="shared" si="31"/>
        <v>10.784597581044952</v>
      </c>
      <c r="I222" s="38">
        <f t="shared" si="32"/>
        <v>11.25940869942761</v>
      </c>
      <c r="J222" s="38">
        <f t="shared" si="33"/>
        <v>11.709663843342021</v>
      </c>
      <c r="M222" s="13"/>
      <c r="V222" s="38">
        <v>6.75</v>
      </c>
      <c r="W222" s="38">
        <v>7.8949999999999996</v>
      </c>
      <c r="X222" s="38">
        <v>8.7360000000000007</v>
      </c>
      <c r="Y222" s="38">
        <v>9.1189999999999998</v>
      </c>
      <c r="Z222" s="38">
        <v>9.7110000000000003</v>
      </c>
      <c r="AA222" s="38">
        <v>10.374000000000001</v>
      </c>
      <c r="AB222" s="38">
        <v>10.813000000000001</v>
      </c>
      <c r="AC222" s="38">
        <v>11.228</v>
      </c>
    </row>
    <row r="223" spans="1:29">
      <c r="A223" s="38" t="s">
        <v>330</v>
      </c>
      <c r="B223" s="34">
        <f t="shared" si="34"/>
        <v>6.9122751988486053</v>
      </c>
      <c r="C223" s="38">
        <f t="shared" si="35"/>
        <v>6.9122751988486053</v>
      </c>
      <c r="D223" s="38">
        <f t="shared" si="27"/>
        <v>8.1318321666581141</v>
      </c>
      <c r="E223" s="38">
        <f t="shared" si="28"/>
        <v>9.0530575394247137</v>
      </c>
      <c r="F223" s="38">
        <f t="shared" si="29"/>
        <v>9.4730555260033036</v>
      </c>
      <c r="G223" s="38">
        <f t="shared" si="30"/>
        <v>10.129512304263422</v>
      </c>
      <c r="H223" s="38">
        <f t="shared" si="31"/>
        <v>10.83859946529282</v>
      </c>
      <c r="I223" s="38">
        <f t="shared" si="32"/>
        <v>11.32442151189672</v>
      </c>
      <c r="J223" s="38">
        <f t="shared" si="33"/>
        <v>11.79879136044628</v>
      </c>
      <c r="M223" s="13"/>
      <c r="V223" s="38">
        <v>6.74</v>
      </c>
      <c r="W223" s="38">
        <v>7.8949999999999996</v>
      </c>
      <c r="X223" s="38">
        <v>8.7609999999999992</v>
      </c>
      <c r="Y223" s="38">
        <v>9.1539999999999999</v>
      </c>
      <c r="Z223" s="38">
        <v>9.766</v>
      </c>
      <c r="AA223" s="38">
        <v>10.423999999999999</v>
      </c>
      <c r="AB223" s="38">
        <v>10.872999999999999</v>
      </c>
      <c r="AC223" s="38">
        <v>11.31</v>
      </c>
    </row>
    <row r="224" spans="1:29">
      <c r="A224" s="38" t="s">
        <v>331</v>
      </c>
      <c r="B224" s="34">
        <f t="shared" si="34"/>
        <v>6.9017615210703154</v>
      </c>
      <c r="C224" s="38">
        <f t="shared" si="35"/>
        <v>6.9017615210703154</v>
      </c>
      <c r="D224" s="38">
        <f t="shared" si="27"/>
        <v>8.1265303196654379</v>
      </c>
      <c r="E224" s="38">
        <f t="shared" si="28"/>
        <v>9.0477218514977142</v>
      </c>
      <c r="F224" s="38">
        <f t="shared" si="29"/>
        <v>9.4677044333171487</v>
      </c>
      <c r="G224" s="38">
        <f t="shared" si="30"/>
        <v>10.108012921745967</v>
      </c>
      <c r="H224" s="38">
        <f t="shared" si="31"/>
        <v>10.79539637892668</v>
      </c>
      <c r="I224" s="38">
        <f t="shared" si="32"/>
        <v>11.281076472119178</v>
      </c>
      <c r="J224" s="38">
        <f t="shared" si="33"/>
        <v>11.766177547865752</v>
      </c>
      <c r="M224" s="13"/>
      <c r="V224" s="38">
        <v>6.73</v>
      </c>
      <c r="W224" s="38">
        <v>7.89</v>
      </c>
      <c r="X224" s="38">
        <v>8.7560000000000002</v>
      </c>
      <c r="Y224" s="38">
        <v>9.1489999999999991</v>
      </c>
      <c r="Z224" s="38">
        <v>9.7460000000000004</v>
      </c>
      <c r="AA224" s="38">
        <v>10.384</v>
      </c>
      <c r="AB224" s="38">
        <v>10.833</v>
      </c>
      <c r="AC224" s="38">
        <v>11.28</v>
      </c>
    </row>
    <row r="225" spans="1:29">
      <c r="A225" s="38" t="s">
        <v>332</v>
      </c>
      <c r="B225" s="34">
        <f t="shared" si="34"/>
        <v>6.9017615210703154</v>
      </c>
      <c r="C225" s="38">
        <f t="shared" si="35"/>
        <v>6.9017615210703154</v>
      </c>
      <c r="D225" s="38">
        <f t="shared" si="27"/>
        <v>8.1265303196654379</v>
      </c>
      <c r="E225" s="38">
        <f t="shared" si="28"/>
        <v>9.0904128376765989</v>
      </c>
      <c r="F225" s="38">
        <f t="shared" si="29"/>
        <v>9.5426375850555125</v>
      </c>
      <c r="G225" s="38">
        <f t="shared" si="30"/>
        <v>10.220919806656493</v>
      </c>
      <c r="H225" s="38">
        <f t="shared" si="31"/>
        <v>10.968284535779048</v>
      </c>
      <c r="I225" s="38">
        <f t="shared" si="32"/>
        <v>11.454532608571167</v>
      </c>
      <c r="J225" s="38">
        <f t="shared" si="33"/>
        <v>11.940200368256138</v>
      </c>
      <c r="M225" s="13"/>
      <c r="V225" s="38">
        <v>6.73</v>
      </c>
      <c r="W225" s="38">
        <v>7.89</v>
      </c>
      <c r="X225" s="38">
        <v>8.7959999999999994</v>
      </c>
      <c r="Y225" s="38">
        <v>9.2189999999999994</v>
      </c>
      <c r="Z225" s="38">
        <v>9.8510000000000009</v>
      </c>
      <c r="AA225" s="38">
        <v>10.544</v>
      </c>
      <c r="AB225" s="38">
        <v>10.993</v>
      </c>
      <c r="AC225" s="38">
        <v>11.44</v>
      </c>
    </row>
    <row r="226" spans="1:29">
      <c r="A226" s="38" t="s">
        <v>333</v>
      </c>
      <c r="B226" s="34">
        <f t="shared" si="34"/>
        <v>6.8912486187417299</v>
      </c>
      <c r="C226" s="38">
        <f t="shared" si="35"/>
        <v>6.8912486187417299</v>
      </c>
      <c r="D226" s="38">
        <f t="shared" si="27"/>
        <v>8.1159272105848288</v>
      </c>
      <c r="E226" s="38">
        <f t="shared" si="28"/>
        <v>9.079738916206237</v>
      </c>
      <c r="F226" s="38">
        <f t="shared" si="29"/>
        <v>9.5533454605898136</v>
      </c>
      <c r="G226" s="38">
        <f t="shared" si="30"/>
        <v>10.247815191824184</v>
      </c>
      <c r="H226" s="38">
        <f t="shared" si="31"/>
        <v>11.000723577178428</v>
      </c>
      <c r="I226" s="38">
        <f t="shared" si="32"/>
        <v>11.500098425702522</v>
      </c>
      <c r="J226" s="38">
        <f t="shared" si="33"/>
        <v>11.994624151661014</v>
      </c>
      <c r="M226" s="13"/>
      <c r="V226" s="38">
        <v>6.72</v>
      </c>
      <c r="W226" s="38">
        <v>7.88</v>
      </c>
      <c r="X226" s="38">
        <v>8.7859999999999996</v>
      </c>
      <c r="Y226" s="38">
        <v>9.2289999999999992</v>
      </c>
      <c r="Z226" s="38">
        <v>9.8759999999999994</v>
      </c>
      <c r="AA226" s="38">
        <v>10.574</v>
      </c>
      <c r="AB226" s="38">
        <v>11.035</v>
      </c>
      <c r="AC226" s="38">
        <v>11.49</v>
      </c>
    </row>
    <row r="227" spans="1:29">
      <c r="A227" s="38" t="s">
        <v>334</v>
      </c>
      <c r="B227" s="34">
        <f t="shared" si="34"/>
        <v>6.8649697552632061</v>
      </c>
      <c r="C227" s="38">
        <f t="shared" si="35"/>
        <v>6.8649697552632061</v>
      </c>
      <c r="D227" s="38">
        <f t="shared" si="27"/>
        <v>8.0894228496042331</v>
      </c>
      <c r="E227" s="38">
        <f t="shared" si="28"/>
        <v>9.0583934231550423</v>
      </c>
      <c r="F227" s="38">
        <f t="shared" si="29"/>
        <v>9.5426375850555125</v>
      </c>
      <c r="G227" s="38">
        <f t="shared" si="30"/>
        <v>10.312384198420688</v>
      </c>
      <c r="H227" s="38">
        <f t="shared" si="31"/>
        <v>11.071032564966421</v>
      </c>
      <c r="I227" s="38">
        <f t="shared" si="32"/>
        <v>11.567387784354155</v>
      </c>
      <c r="J227" s="38">
        <f t="shared" si="33"/>
        <v>12.062137201103029</v>
      </c>
      <c r="M227" s="13"/>
      <c r="V227" s="38">
        <v>6.6950000000000003</v>
      </c>
      <c r="W227" s="38">
        <v>7.8550000000000004</v>
      </c>
      <c r="X227" s="38">
        <v>8.766</v>
      </c>
      <c r="Y227" s="38">
        <v>9.2189999999999994</v>
      </c>
      <c r="Z227" s="38">
        <v>9.9359999999999999</v>
      </c>
      <c r="AA227" s="38">
        <v>10.638999999999999</v>
      </c>
      <c r="AB227" s="38">
        <v>11.097</v>
      </c>
      <c r="AC227" s="38">
        <v>11.552</v>
      </c>
    </row>
    <row r="228" spans="1:29">
      <c r="A228" s="38" t="s">
        <v>335</v>
      </c>
      <c r="B228" s="34">
        <f t="shared" si="34"/>
        <v>6.8597145640738155</v>
      </c>
      <c r="C228" s="38">
        <f t="shared" si="35"/>
        <v>6.8597145640738155</v>
      </c>
      <c r="D228" s="38">
        <f t="shared" si="27"/>
        <v>8.08412256223634</v>
      </c>
      <c r="E228" s="38">
        <f t="shared" si="28"/>
        <v>9.0583934231550423</v>
      </c>
      <c r="F228" s="38">
        <f t="shared" si="29"/>
        <v>9.5533454605898136</v>
      </c>
      <c r="G228" s="38">
        <f t="shared" si="30"/>
        <v>10.323148456325626</v>
      </c>
      <c r="H228" s="38">
        <f t="shared" si="31"/>
        <v>11.103494129964652</v>
      </c>
      <c r="I228" s="38">
        <f t="shared" si="32"/>
        <v>11.599958083111961</v>
      </c>
      <c r="J228" s="38">
        <f t="shared" si="33"/>
        <v>12.089368838550651</v>
      </c>
      <c r="M228" s="13"/>
      <c r="V228" s="38">
        <v>6.69</v>
      </c>
      <c r="W228" s="38">
        <v>7.85</v>
      </c>
      <c r="X228" s="38">
        <v>8.766</v>
      </c>
      <c r="Y228" s="38">
        <v>9.2289999999999992</v>
      </c>
      <c r="Z228" s="38">
        <v>9.9459999999999997</v>
      </c>
      <c r="AA228" s="38">
        <v>10.669</v>
      </c>
      <c r="AB228" s="38">
        <v>11.127000000000001</v>
      </c>
      <c r="AC228" s="38">
        <v>11.577</v>
      </c>
    </row>
    <row r="229" spans="1:29">
      <c r="A229" s="38" t="s">
        <v>336</v>
      </c>
      <c r="B229" s="34">
        <f t="shared" si="34"/>
        <v>6.828187487081494</v>
      </c>
      <c r="C229" s="38">
        <f t="shared" si="35"/>
        <v>6.828187487081494</v>
      </c>
      <c r="D229" s="38">
        <f t="shared" si="27"/>
        <v>8.0470260084779746</v>
      </c>
      <c r="E229" s="38">
        <f t="shared" si="28"/>
        <v>9.0210463487460082</v>
      </c>
      <c r="F229" s="38">
        <f t="shared" si="29"/>
        <v>9.4998139322310706</v>
      </c>
      <c r="G229" s="38">
        <f t="shared" si="30"/>
        <v>10.237056447171501</v>
      </c>
      <c r="H229" s="38">
        <f t="shared" si="31"/>
        <v>11.038578113809617</v>
      </c>
      <c r="I229" s="38">
        <f t="shared" si="32"/>
        <v>11.521801343787796</v>
      </c>
      <c r="J229" s="38">
        <f t="shared" si="33"/>
        <v>12.007688812083961</v>
      </c>
      <c r="M229" s="13"/>
      <c r="V229" s="38">
        <v>6.66</v>
      </c>
      <c r="W229" s="38">
        <v>7.8150000000000004</v>
      </c>
      <c r="X229" s="38">
        <v>8.7309999999999999</v>
      </c>
      <c r="Y229" s="38">
        <v>9.1790000000000003</v>
      </c>
      <c r="Z229" s="38">
        <v>9.8659999999999997</v>
      </c>
      <c r="AA229" s="38">
        <v>10.609</v>
      </c>
      <c r="AB229" s="38">
        <v>11.055</v>
      </c>
      <c r="AC229" s="38">
        <v>11.502000000000001</v>
      </c>
    </row>
    <row r="230" spans="1:29">
      <c r="A230" s="38" t="s">
        <v>337</v>
      </c>
      <c r="B230" s="34">
        <f t="shared" si="34"/>
        <v>6.8071733117313293</v>
      </c>
      <c r="C230" s="38">
        <f t="shared" si="35"/>
        <v>6.8071733117313293</v>
      </c>
      <c r="D230" s="38">
        <f t="shared" si="27"/>
        <v>8.0258322656230341</v>
      </c>
      <c r="E230" s="38">
        <f t="shared" si="28"/>
        <v>8.9997094705168479</v>
      </c>
      <c r="F230" s="38">
        <f t="shared" si="29"/>
        <v>9.4784068148695546</v>
      </c>
      <c r="G230" s="38">
        <f t="shared" si="30"/>
        <v>10.226298489972741</v>
      </c>
      <c r="H230" s="38">
        <f t="shared" si="31"/>
        <v>11.054804450222777</v>
      </c>
      <c r="I230" s="38">
        <f t="shared" si="32"/>
        <v>11.543507429989685</v>
      </c>
      <c r="J230" s="38">
        <f t="shared" si="33"/>
        <v>12.029465786163595</v>
      </c>
      <c r="M230" s="13"/>
      <c r="V230" s="38">
        <v>6.64</v>
      </c>
      <c r="W230" s="38">
        <v>7.7949999999999999</v>
      </c>
      <c r="X230" s="38">
        <v>8.7110000000000003</v>
      </c>
      <c r="Y230" s="38">
        <v>9.1590000000000007</v>
      </c>
      <c r="Z230" s="38">
        <v>9.8559999999999999</v>
      </c>
      <c r="AA230" s="38">
        <v>10.624000000000001</v>
      </c>
      <c r="AB230" s="38">
        <v>11.074999999999999</v>
      </c>
      <c r="AC230" s="38">
        <v>11.522</v>
      </c>
    </row>
    <row r="231" spans="1:29">
      <c r="A231" s="38" t="s">
        <v>338</v>
      </c>
      <c r="B231" s="34">
        <f t="shared" si="34"/>
        <v>6.7651542620062566</v>
      </c>
      <c r="C231" s="38">
        <f t="shared" si="35"/>
        <v>6.7651542620062566</v>
      </c>
      <c r="D231" s="38">
        <f t="shared" si="27"/>
        <v>7.983454133799972</v>
      </c>
      <c r="E231" s="38">
        <f t="shared" si="28"/>
        <v>8.9570451100155388</v>
      </c>
      <c r="F231" s="38">
        <f t="shared" si="29"/>
        <v>9.4249027537351093</v>
      </c>
      <c r="G231" s="38">
        <f t="shared" si="30"/>
        <v>10.151014835059113</v>
      </c>
      <c r="H231" s="38">
        <f t="shared" si="31"/>
        <v>10.946662458549339</v>
      </c>
      <c r="I231" s="38">
        <f t="shared" si="32"/>
        <v>11.435008677062752</v>
      </c>
      <c r="J231" s="38">
        <f t="shared" si="33"/>
        <v>11.926053434203432</v>
      </c>
      <c r="M231" s="13"/>
      <c r="V231" s="38">
        <v>6.6</v>
      </c>
      <c r="W231" s="38">
        <v>7.7549999999999999</v>
      </c>
      <c r="X231" s="38">
        <v>8.6709999999999994</v>
      </c>
      <c r="Y231" s="38">
        <v>9.109</v>
      </c>
      <c r="Z231" s="38">
        <v>9.7859999999999996</v>
      </c>
      <c r="AA231" s="38">
        <v>10.523999999999999</v>
      </c>
      <c r="AB231" s="38">
        <v>10.975</v>
      </c>
      <c r="AC231" s="38">
        <v>11.427</v>
      </c>
    </row>
    <row r="232" spans="1:29">
      <c r="A232" s="38" t="s">
        <v>339</v>
      </c>
      <c r="B232" s="34">
        <f t="shared" si="34"/>
        <v>6.7336481118647873</v>
      </c>
      <c r="C232" s="38">
        <f t="shared" si="35"/>
        <v>6.7336481118647873</v>
      </c>
      <c r="D232" s="38">
        <f t="shared" si="27"/>
        <v>7.9304990044057</v>
      </c>
      <c r="E232" s="38">
        <f t="shared" si="28"/>
        <v>8.9037322736469804</v>
      </c>
      <c r="F232" s="38">
        <f t="shared" si="29"/>
        <v>9.3393370504056161</v>
      </c>
      <c r="G232" s="38">
        <f t="shared" si="30"/>
        <v>10.048905850624124</v>
      </c>
      <c r="H232" s="38">
        <f t="shared" si="31"/>
        <v>10.892621089524246</v>
      </c>
      <c r="I232" s="38">
        <f t="shared" si="32"/>
        <v>11.380788992539937</v>
      </c>
      <c r="J232" s="38">
        <f t="shared" si="33"/>
        <v>11.871654645683183</v>
      </c>
      <c r="M232" s="13"/>
      <c r="V232" s="38">
        <v>6.57</v>
      </c>
      <c r="W232" s="38">
        <v>7.7050000000000001</v>
      </c>
      <c r="X232" s="38">
        <v>8.6210000000000004</v>
      </c>
      <c r="Y232" s="38">
        <v>9.0289999999999999</v>
      </c>
      <c r="Z232" s="38">
        <v>9.6910000000000007</v>
      </c>
      <c r="AA232" s="38">
        <v>10.474</v>
      </c>
      <c r="AB232" s="38">
        <v>10.925000000000001</v>
      </c>
      <c r="AC232" s="38">
        <v>11.377000000000001</v>
      </c>
    </row>
    <row r="233" spans="1:29">
      <c r="A233" s="38" t="s">
        <v>340</v>
      </c>
      <c r="B233" s="34">
        <f t="shared" si="34"/>
        <v>6.7126478860332517</v>
      </c>
      <c r="C233" s="38">
        <f t="shared" si="35"/>
        <v>6.7126478860332517</v>
      </c>
      <c r="D233" s="38">
        <f t="shared" si="27"/>
        <v>7.9199103161958107</v>
      </c>
      <c r="E233" s="38">
        <f t="shared" si="28"/>
        <v>8.8930720545578481</v>
      </c>
      <c r="F233" s="38">
        <f t="shared" si="29"/>
        <v>9.3393370504056161</v>
      </c>
      <c r="G233" s="38">
        <f t="shared" si="30"/>
        <v>10.118762219489085</v>
      </c>
      <c r="H233" s="38">
        <f t="shared" si="31"/>
        <v>10.995316576446257</v>
      </c>
      <c r="I233" s="38">
        <f t="shared" si="32"/>
        <v>11.489248154607147</v>
      </c>
      <c r="J233" s="38">
        <f t="shared" si="33"/>
        <v>11.985915013014825</v>
      </c>
      <c r="M233" s="13"/>
      <c r="V233" s="38">
        <v>6.55</v>
      </c>
      <c r="W233" s="38">
        <v>7.6950000000000003</v>
      </c>
      <c r="X233" s="38">
        <v>8.6110000000000007</v>
      </c>
      <c r="Y233" s="38">
        <v>9.0289999999999999</v>
      </c>
      <c r="Z233" s="38">
        <v>9.7560000000000002</v>
      </c>
      <c r="AA233" s="38">
        <v>10.569000000000001</v>
      </c>
      <c r="AB233" s="38">
        <v>11.025</v>
      </c>
      <c r="AC233" s="38">
        <v>11.481999999999999</v>
      </c>
    </row>
    <row r="234" spans="1:29">
      <c r="A234" s="38" t="s">
        <v>341</v>
      </c>
      <c r="B234" s="34">
        <f t="shared" si="34"/>
        <v>6.6811533579175908</v>
      </c>
      <c r="C234" s="38">
        <f t="shared" si="35"/>
        <v>6.6811533579175908</v>
      </c>
      <c r="D234" s="38">
        <f t="shared" si="27"/>
        <v>7.8669785613892707</v>
      </c>
      <c r="E234" s="38">
        <f t="shared" si="28"/>
        <v>8.8291271740980513</v>
      </c>
      <c r="F234" s="38">
        <f t="shared" si="29"/>
        <v>9.2751957120996487</v>
      </c>
      <c r="G234" s="38">
        <f t="shared" si="30"/>
        <v>10.011304652121765</v>
      </c>
      <c r="H234" s="38">
        <f t="shared" si="31"/>
        <v>10.922881823311513</v>
      </c>
      <c r="I234" s="38">
        <f t="shared" si="32"/>
        <v>11.416571763789364</v>
      </c>
      <c r="J234" s="38">
        <f t="shared" si="33"/>
        <v>11.915172089726966</v>
      </c>
      <c r="M234" s="13"/>
      <c r="V234" s="38">
        <v>6.52</v>
      </c>
      <c r="W234" s="38">
        <v>7.6449999999999996</v>
      </c>
      <c r="X234" s="38">
        <v>8.5510000000000002</v>
      </c>
      <c r="Y234" s="38">
        <v>8.9689999999999994</v>
      </c>
      <c r="Z234" s="38">
        <v>9.6560000000000006</v>
      </c>
      <c r="AA234" s="38">
        <v>10.502000000000001</v>
      </c>
      <c r="AB234" s="38">
        <v>10.958</v>
      </c>
      <c r="AC234" s="38">
        <v>11.417</v>
      </c>
    </row>
    <row r="235" spans="1:29">
      <c r="A235" s="38" t="s">
        <v>342</v>
      </c>
      <c r="B235" s="34">
        <f t="shared" si="34"/>
        <v>6.6496658016453658</v>
      </c>
      <c r="C235" s="38">
        <f t="shared" si="35"/>
        <v>6.6496658016453658</v>
      </c>
      <c r="D235" s="38">
        <f t="shared" si="27"/>
        <v>7.8352288561236216</v>
      </c>
      <c r="E235" s="38">
        <f t="shared" si="28"/>
        <v>8.8397826979287117</v>
      </c>
      <c r="F235" s="38">
        <f t="shared" si="29"/>
        <v>9.2858839748998889</v>
      </c>
      <c r="G235" s="38">
        <f t="shared" si="30"/>
        <v>10.086516687199577</v>
      </c>
      <c r="H235" s="38">
        <f t="shared" si="31"/>
        <v>11.031006432031077</v>
      </c>
      <c r="I235" s="38">
        <f t="shared" si="32"/>
        <v>11.535909939426482</v>
      </c>
      <c r="J235" s="38">
        <f t="shared" si="33"/>
        <v>12.045800600509725</v>
      </c>
      <c r="M235" s="13"/>
      <c r="V235" s="38">
        <v>6.49</v>
      </c>
      <c r="W235" s="38">
        <v>7.6150000000000002</v>
      </c>
      <c r="X235" s="38">
        <v>8.5609999999999999</v>
      </c>
      <c r="Y235" s="38">
        <v>8.9789999999999992</v>
      </c>
      <c r="Z235" s="38">
        <v>9.7260000000000009</v>
      </c>
      <c r="AA235" s="38">
        <v>10.602</v>
      </c>
      <c r="AB235" s="38">
        <v>11.068</v>
      </c>
      <c r="AC235" s="38">
        <v>11.537000000000001</v>
      </c>
    </row>
    <row r="236" spans="1:29">
      <c r="A236" s="38" t="s">
        <v>343</v>
      </c>
      <c r="B236" s="34">
        <f t="shared" si="34"/>
        <v>6.6076932365937369</v>
      </c>
      <c r="C236" s="38">
        <f t="shared" si="35"/>
        <v>6.6076932365937369</v>
      </c>
      <c r="D236" s="38">
        <f t="shared" si="27"/>
        <v>7.7823282567328178</v>
      </c>
      <c r="E236" s="38">
        <f t="shared" si="28"/>
        <v>8.7865129024821584</v>
      </c>
      <c r="F236" s="38">
        <f t="shared" si="29"/>
        <v>9.2324505006234681</v>
      </c>
      <c r="G236" s="38">
        <f t="shared" si="30"/>
        <v>10.022046868313005</v>
      </c>
      <c r="H236" s="38">
        <f t="shared" si="31"/>
        <v>10.960716449286579</v>
      </c>
      <c r="I236" s="38">
        <f t="shared" si="32"/>
        <v>11.465380345678833</v>
      </c>
      <c r="J236" s="38">
        <f t="shared" si="33"/>
        <v>11.975029304012775</v>
      </c>
      <c r="M236" s="13"/>
      <c r="V236" s="38">
        <v>6.45</v>
      </c>
      <c r="W236" s="38">
        <v>7.5650000000000004</v>
      </c>
      <c r="X236" s="38">
        <v>8.5109999999999992</v>
      </c>
      <c r="Y236" s="38">
        <v>8.9290000000000003</v>
      </c>
      <c r="Z236" s="38">
        <v>9.6660000000000004</v>
      </c>
      <c r="AA236" s="38">
        <v>10.537000000000001</v>
      </c>
      <c r="AB236" s="38">
        <v>11.003</v>
      </c>
      <c r="AC236" s="38">
        <v>11.472</v>
      </c>
    </row>
    <row r="237" spans="1:29">
      <c r="A237" s="38" t="s">
        <v>344</v>
      </c>
      <c r="B237" s="34">
        <f t="shared" si="34"/>
        <v>6.5447576197297019</v>
      </c>
      <c r="C237" s="38">
        <f t="shared" si="35"/>
        <v>6.5447576197297019</v>
      </c>
      <c r="D237" s="38">
        <f t="shared" si="27"/>
        <v>7.6977277848453873</v>
      </c>
      <c r="E237" s="38">
        <f t="shared" si="28"/>
        <v>8.7226149619663786</v>
      </c>
      <c r="F237" s="38">
        <f t="shared" si="29"/>
        <v>9.179036622783876</v>
      </c>
      <c r="G237" s="38">
        <f t="shared" si="30"/>
        <v>9.9683436534431902</v>
      </c>
      <c r="H237" s="38">
        <f t="shared" si="31"/>
        <v>10.906669945827296</v>
      </c>
      <c r="I237" s="38">
        <f t="shared" si="32"/>
        <v>11.421994147835246</v>
      </c>
      <c r="J237" s="38">
        <f t="shared" si="33"/>
        <v>11.942376938673771</v>
      </c>
      <c r="M237" s="13"/>
      <c r="V237" s="38">
        <v>6.39</v>
      </c>
      <c r="W237" s="38">
        <v>7.4850000000000003</v>
      </c>
      <c r="X237" s="38">
        <v>8.4510000000000005</v>
      </c>
      <c r="Y237" s="38">
        <v>8.8789999999999996</v>
      </c>
      <c r="Z237" s="38">
        <v>9.6159999999999997</v>
      </c>
      <c r="AA237" s="38">
        <v>10.487</v>
      </c>
      <c r="AB237" s="38">
        <v>10.962999999999999</v>
      </c>
      <c r="AC237" s="38">
        <v>11.442</v>
      </c>
    </row>
    <row r="238" spans="1:29">
      <c r="A238" s="38" t="s">
        <v>345</v>
      </c>
      <c r="B238" s="34">
        <f t="shared" si="34"/>
        <v>6.5133002628896319</v>
      </c>
      <c r="C238" s="38">
        <f t="shared" si="35"/>
        <v>6.5133002628896319</v>
      </c>
      <c r="D238" s="38">
        <f t="shared" si="27"/>
        <v>7.6660154514059053</v>
      </c>
      <c r="E238" s="38">
        <f t="shared" si="28"/>
        <v>8.6906765495768479</v>
      </c>
      <c r="F238" s="38">
        <f t="shared" si="29"/>
        <v>9.179036622783876</v>
      </c>
      <c r="G238" s="38">
        <f t="shared" si="30"/>
        <v>10.022046868313005</v>
      </c>
      <c r="H238" s="38">
        <f t="shared" si="31"/>
        <v>10.971528119927143</v>
      </c>
      <c r="I238" s="38">
        <f t="shared" si="32"/>
        <v>11.487078195418942</v>
      </c>
      <c r="J238" s="38">
        <f t="shared" si="33"/>
        <v>12.007688812083961</v>
      </c>
      <c r="M238" s="13"/>
      <c r="V238" s="38">
        <v>6.36</v>
      </c>
      <c r="W238" s="38">
        <v>7.4550000000000001</v>
      </c>
      <c r="X238" s="38">
        <v>8.4209999999999994</v>
      </c>
      <c r="Y238" s="38">
        <v>8.8789999999999996</v>
      </c>
      <c r="Z238" s="38">
        <v>9.6660000000000004</v>
      </c>
      <c r="AA238" s="38">
        <v>10.547000000000001</v>
      </c>
      <c r="AB238" s="38">
        <v>11.023</v>
      </c>
      <c r="AC238" s="38">
        <v>11.502000000000001</v>
      </c>
    </row>
    <row r="239" spans="1:29">
      <c r="A239" s="38" t="s">
        <v>346</v>
      </c>
      <c r="B239" s="34">
        <f t="shared" si="34"/>
        <v>6.4923325619244077</v>
      </c>
      <c r="C239" s="38">
        <f t="shared" si="35"/>
        <v>6.4923325619244077</v>
      </c>
      <c r="D239" s="38">
        <f t="shared" si="27"/>
        <v>7.6343101219172649</v>
      </c>
      <c r="E239" s="38">
        <f t="shared" si="28"/>
        <v>8.6587451743878496</v>
      </c>
      <c r="F239" s="38">
        <f t="shared" si="29"/>
        <v>9.2110825981835056</v>
      </c>
      <c r="G239" s="38">
        <f t="shared" si="30"/>
        <v>10.129512304263422</v>
      </c>
      <c r="H239" s="38">
        <f t="shared" si="31"/>
        <v>11.10132980429106</v>
      </c>
      <c r="I239" s="38">
        <f t="shared" si="32"/>
        <v>11.617331824738276</v>
      </c>
      <c r="J239" s="38">
        <f t="shared" si="33"/>
        <v>12.138398292522922</v>
      </c>
      <c r="M239" s="13"/>
      <c r="V239" s="38">
        <v>6.34</v>
      </c>
      <c r="W239" s="38">
        <v>7.4249999999999998</v>
      </c>
      <c r="X239" s="38">
        <v>8.391</v>
      </c>
      <c r="Y239" s="38">
        <v>8.9090000000000007</v>
      </c>
      <c r="Z239" s="38">
        <v>9.766</v>
      </c>
      <c r="AA239" s="38">
        <v>10.667</v>
      </c>
      <c r="AB239" s="38">
        <v>11.143000000000001</v>
      </c>
      <c r="AC239" s="38">
        <v>11.622</v>
      </c>
    </row>
    <row r="240" spans="1:29">
      <c r="A240" s="38" t="s">
        <v>347</v>
      </c>
      <c r="B240" s="34">
        <f t="shared" si="34"/>
        <v>6.3875404888089848</v>
      </c>
      <c r="C240" s="38">
        <f t="shared" si="35"/>
        <v>6.3875404888089848</v>
      </c>
      <c r="D240" s="38">
        <f t="shared" si="27"/>
        <v>7.4970012701857325</v>
      </c>
      <c r="E240" s="38">
        <f t="shared" si="28"/>
        <v>8.5098251072264866</v>
      </c>
      <c r="F240" s="38">
        <f t="shared" si="29"/>
        <v>9.0615950473809548</v>
      </c>
      <c r="G240" s="38">
        <f t="shared" si="30"/>
        <v>9.9790827232766333</v>
      </c>
      <c r="H240" s="38">
        <f t="shared" si="31"/>
        <v>10.949905568680274</v>
      </c>
      <c r="I240" s="38">
        <f t="shared" si="32"/>
        <v>11.465380345678833</v>
      </c>
      <c r="J240" s="38">
        <f t="shared" si="33"/>
        <v>11.985915013014825</v>
      </c>
      <c r="M240" s="13"/>
      <c r="V240" s="38">
        <v>6.24</v>
      </c>
      <c r="W240" s="38">
        <v>7.2949999999999999</v>
      </c>
      <c r="X240" s="38">
        <v>8.2509999999999994</v>
      </c>
      <c r="Y240" s="38">
        <v>8.7690000000000001</v>
      </c>
      <c r="Z240" s="38">
        <v>9.6259999999999994</v>
      </c>
      <c r="AA240" s="38">
        <v>10.526999999999999</v>
      </c>
      <c r="AB240" s="38">
        <v>11.003</v>
      </c>
      <c r="AC240" s="38">
        <v>11.481999999999999</v>
      </c>
    </row>
    <row r="241" spans="1:29">
      <c r="A241" s="38" t="s">
        <v>348</v>
      </c>
      <c r="B241" s="34">
        <f t="shared" si="34"/>
        <v>6.3561179534664669</v>
      </c>
      <c r="C241" s="38">
        <f t="shared" si="35"/>
        <v>6.3561179534664669</v>
      </c>
      <c r="D241" s="38">
        <f t="shared" si="27"/>
        <v>7.4547788352189448</v>
      </c>
      <c r="E241" s="38">
        <f t="shared" si="28"/>
        <v>8.4566764842767483</v>
      </c>
      <c r="F241" s="38">
        <f t="shared" si="29"/>
        <v>9.0082438459407896</v>
      </c>
      <c r="G241" s="38">
        <f t="shared" si="30"/>
        <v>9.9253952386597177</v>
      </c>
      <c r="H241" s="38">
        <f t="shared" si="31"/>
        <v>10.895863014814688</v>
      </c>
      <c r="I241" s="38">
        <f t="shared" si="32"/>
        <v>11.411149577657254</v>
      </c>
      <c r="J241" s="38">
        <f t="shared" si="33"/>
        <v>11.931494403987951</v>
      </c>
      <c r="M241" s="13"/>
      <c r="V241" s="38">
        <v>6.21</v>
      </c>
      <c r="W241" s="38">
        <v>7.2549999999999999</v>
      </c>
      <c r="X241" s="38">
        <v>8.2010000000000005</v>
      </c>
      <c r="Y241" s="38">
        <v>8.7189999999999994</v>
      </c>
      <c r="Z241" s="38">
        <v>9.5760000000000005</v>
      </c>
      <c r="AA241" s="38">
        <v>10.477</v>
      </c>
      <c r="AB241" s="38">
        <v>10.952999999999999</v>
      </c>
      <c r="AC241" s="38">
        <v>11.432</v>
      </c>
    </row>
    <row r="242" spans="1:29">
      <c r="A242" s="38" t="s">
        <v>349</v>
      </c>
      <c r="B242" s="34">
        <f t="shared" si="34"/>
        <v>6.3037625300865763</v>
      </c>
      <c r="C242" s="38">
        <f t="shared" si="35"/>
        <v>6.3037625300865763</v>
      </c>
      <c r="D242" s="38">
        <f t="shared" si="27"/>
        <v>7.3703712805849086</v>
      </c>
      <c r="E242" s="38">
        <f t="shared" si="28"/>
        <v>8.3716793011560995</v>
      </c>
      <c r="F242" s="38">
        <f t="shared" si="29"/>
        <v>8.9016001672162393</v>
      </c>
      <c r="G242" s="38">
        <f t="shared" si="30"/>
        <v>9.8180792401146633</v>
      </c>
      <c r="H242" s="38">
        <f t="shared" si="31"/>
        <v>10.766241436314438</v>
      </c>
      <c r="I242" s="38">
        <f t="shared" si="32"/>
        <v>11.275659232268143</v>
      </c>
      <c r="J242" s="38">
        <f t="shared" si="33"/>
        <v>11.795529658035498</v>
      </c>
      <c r="M242" s="13"/>
      <c r="V242" s="38">
        <v>6.16</v>
      </c>
      <c r="W242" s="38">
        <v>7.1749999999999998</v>
      </c>
      <c r="X242" s="38">
        <v>8.1210000000000004</v>
      </c>
      <c r="Y242" s="38">
        <v>8.6189999999999998</v>
      </c>
      <c r="Z242" s="38">
        <v>9.4760000000000009</v>
      </c>
      <c r="AA242" s="38">
        <v>10.356999999999999</v>
      </c>
      <c r="AB242" s="38">
        <v>10.827999999999999</v>
      </c>
      <c r="AC242" s="38">
        <v>11.307</v>
      </c>
    </row>
    <row r="243" spans="1:29">
      <c r="A243" s="38" t="s">
        <v>350</v>
      </c>
      <c r="B243" s="34">
        <f t="shared" si="34"/>
        <v>6.2932937653964904</v>
      </c>
      <c r="C243" s="38">
        <f t="shared" si="35"/>
        <v>6.2932937653964904</v>
      </c>
      <c r="D243" s="38">
        <f t="shared" si="27"/>
        <v>7.3176418174753399</v>
      </c>
      <c r="E243" s="38">
        <f t="shared" si="28"/>
        <v>8.2867320868608374</v>
      </c>
      <c r="F243" s="38">
        <f t="shared" si="29"/>
        <v>8.7950347554394561</v>
      </c>
      <c r="G243" s="38">
        <f t="shared" si="30"/>
        <v>9.7644507165884029</v>
      </c>
      <c r="H243" s="38">
        <f t="shared" si="31"/>
        <v>10.712265996104552</v>
      </c>
      <c r="I243" s="38">
        <f t="shared" si="32"/>
        <v>11.235577804322293</v>
      </c>
      <c r="J243" s="38">
        <f t="shared" si="33"/>
        <v>11.752047111954077</v>
      </c>
      <c r="M243" s="13"/>
      <c r="V243" s="38">
        <v>6.15</v>
      </c>
      <c r="W243" s="38">
        <v>7.125</v>
      </c>
      <c r="X243" s="38">
        <v>8.0410000000000004</v>
      </c>
      <c r="Y243" s="38">
        <v>8.5190000000000001</v>
      </c>
      <c r="Z243" s="38">
        <v>9.4260000000000002</v>
      </c>
      <c r="AA243" s="38">
        <v>10.307</v>
      </c>
      <c r="AB243" s="38">
        <v>10.791</v>
      </c>
      <c r="AC243" s="38">
        <v>11.266999999999999</v>
      </c>
    </row>
    <row r="244" spans="1:29">
      <c r="A244" s="38" t="s">
        <v>351</v>
      </c>
      <c r="B244" s="34">
        <f t="shared" si="34"/>
        <v>6.2828257739462323</v>
      </c>
      <c r="C244" s="38">
        <f t="shared" si="35"/>
        <v>6.2828257739462323</v>
      </c>
      <c r="D244" s="38">
        <f t="shared" si="27"/>
        <v>7.2754722324374743</v>
      </c>
      <c r="E244" s="38">
        <f t="shared" si="28"/>
        <v>8.2336654440168466</v>
      </c>
      <c r="F244" s="38">
        <f t="shared" si="29"/>
        <v>8.7417813876863981</v>
      </c>
      <c r="G244" s="38">
        <f t="shared" si="30"/>
        <v>9.7054820294597555</v>
      </c>
      <c r="H244" s="38">
        <f t="shared" si="31"/>
        <v>10.64752150935413</v>
      </c>
      <c r="I244" s="38">
        <f t="shared" si="32"/>
        <v>11.170603911732368</v>
      </c>
      <c r="J244" s="38">
        <f t="shared" si="33"/>
        <v>11.686847077450292</v>
      </c>
      <c r="M244" s="13"/>
      <c r="V244" s="38">
        <v>6.14</v>
      </c>
      <c r="W244" s="38">
        <v>7.085</v>
      </c>
      <c r="X244" s="38">
        <v>7.9909999999999997</v>
      </c>
      <c r="Y244" s="38">
        <v>8.4689999999999994</v>
      </c>
      <c r="Z244" s="38">
        <v>9.3710000000000004</v>
      </c>
      <c r="AA244" s="38">
        <v>10.247</v>
      </c>
      <c r="AB244" s="38">
        <v>10.731</v>
      </c>
      <c r="AC244" s="38">
        <v>11.207000000000001</v>
      </c>
    </row>
    <row r="245" spans="1:29">
      <c r="A245" s="38" t="s">
        <v>352</v>
      </c>
      <c r="B245" s="34">
        <f t="shared" si="34"/>
        <v>6.2723585556977213</v>
      </c>
      <c r="C245" s="38">
        <f t="shared" si="35"/>
        <v>6.2723585556977213</v>
      </c>
      <c r="D245" s="38">
        <f t="shared" si="27"/>
        <v>7.2543921008955126</v>
      </c>
      <c r="E245" s="38">
        <f t="shared" si="28"/>
        <v>8.2124442490060456</v>
      </c>
      <c r="F245" s="38">
        <f t="shared" si="29"/>
        <v>8.7204855155178951</v>
      </c>
      <c r="G245" s="38">
        <f t="shared" si="30"/>
        <v>9.694763003215833</v>
      </c>
      <c r="H245" s="38">
        <f t="shared" si="31"/>
        <v>10.642127417565316</v>
      </c>
      <c r="I245" s="38">
        <f t="shared" si="32"/>
        <v>11.167355964460102</v>
      </c>
      <c r="J245" s="38">
        <f t="shared" si="33"/>
        <v>11.689019952170842</v>
      </c>
      <c r="M245" s="13"/>
      <c r="V245" s="38">
        <v>6.13</v>
      </c>
      <c r="W245" s="38">
        <v>7.0650000000000004</v>
      </c>
      <c r="X245" s="38">
        <v>7.9710000000000001</v>
      </c>
      <c r="Y245" s="38">
        <v>8.4489999999999998</v>
      </c>
      <c r="Z245" s="38">
        <v>9.3610000000000007</v>
      </c>
      <c r="AA245" s="38">
        <v>10.242000000000001</v>
      </c>
      <c r="AB245" s="38">
        <v>10.728</v>
      </c>
      <c r="AC245" s="38">
        <v>11.209</v>
      </c>
    </row>
    <row r="246" spans="1:29">
      <c r="A246" s="38" t="s">
        <v>353</v>
      </c>
      <c r="B246" s="34">
        <f t="shared" si="34"/>
        <v>6.2618921106128322</v>
      </c>
      <c r="C246" s="38">
        <f t="shared" si="35"/>
        <v>6.2618921106128322</v>
      </c>
      <c r="D246" s="38">
        <f t="shared" si="27"/>
        <v>7.2227777289451733</v>
      </c>
      <c r="E246" s="38">
        <f t="shared" si="28"/>
        <v>8.1594049141185074</v>
      </c>
      <c r="F246" s="38">
        <f t="shared" si="29"/>
        <v>8.62469279624667</v>
      </c>
      <c r="G246" s="38">
        <f t="shared" si="30"/>
        <v>9.5769055500473765</v>
      </c>
      <c r="H246" s="38">
        <f t="shared" si="31"/>
        <v>10.523507287572897</v>
      </c>
      <c r="I246" s="38">
        <f t="shared" si="32"/>
        <v>11.048313702265155</v>
      </c>
      <c r="J246" s="38">
        <f t="shared" si="33"/>
        <v>11.569558915779666</v>
      </c>
      <c r="M246" s="13"/>
      <c r="V246" s="38">
        <v>6.12</v>
      </c>
      <c r="W246" s="38">
        <v>7.0350000000000001</v>
      </c>
      <c r="X246" s="38">
        <v>7.9210000000000003</v>
      </c>
      <c r="Y246" s="38">
        <v>8.359</v>
      </c>
      <c r="Z246" s="38">
        <v>9.2509999999999994</v>
      </c>
      <c r="AA246" s="38">
        <v>10.132</v>
      </c>
      <c r="AB246" s="38">
        <v>10.618</v>
      </c>
      <c r="AC246" s="38">
        <v>11.099</v>
      </c>
    </row>
    <row r="247" spans="1:29">
      <c r="A247" s="38" t="s">
        <v>354</v>
      </c>
      <c r="B247" s="34">
        <f t="shared" si="34"/>
        <v>6.0527255146521242</v>
      </c>
      <c r="C247" s="38">
        <f t="shared" si="35"/>
        <v>6.0527255146521242</v>
      </c>
      <c r="D247" s="38">
        <f t="shared" si="27"/>
        <v>7.1174469631838821</v>
      </c>
      <c r="E247" s="38">
        <f t="shared" si="28"/>
        <v>8.1063850791774463</v>
      </c>
      <c r="F247" s="38">
        <f t="shared" si="29"/>
        <v>8.62469279624667</v>
      </c>
      <c r="G247" s="38">
        <f t="shared" si="30"/>
        <v>9.7162018412566553</v>
      </c>
      <c r="H247" s="38">
        <f t="shared" si="31"/>
        <v>10.728456556432064</v>
      </c>
      <c r="I247" s="38">
        <f t="shared" si="32"/>
        <v>11.286493909763795</v>
      </c>
      <c r="J247" s="38">
        <f t="shared" si="33"/>
        <v>11.80096586837065</v>
      </c>
      <c r="M247" s="13"/>
      <c r="V247" s="38">
        <v>5.92</v>
      </c>
      <c r="W247" s="38">
        <v>6.9349999999999996</v>
      </c>
      <c r="X247" s="38">
        <v>7.8710000000000004</v>
      </c>
      <c r="Y247" s="38">
        <v>8.359</v>
      </c>
      <c r="Z247" s="38">
        <v>9.3810000000000002</v>
      </c>
      <c r="AA247" s="38">
        <v>10.321999999999999</v>
      </c>
      <c r="AB247" s="38">
        <v>10.837999999999999</v>
      </c>
      <c r="AC247" s="38">
        <v>11.311999999999999</v>
      </c>
    </row>
    <row r="248" spans="1:29">
      <c r="A248" s="38" t="s">
        <v>355</v>
      </c>
      <c r="B248" s="34">
        <f t="shared" si="34"/>
        <v>6.0109292786887591</v>
      </c>
      <c r="C248" s="38">
        <f t="shared" si="35"/>
        <v>6.0109292786887591</v>
      </c>
      <c r="D248" s="38">
        <f t="shared" si="27"/>
        <v>7.0648106913763886</v>
      </c>
      <c r="E248" s="38">
        <f t="shared" si="28"/>
        <v>8.0533847394027589</v>
      </c>
      <c r="F248" s="38">
        <f t="shared" si="29"/>
        <v>8.5715019792427682</v>
      </c>
      <c r="G248" s="38">
        <f t="shared" si="30"/>
        <v>9.6626106374174903</v>
      </c>
      <c r="H248" s="38">
        <f t="shared" si="31"/>
        <v>10.642127417565316</v>
      </c>
      <c r="I248" s="38">
        <f t="shared" si="32"/>
        <v>11.199838639970761</v>
      </c>
      <c r="J248" s="38">
        <f t="shared" si="33"/>
        <v>11.714010290325149</v>
      </c>
      <c r="M248" s="13"/>
      <c r="V248" s="38">
        <v>5.88</v>
      </c>
      <c r="W248" s="38">
        <v>6.8849999999999998</v>
      </c>
      <c r="X248" s="38">
        <v>7.8209999999999997</v>
      </c>
      <c r="Y248" s="38">
        <v>8.3089999999999993</v>
      </c>
      <c r="Z248" s="38">
        <v>9.3309999999999995</v>
      </c>
      <c r="AA248" s="38">
        <v>10.242000000000001</v>
      </c>
      <c r="AB248" s="38">
        <v>10.757999999999999</v>
      </c>
      <c r="AC248" s="38">
        <v>11.231999999999999</v>
      </c>
    </row>
    <row r="249" spans="1:29">
      <c r="A249" s="38" t="s">
        <v>356</v>
      </c>
      <c r="B249" s="34">
        <f t="shared" si="34"/>
        <v>5.9900357941317539</v>
      </c>
      <c r="C249" s="38">
        <f t="shared" si="35"/>
        <v>5.9900357941317539</v>
      </c>
      <c r="D249" s="38">
        <f t="shared" si="27"/>
        <v>7.0437616152069893</v>
      </c>
      <c r="E249" s="38">
        <f t="shared" si="28"/>
        <v>8.0321900610688104</v>
      </c>
      <c r="F249" s="38">
        <f t="shared" si="29"/>
        <v>8.5715019792427682</v>
      </c>
      <c r="G249" s="38">
        <f t="shared" si="30"/>
        <v>9.58761593774231</v>
      </c>
      <c r="H249" s="38">
        <f t="shared" si="31"/>
        <v>10.539677140810033</v>
      </c>
      <c r="I249" s="38">
        <f t="shared" si="32"/>
        <v>11.059131773601205</v>
      </c>
      <c r="J249" s="38">
        <f t="shared" si="33"/>
        <v>11.576072500185152</v>
      </c>
      <c r="M249" s="13"/>
      <c r="V249" s="38">
        <v>5.86</v>
      </c>
      <c r="W249" s="38">
        <v>6.8650000000000002</v>
      </c>
      <c r="X249" s="38">
        <v>7.8010000000000002</v>
      </c>
      <c r="Y249" s="38">
        <v>8.3089999999999993</v>
      </c>
      <c r="Z249" s="38">
        <v>9.2609999999999992</v>
      </c>
      <c r="AA249" s="38">
        <v>10.147</v>
      </c>
      <c r="AB249" s="38">
        <v>10.628</v>
      </c>
      <c r="AC249" s="38">
        <v>11.105</v>
      </c>
    </row>
    <row r="250" spans="1:29">
      <c r="A250" s="38" t="s">
        <v>357</v>
      </c>
      <c r="B250" s="34">
        <f t="shared" si="34"/>
        <v>5.9900357941317539</v>
      </c>
      <c r="C250" s="38">
        <f t="shared" si="35"/>
        <v>5.9900357941317539</v>
      </c>
      <c r="D250" s="38">
        <f t="shared" si="27"/>
        <v>7.0437616152069893</v>
      </c>
      <c r="E250" s="38">
        <f t="shared" si="28"/>
        <v>8.0321900610688104</v>
      </c>
      <c r="F250" s="38">
        <f t="shared" si="29"/>
        <v>8.6034141246916995</v>
      </c>
      <c r="G250" s="38">
        <f t="shared" si="30"/>
        <v>9.6090390685629412</v>
      </c>
      <c r="H250" s="38">
        <f t="shared" si="31"/>
        <v>10.561239705017279</v>
      </c>
      <c r="I250" s="38">
        <f t="shared" si="32"/>
        <v>11.07536036258816</v>
      </c>
      <c r="J250" s="38">
        <f t="shared" si="33"/>
        <v>11.599958083111961</v>
      </c>
      <c r="M250" s="13"/>
      <c r="V250" s="38">
        <v>5.86</v>
      </c>
      <c r="W250" s="38">
        <v>6.8650000000000002</v>
      </c>
      <c r="X250" s="38">
        <v>7.8010000000000002</v>
      </c>
      <c r="Y250" s="38">
        <v>8.3390000000000004</v>
      </c>
      <c r="Z250" s="38">
        <v>9.2810000000000006</v>
      </c>
      <c r="AA250" s="38">
        <v>10.167</v>
      </c>
      <c r="AB250" s="38">
        <v>10.643000000000001</v>
      </c>
      <c r="AC250" s="38">
        <v>11.127000000000001</v>
      </c>
    </row>
    <row r="251" spans="1:29">
      <c r="A251" s="38" t="s">
        <v>358</v>
      </c>
      <c r="B251" s="34">
        <f t="shared" si="34"/>
        <v>5.9587013582207859</v>
      </c>
      <c r="C251" s="38">
        <f t="shared" si="35"/>
        <v>5.9587013582207859</v>
      </c>
      <c r="D251" s="38">
        <f t="shared" si="27"/>
        <v>7.0016727741391449</v>
      </c>
      <c r="E251" s="38">
        <f t="shared" si="28"/>
        <v>7.9898100585632736</v>
      </c>
      <c r="F251" s="38">
        <f t="shared" si="29"/>
        <v>8.5608661604421812</v>
      </c>
      <c r="G251" s="38">
        <f t="shared" si="30"/>
        <v>9.5126597094755674</v>
      </c>
      <c r="H251" s="38">
        <f t="shared" si="31"/>
        <v>10.458845614041223</v>
      </c>
      <c r="I251" s="38">
        <f t="shared" si="32"/>
        <v>10.965041022736521</v>
      </c>
      <c r="J251" s="38">
        <f t="shared" si="33"/>
        <v>11.485993227703496</v>
      </c>
      <c r="M251" s="13"/>
      <c r="V251" s="38">
        <v>5.83</v>
      </c>
      <c r="W251" s="38">
        <v>6.8250000000000002</v>
      </c>
      <c r="X251" s="38">
        <v>7.7610000000000001</v>
      </c>
      <c r="Y251" s="38">
        <v>8.2989999999999995</v>
      </c>
      <c r="Z251" s="38">
        <v>9.1910000000000007</v>
      </c>
      <c r="AA251" s="38">
        <v>10.071999999999999</v>
      </c>
      <c r="AB251" s="38">
        <v>10.541</v>
      </c>
      <c r="AC251" s="38">
        <v>11.022</v>
      </c>
    </row>
    <row r="252" spans="1:29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M252" s="13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Z130"/>
  <sheetViews>
    <sheetView tabSelected="1" zoomScale="85" zoomScaleNormal="85" workbookViewId="0">
      <selection activeCell="K7" sqref="K7"/>
    </sheetView>
  </sheetViews>
  <sheetFormatPr defaultRowHeight="16.5"/>
  <cols>
    <col min="1" max="1" width="3.25" customWidth="1"/>
    <col min="2" max="2" width="14.625" customWidth="1"/>
    <col min="3" max="3" width="10.75" customWidth="1"/>
    <col min="6" max="6" width="17.25" customWidth="1"/>
    <col min="7" max="7" width="16.25" customWidth="1"/>
    <col min="8" max="8" width="16.75" customWidth="1"/>
    <col min="9" max="9" width="16" customWidth="1"/>
    <col min="10" max="10" width="16.875" customWidth="1"/>
    <col min="11" max="11" width="20.875" customWidth="1"/>
    <col min="12" max="12" width="14.875" customWidth="1"/>
    <col min="13" max="15" width="11.625" bestFit="1" customWidth="1"/>
    <col min="17" max="17" width="10.5" customWidth="1"/>
    <col min="18" max="18" width="19.375" customWidth="1"/>
    <col min="19" max="19" width="11.25" customWidth="1"/>
    <col min="20" max="20" width="15.625" bestFit="1" customWidth="1"/>
    <col min="21" max="21" width="17.125" customWidth="1"/>
    <col min="22" max="26" width="13.375" bestFit="1" customWidth="1"/>
    <col min="28" max="28" width="15.625" bestFit="1" customWidth="1"/>
    <col min="29" max="29" width="7.75" bestFit="1" customWidth="1"/>
    <col min="30" max="30" width="13.375" bestFit="1" customWidth="1"/>
    <col min="31" max="31" width="14.375" bestFit="1" customWidth="1"/>
    <col min="32" max="34" width="13.375" bestFit="1" customWidth="1"/>
  </cols>
  <sheetData>
    <row r="2" spans="2:18">
      <c r="B2" s="2" t="s">
        <v>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2:18">
      <c r="B4" s="9" t="s">
        <v>0</v>
      </c>
      <c r="C4" s="15">
        <v>45291</v>
      </c>
    </row>
    <row r="5" spans="2:18">
      <c r="B5" s="9" t="s">
        <v>1</v>
      </c>
      <c r="C5" s="15">
        <v>46022</v>
      </c>
      <c r="F5" s="5" t="s">
        <v>16</v>
      </c>
      <c r="K5" s="6" t="s">
        <v>65</v>
      </c>
      <c r="L5" t="s">
        <v>66</v>
      </c>
      <c r="M5" t="s">
        <v>67</v>
      </c>
      <c r="N5" s="6" t="s">
        <v>18</v>
      </c>
      <c r="O5" s="6" t="s">
        <v>19</v>
      </c>
    </row>
    <row r="6" spans="2:18">
      <c r="B6" s="9" t="s">
        <v>2</v>
      </c>
      <c r="C6" s="15">
        <v>47087</v>
      </c>
      <c r="F6" s="8">
        <f>Q6</f>
        <v>35</v>
      </c>
      <c r="G6" t="s">
        <v>15</v>
      </c>
      <c r="K6" s="11">
        <f>IFERROR(DATEDIF($C$5,$C$6,K5),)*K8</f>
        <v>0</v>
      </c>
      <c r="L6" s="11">
        <f>IFERROR(DATEDIF($C$5,$C$6,L5),)*L8+1</f>
        <v>35</v>
      </c>
      <c r="M6" s="11">
        <f>IFERROR(DATEDIF($C$5,$C$6,M5),)*M8</f>
        <v>0</v>
      </c>
      <c r="N6" s="11">
        <f>IFERROR(ROUNDUP(DATEDIF($C$5,$C6,"d")/7,),)*N$8</f>
        <v>0</v>
      </c>
      <c r="O6" s="11">
        <f>NETWORKDAYS($C$5,$C$6)*O8</f>
        <v>0</v>
      </c>
      <c r="Q6" s="8">
        <f>SUM(K6:O6)</f>
        <v>35</v>
      </c>
    </row>
    <row r="7" spans="2:18">
      <c r="F7">
        <f>IFERROR(DATEDIF(C5,C6,C8),)</f>
        <v>34</v>
      </c>
      <c r="K7" s="26">
        <f>EDATE($C$6,-K6*12)</f>
        <v>47087</v>
      </c>
      <c r="L7" s="26">
        <f>EDATE($C$6,-L6)</f>
        <v>46021</v>
      </c>
      <c r="M7" s="26">
        <f>$C$6-M6</f>
        <v>47087</v>
      </c>
      <c r="N7" s="26">
        <f>C6-N6*7</f>
        <v>47087</v>
      </c>
      <c r="O7" s="26">
        <f>WORKDAY($C$6,-O6)</f>
        <v>47087</v>
      </c>
    </row>
    <row r="8" spans="2:18">
      <c r="B8" s="8" t="s">
        <v>13</v>
      </c>
      <c r="C8" s="17" t="s">
        <v>9</v>
      </c>
      <c r="K8" t="b">
        <f>$C$8=K5</f>
        <v>0</v>
      </c>
      <c r="L8" t="b">
        <f t="shared" ref="L8:O8" si="0">$C$8=L5</f>
        <v>1</v>
      </c>
      <c r="M8" t="b">
        <f t="shared" si="0"/>
        <v>0</v>
      </c>
      <c r="N8" t="b">
        <f t="shared" si="0"/>
        <v>0</v>
      </c>
      <c r="O8" t="b">
        <f t="shared" si="0"/>
        <v>0</v>
      </c>
    </row>
    <row r="9" spans="2:18">
      <c r="K9" s="11">
        <f>K7*K8</f>
        <v>0</v>
      </c>
      <c r="L9" s="11">
        <f t="shared" ref="L9:O9" si="1">L7*L8</f>
        <v>46021</v>
      </c>
      <c r="M9" s="11">
        <f t="shared" si="1"/>
        <v>0</v>
      </c>
      <c r="N9" s="11">
        <f t="shared" si="1"/>
        <v>0</v>
      </c>
      <c r="O9" s="11">
        <f t="shared" si="1"/>
        <v>0</v>
      </c>
    </row>
    <row r="10" spans="2:18">
      <c r="B10" s="14" t="s">
        <v>3</v>
      </c>
      <c r="C10" s="15">
        <f>SUM(K9:O9)</f>
        <v>46021</v>
      </c>
    </row>
    <row r="11" spans="2:18">
      <c r="B11" s="14" t="s">
        <v>14</v>
      </c>
      <c r="C11" s="7">
        <f>C10-C5</f>
        <v>-1</v>
      </c>
      <c r="D11" t="s">
        <v>68</v>
      </c>
      <c r="Q11">
        <f>NETWORKDAYS($C$5,$C$6)</f>
        <v>762</v>
      </c>
    </row>
    <row r="12" spans="2:18">
      <c r="B12" s="13"/>
      <c r="C12" s="12"/>
    </row>
    <row r="13" spans="2:18">
      <c r="B13" s="13"/>
      <c r="C13" s="12"/>
    </row>
    <row r="14" spans="2:18">
      <c r="F14" s="16" t="s">
        <v>8</v>
      </c>
      <c r="G14" s="16" t="s">
        <v>9</v>
      </c>
      <c r="H14" s="16" t="s">
        <v>4</v>
      </c>
      <c r="I14" s="16" t="s">
        <v>10</v>
      </c>
      <c r="J14" s="16" t="s">
        <v>11</v>
      </c>
      <c r="L14" s="13" t="s">
        <v>12</v>
      </c>
    </row>
    <row r="15" spans="2:18">
      <c r="B15" s="9" t="s">
        <v>5</v>
      </c>
      <c r="C15" s="15">
        <v>46752</v>
      </c>
      <c r="E15" s="13"/>
      <c r="F15" s="18">
        <f>IFERROR(DATEDIF($C$10,$C15,F$14),0)*F$18</f>
        <v>0</v>
      </c>
      <c r="G15" s="18">
        <f t="shared" ref="F15:G17" si="2">IFERROR(DATEDIF($C$10,$C15,G$14),0)*G$18</f>
        <v>24</v>
      </c>
      <c r="H15" s="19">
        <f>IFERROR(ROUNDUP(DATEDIF($C$10,$C15,"d")/7,),)*H$18</f>
        <v>0</v>
      </c>
      <c r="I15" s="18">
        <f>IFERROR(DATEDIF($C$10,$C15,I$14),0)*I$18</f>
        <v>0</v>
      </c>
      <c r="J15" s="19">
        <f>IF(NETWORKDAYS($C$10,C15)&gt;0,NETWORKDAYS($C$10,C15),0)*J$18</f>
        <v>0</v>
      </c>
      <c r="L15" s="18">
        <f>SUM(F15:J15)</f>
        <v>24</v>
      </c>
    </row>
    <row r="16" spans="2:18">
      <c r="B16" s="9" t="s">
        <v>6</v>
      </c>
      <c r="C16" s="15">
        <v>46387</v>
      </c>
      <c r="E16" s="13"/>
      <c r="F16" s="18">
        <f t="shared" si="2"/>
        <v>0</v>
      </c>
      <c r="G16" s="18">
        <f t="shared" si="2"/>
        <v>12</v>
      </c>
      <c r="H16" s="19">
        <f>IFERROR(ROUNDUP(DATEDIF($C$10,$C16,"d")/7,),)*H$18</f>
        <v>0</v>
      </c>
      <c r="I16" s="18">
        <f>IFERROR(DATEDIF($C$10,$C16,I$14),0)*I$18</f>
        <v>0</v>
      </c>
      <c r="J16" s="19">
        <f>IF(NETWORKDAYS($C$10,C16)&gt;0,NETWORKDAYS($C$10,C16),0)*J$18</f>
        <v>0</v>
      </c>
      <c r="L16" s="13">
        <f>SUM(F16:J16)</f>
        <v>12</v>
      </c>
    </row>
    <row r="17" spans="2:18">
      <c r="B17" s="9" t="s">
        <v>7</v>
      </c>
      <c r="C17" s="15">
        <v>46752</v>
      </c>
      <c r="E17" s="13"/>
      <c r="F17" s="18">
        <f t="shared" si="2"/>
        <v>0</v>
      </c>
      <c r="G17" s="18">
        <f t="shared" si="2"/>
        <v>24</v>
      </c>
      <c r="H17" s="19">
        <f>IFERROR(ROUNDUP(DATEDIF($C$10,$C17,"d")/7,),)*H$18</f>
        <v>0</v>
      </c>
      <c r="I17" s="18">
        <f>IFERROR(DATEDIF($C$10,$C17,I$14),0)*I$18</f>
        <v>0</v>
      </c>
      <c r="J17" s="19">
        <f>IF(NETWORKDAYS($C$10,C17)&gt;0,NETWORKDAYS($C$10,C17),0)*J$18</f>
        <v>0</v>
      </c>
      <c r="L17" s="13">
        <f>SUM(F17:J17)</f>
        <v>24</v>
      </c>
    </row>
    <row r="18" spans="2:18">
      <c r="E18" s="13"/>
      <c r="F18" s="13" t="b">
        <f>($C$8=F14)</f>
        <v>0</v>
      </c>
      <c r="G18" s="13" t="b">
        <f>($C$8=G14)</f>
        <v>1</v>
      </c>
      <c r="H18" s="13" t="b">
        <f>($C$8=H14)</f>
        <v>0</v>
      </c>
      <c r="I18" s="13" t="b">
        <f>($C$8=I14)</f>
        <v>0</v>
      </c>
      <c r="J18" s="13" t="b">
        <f>($C$8=J14)</f>
        <v>0</v>
      </c>
      <c r="K18" s="13"/>
      <c r="L18" s="13"/>
    </row>
    <row r="19" spans="2:18">
      <c r="F19">
        <f>1*F18</f>
        <v>0</v>
      </c>
      <c r="G19">
        <f>12*G18</f>
        <v>12</v>
      </c>
      <c r="H19">
        <f>52*H18</f>
        <v>0</v>
      </c>
      <c r="I19">
        <f>365*I18</f>
        <v>0</v>
      </c>
      <c r="J19">
        <f>252*J18</f>
        <v>0</v>
      </c>
      <c r="L19">
        <f>SUM(F19:J19)</f>
        <v>12</v>
      </c>
      <c r="M19" t="s">
        <v>22</v>
      </c>
    </row>
    <row r="23" spans="2:18">
      <c r="B23" s="4" t="s">
        <v>20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5" spans="2:18">
      <c r="B25" s="8" t="s">
        <v>21</v>
      </c>
      <c r="C25" s="8">
        <v>1</v>
      </c>
      <c r="E25" t="s">
        <v>23</v>
      </c>
    </row>
    <row r="26" spans="2:18">
      <c r="B26" s="8" t="s">
        <v>16</v>
      </c>
      <c r="C26" s="8">
        <f>F6</f>
        <v>35</v>
      </c>
    </row>
    <row r="28" spans="2:18">
      <c r="B28" s="21" t="s">
        <v>30</v>
      </c>
      <c r="C28" s="21" t="s">
        <v>28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18">
      <c r="B29" s="21"/>
      <c r="C29" s="21" t="s">
        <v>29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18">
      <c r="B30" s="10" t="s">
        <v>25</v>
      </c>
      <c r="C30" s="10">
        <v>0</v>
      </c>
      <c r="D30" s="10">
        <v>0.25</v>
      </c>
      <c r="E30" s="10">
        <v>0.5</v>
      </c>
      <c r="F30" s="10">
        <v>0.75</v>
      </c>
      <c r="G30" s="10">
        <v>1</v>
      </c>
      <c r="H30" s="10">
        <v>1.5</v>
      </c>
      <c r="I30" s="10">
        <v>2</v>
      </c>
      <c r="J30" s="10">
        <v>2.5</v>
      </c>
      <c r="K30" s="10">
        <v>3</v>
      </c>
      <c r="L30" s="10"/>
      <c r="M30" s="10"/>
      <c r="N30" s="10"/>
      <c r="O30" s="10"/>
    </row>
    <row r="31" spans="2:18">
      <c r="B31" s="10" t="s">
        <v>26</v>
      </c>
      <c r="C31" s="10">
        <f>D31</f>
        <v>3.4339850625000112</v>
      </c>
      <c r="D31" s="9">
        <f>((1+D36/2/100)^2-1)*100</f>
        <v>3.4339850625000112</v>
      </c>
      <c r="E31" s="9">
        <f t="shared" ref="E31:K31" si="3">((1+E36/2/100)^2-1)*100</f>
        <v>3.7087640625000029</v>
      </c>
      <c r="F31" s="9">
        <f t="shared" si="3"/>
        <v>3.5815062499999772</v>
      </c>
      <c r="G31" s="9">
        <f t="shared" si="3"/>
        <v>3.7138560000000043</v>
      </c>
      <c r="H31" s="9">
        <f t="shared" si="3"/>
        <v>3.8360999999999867</v>
      </c>
      <c r="I31" s="9">
        <f t="shared" si="3"/>
        <v>3.8921525624999953</v>
      </c>
      <c r="J31" s="9">
        <f t="shared" si="3"/>
        <v>3.9176360000000132</v>
      </c>
      <c r="K31" s="9">
        <f t="shared" si="3"/>
        <v>3.9125390624999756</v>
      </c>
      <c r="L31" s="9"/>
      <c r="M31" s="9"/>
      <c r="N31" s="9"/>
      <c r="O31" s="9"/>
    </row>
    <row r="32" spans="2:18">
      <c r="B32" s="10" t="s">
        <v>27</v>
      </c>
      <c r="C32" s="10">
        <f>D32</f>
        <v>6.7325980269659969</v>
      </c>
      <c r="D32" s="9">
        <f>((1+D37/4/100)^4-1)*100</f>
        <v>6.7325980269659969</v>
      </c>
      <c r="E32" s="9">
        <f t="shared" ref="E32:K32" si="4">((1+E37/4/100)^4-1)*100</f>
        <v>7.5645830458671348</v>
      </c>
      <c r="F32" s="9">
        <f t="shared" si="4"/>
        <v>8.2453384316060863</v>
      </c>
      <c r="G32" s="9">
        <f t="shared" si="4"/>
        <v>8.6896120570325586</v>
      </c>
      <c r="H32" s="9">
        <f t="shared" si="4"/>
        <v>9.5158713303780562</v>
      </c>
      <c r="I32" s="9">
        <f t="shared" si="4"/>
        <v>10.429757119392402</v>
      </c>
      <c r="J32" s="9">
        <f t="shared" si="4"/>
        <v>11.048313702265155</v>
      </c>
      <c r="K32" s="9">
        <f t="shared" si="4"/>
        <v>11.513119796396998</v>
      </c>
      <c r="L32" s="9"/>
      <c r="M32" s="9"/>
      <c r="N32" s="9"/>
      <c r="O32" s="9"/>
    </row>
    <row r="34" spans="2:156">
      <c r="B34" s="28" t="s">
        <v>80</v>
      </c>
    </row>
    <row r="35" spans="2:156">
      <c r="B35" s="10" t="s">
        <v>25</v>
      </c>
      <c r="C35" s="10">
        <v>0</v>
      </c>
      <c r="D35" s="10">
        <v>0.25</v>
      </c>
      <c r="E35" s="10">
        <v>0.5</v>
      </c>
      <c r="F35" s="10">
        <v>0.75</v>
      </c>
      <c r="G35" s="10">
        <v>1</v>
      </c>
      <c r="H35" s="10">
        <v>1.5</v>
      </c>
      <c r="I35" s="10">
        <v>2</v>
      </c>
      <c r="J35" s="10">
        <v>2.5</v>
      </c>
      <c r="K35" s="10">
        <v>3</v>
      </c>
      <c r="L35" s="10"/>
      <c r="M35" s="10"/>
      <c r="N35" s="10"/>
      <c r="O35" s="10"/>
    </row>
    <row r="36" spans="2:156">
      <c r="B36" s="10" t="s">
        <v>26</v>
      </c>
      <c r="C36" s="10">
        <f>D36</f>
        <v>3.4049999999999998</v>
      </c>
      <c r="D36" s="9">
        <v>3.4049999999999998</v>
      </c>
      <c r="E36" s="9">
        <v>3.6749999999999998</v>
      </c>
      <c r="F36" s="9">
        <v>3.55</v>
      </c>
      <c r="G36" s="9">
        <v>3.68</v>
      </c>
      <c r="H36" s="9">
        <v>3.8</v>
      </c>
      <c r="I36" s="9">
        <v>3.855</v>
      </c>
      <c r="J36" s="9">
        <v>3.88</v>
      </c>
      <c r="K36" s="9">
        <v>3.875</v>
      </c>
      <c r="L36" s="9"/>
      <c r="M36" s="9"/>
      <c r="N36" s="9"/>
      <c r="O36" s="9"/>
    </row>
    <row r="37" spans="2:156">
      <c r="B37" s="10" t="s">
        <v>27</v>
      </c>
      <c r="C37" s="10">
        <f>D37</f>
        <v>6.569</v>
      </c>
      <c r="D37" s="9">
        <f>기간별Kd_YTM!V4</f>
        <v>6.569</v>
      </c>
      <c r="E37" s="9">
        <f>기간별Kd_YTM!W4</f>
        <v>7.359</v>
      </c>
      <c r="F37" s="9">
        <f>기간별Kd_YTM!X4</f>
        <v>8.0020000000000007</v>
      </c>
      <c r="G37" s="9">
        <f>기간별Kd_YTM!Y4</f>
        <v>8.42</v>
      </c>
      <c r="H37" s="9">
        <f>기간별Kd_YTM!Z4</f>
        <v>9.1940000000000008</v>
      </c>
      <c r="I37" s="9">
        <f>기간별Kd_YTM!AA4</f>
        <v>10.045</v>
      </c>
      <c r="J37" s="9">
        <f>기간별Kd_YTM!AB4</f>
        <v>10.618</v>
      </c>
      <c r="K37" s="9">
        <f>기간별Kd_YTM!AC4</f>
        <v>11.047000000000001</v>
      </c>
      <c r="L37" s="9"/>
      <c r="M37" s="9"/>
      <c r="N37" s="9"/>
      <c r="O37" s="9"/>
    </row>
    <row r="40" spans="2:156">
      <c r="B40" t="s">
        <v>37</v>
      </c>
    </row>
    <row r="41" spans="2:156">
      <c r="B41" s="20" t="s">
        <v>24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  <c r="J41">
        <v>7</v>
      </c>
      <c r="K41">
        <v>8</v>
      </c>
      <c r="L41">
        <v>9</v>
      </c>
      <c r="M41">
        <v>10</v>
      </c>
      <c r="N41">
        <v>11</v>
      </c>
      <c r="O41">
        <v>12</v>
      </c>
      <c r="P41">
        <v>13</v>
      </c>
      <c r="Q41">
        <v>14</v>
      </c>
      <c r="R41">
        <v>15</v>
      </c>
      <c r="S41">
        <v>16</v>
      </c>
      <c r="T41">
        <v>17</v>
      </c>
      <c r="U41">
        <v>18</v>
      </c>
      <c r="V41">
        <v>19</v>
      </c>
      <c r="W41">
        <v>20</v>
      </c>
      <c r="X41">
        <v>21</v>
      </c>
      <c r="Y41">
        <v>22</v>
      </c>
      <c r="Z41">
        <v>23</v>
      </c>
      <c r="AA41">
        <v>24</v>
      </c>
      <c r="AB41">
        <v>25</v>
      </c>
      <c r="AC41">
        <v>26</v>
      </c>
      <c r="AD41">
        <v>27</v>
      </c>
      <c r="AE41">
        <v>28</v>
      </c>
      <c r="AF41">
        <v>29</v>
      </c>
      <c r="AG41">
        <v>30</v>
      </c>
      <c r="AH41">
        <v>31</v>
      </c>
      <c r="AI41">
        <v>32</v>
      </c>
      <c r="AJ41">
        <v>33</v>
      </c>
      <c r="AK41">
        <v>34</v>
      </c>
      <c r="AL41">
        <v>35</v>
      </c>
      <c r="AM41">
        <v>36</v>
      </c>
      <c r="AN41">
        <v>37</v>
      </c>
      <c r="AO41">
        <v>38</v>
      </c>
      <c r="AP41">
        <v>39</v>
      </c>
      <c r="AQ41">
        <v>40</v>
      </c>
      <c r="AR41">
        <v>41</v>
      </c>
      <c r="AS41">
        <v>42</v>
      </c>
      <c r="AT41">
        <v>43</v>
      </c>
      <c r="AU41">
        <v>44</v>
      </c>
      <c r="AV41">
        <v>45</v>
      </c>
      <c r="AW41">
        <v>46</v>
      </c>
      <c r="AX41">
        <v>47</v>
      </c>
      <c r="AY41">
        <v>48</v>
      </c>
      <c r="AZ41">
        <v>49</v>
      </c>
      <c r="BA41">
        <v>50</v>
      </c>
      <c r="BB41">
        <v>51</v>
      </c>
      <c r="BC41">
        <v>52</v>
      </c>
      <c r="BD41">
        <v>53</v>
      </c>
      <c r="BE41">
        <v>54</v>
      </c>
      <c r="BF41">
        <v>55</v>
      </c>
      <c r="BG41">
        <v>56</v>
      </c>
      <c r="BH41">
        <v>57</v>
      </c>
      <c r="BI41">
        <v>58</v>
      </c>
      <c r="BJ41">
        <v>59</v>
      </c>
      <c r="BK41">
        <v>60</v>
      </c>
      <c r="BL41">
        <v>61</v>
      </c>
      <c r="BM41">
        <v>62</v>
      </c>
      <c r="BN41">
        <v>63</v>
      </c>
      <c r="BO41">
        <v>64</v>
      </c>
      <c r="BP41">
        <v>65</v>
      </c>
      <c r="BQ41">
        <v>66</v>
      </c>
      <c r="BR41">
        <v>67</v>
      </c>
      <c r="BS41">
        <v>68</v>
      </c>
      <c r="BT41">
        <v>69</v>
      </c>
      <c r="BU41">
        <v>70</v>
      </c>
      <c r="BV41">
        <v>71</v>
      </c>
      <c r="BW41">
        <v>72</v>
      </c>
      <c r="BX41">
        <v>73</v>
      </c>
      <c r="BY41">
        <v>74</v>
      </c>
      <c r="BZ41">
        <v>75</v>
      </c>
      <c r="CA41">
        <v>76</v>
      </c>
      <c r="CB41">
        <v>77</v>
      </c>
      <c r="CC41">
        <v>78</v>
      </c>
      <c r="CD41">
        <v>79</v>
      </c>
      <c r="CE41">
        <v>80</v>
      </c>
      <c r="CF41">
        <v>81</v>
      </c>
      <c r="CG41">
        <v>82</v>
      </c>
      <c r="CH41">
        <v>83</v>
      </c>
      <c r="CI41">
        <v>84</v>
      </c>
      <c r="CJ41">
        <v>85</v>
      </c>
      <c r="CK41">
        <v>86</v>
      </c>
      <c r="CL41">
        <v>87</v>
      </c>
      <c r="CM41">
        <v>88</v>
      </c>
      <c r="CN41">
        <v>89</v>
      </c>
      <c r="CO41">
        <v>90</v>
      </c>
      <c r="CP41">
        <v>91</v>
      </c>
      <c r="CQ41">
        <v>92</v>
      </c>
      <c r="CR41">
        <v>93</v>
      </c>
      <c r="CS41">
        <v>94</v>
      </c>
      <c r="CT41">
        <v>95</v>
      </c>
      <c r="CU41">
        <v>96</v>
      </c>
      <c r="CV41">
        <v>97</v>
      </c>
      <c r="CW41">
        <v>98</v>
      </c>
      <c r="CX41">
        <v>99</v>
      </c>
      <c r="CY41">
        <v>100</v>
      </c>
      <c r="CZ41">
        <v>101</v>
      </c>
      <c r="DA41">
        <v>102</v>
      </c>
      <c r="DB41">
        <v>103</v>
      </c>
      <c r="DC41">
        <v>104</v>
      </c>
      <c r="DD41">
        <v>105</v>
      </c>
      <c r="DE41">
        <v>106</v>
      </c>
      <c r="DF41">
        <v>107</v>
      </c>
      <c r="DG41">
        <v>108</v>
      </c>
      <c r="DH41">
        <v>109</v>
      </c>
      <c r="DI41">
        <v>110</v>
      </c>
      <c r="DJ41">
        <v>111</v>
      </c>
      <c r="DK41">
        <v>112</v>
      </c>
      <c r="DL41">
        <v>113</v>
      </c>
      <c r="DM41">
        <v>114</v>
      </c>
      <c r="DN41">
        <v>115</v>
      </c>
      <c r="DO41">
        <v>116</v>
      </c>
      <c r="DP41">
        <v>117</v>
      </c>
      <c r="DQ41">
        <v>118</v>
      </c>
      <c r="DR41">
        <v>119</v>
      </c>
      <c r="DS41">
        <v>120</v>
      </c>
      <c r="DT41">
        <v>121</v>
      </c>
      <c r="DU41">
        <v>122</v>
      </c>
      <c r="DV41">
        <v>123</v>
      </c>
      <c r="DW41">
        <v>124</v>
      </c>
      <c r="DX41">
        <v>125</v>
      </c>
      <c r="DY41">
        <v>126</v>
      </c>
      <c r="DZ41">
        <v>127</v>
      </c>
      <c r="EA41">
        <v>128</v>
      </c>
      <c r="EB41">
        <v>129</v>
      </c>
      <c r="EC41">
        <v>130</v>
      </c>
      <c r="ED41">
        <v>131</v>
      </c>
      <c r="EE41">
        <v>132</v>
      </c>
      <c r="EF41">
        <v>133</v>
      </c>
      <c r="EG41">
        <v>134</v>
      </c>
      <c r="EH41">
        <v>135</v>
      </c>
      <c r="EI41">
        <v>136</v>
      </c>
      <c r="EJ41">
        <v>137</v>
      </c>
      <c r="EK41">
        <v>138</v>
      </c>
      <c r="EL41">
        <v>139</v>
      </c>
      <c r="EM41">
        <v>140</v>
      </c>
      <c r="EN41">
        <v>141</v>
      </c>
      <c r="EO41">
        <v>142</v>
      </c>
      <c r="EP41">
        <v>143</v>
      </c>
      <c r="EQ41">
        <v>144</v>
      </c>
      <c r="ER41">
        <v>145</v>
      </c>
      <c r="ES41">
        <v>146</v>
      </c>
      <c r="ET41">
        <v>147</v>
      </c>
      <c r="EU41">
        <v>148</v>
      </c>
      <c r="EV41">
        <v>149</v>
      </c>
      <c r="EW41">
        <v>150</v>
      </c>
      <c r="EX41">
        <v>151</v>
      </c>
      <c r="EY41">
        <v>152</v>
      </c>
      <c r="EZ41">
        <v>153</v>
      </c>
    </row>
    <row r="42" spans="2:156">
      <c r="B42" s="20" t="s">
        <v>31</v>
      </c>
      <c r="C42">
        <v>3.4339850625000112</v>
      </c>
      <c r="D42">
        <v>3.4339850625000112</v>
      </c>
      <c r="E42">
        <v>3.4339850625000112</v>
      </c>
      <c r="F42">
        <v>3.4339850625000112</v>
      </c>
      <c r="G42">
        <v>3.4339850625000112</v>
      </c>
      <c r="H42">
        <v>3.4339850625000112</v>
      </c>
      <c r="I42">
        <v>3.4339850625000112</v>
      </c>
      <c r="J42">
        <v>3.4339850625000112</v>
      </c>
      <c r="K42">
        <v>3.4339850625000112</v>
      </c>
      <c r="L42">
        <v>3.4339850625000112</v>
      </c>
      <c r="M42">
        <v>3.4339850625000112</v>
      </c>
      <c r="N42">
        <v>3.4339850625000112</v>
      </c>
      <c r="O42">
        <v>3.4339850625000112</v>
      </c>
      <c r="P42">
        <v>3.4339850625000112</v>
      </c>
      <c r="Q42">
        <v>3.4551219086538567</v>
      </c>
      <c r="R42">
        <v>3.4762587548077022</v>
      </c>
      <c r="S42">
        <v>3.4973956009615477</v>
      </c>
      <c r="T42">
        <v>3.5185324471153931</v>
      </c>
      <c r="U42">
        <v>3.5396692932692386</v>
      </c>
      <c r="V42">
        <v>3.5608061394230841</v>
      </c>
      <c r="W42">
        <v>3.58194298557693</v>
      </c>
      <c r="X42">
        <v>3.6030798317307755</v>
      </c>
      <c r="Y42">
        <v>3.624216677884621</v>
      </c>
      <c r="Z42">
        <v>3.6453535240384665</v>
      </c>
      <c r="AA42">
        <v>3.6664903701923119</v>
      </c>
      <c r="AB42">
        <v>3.6876272163461574</v>
      </c>
      <c r="AC42">
        <v>3.7087640625000029</v>
      </c>
      <c r="AD42">
        <v>3.6989750000000008</v>
      </c>
      <c r="AE42">
        <v>3.6891859374999991</v>
      </c>
      <c r="AF42">
        <v>3.679396874999997</v>
      </c>
      <c r="AG42">
        <v>3.6696078124999949</v>
      </c>
      <c r="AH42">
        <v>3.6598187499999932</v>
      </c>
      <c r="AI42">
        <v>3.6500296874999911</v>
      </c>
      <c r="AJ42">
        <v>3.640240624999989</v>
      </c>
      <c r="AK42">
        <v>3.6304515624999869</v>
      </c>
      <c r="AL42">
        <v>3.6206624999999852</v>
      </c>
      <c r="AM42">
        <v>3.6108734374999831</v>
      </c>
      <c r="AN42">
        <v>3.601084374999981</v>
      </c>
      <c r="AO42">
        <v>3.5912953124999794</v>
      </c>
      <c r="AP42">
        <v>3.5815062499999772</v>
      </c>
      <c r="AQ42">
        <v>3.5916869999999794</v>
      </c>
      <c r="AR42">
        <v>3.6018677499999816</v>
      </c>
      <c r="AS42">
        <v>3.6120484999999833</v>
      </c>
      <c r="AT42">
        <v>3.6222292499999855</v>
      </c>
      <c r="AU42">
        <v>3.6324099999999877</v>
      </c>
      <c r="AV42">
        <v>3.6425907499999899</v>
      </c>
      <c r="AW42">
        <v>3.6527714999999916</v>
      </c>
      <c r="AX42">
        <v>3.6629522499999938</v>
      </c>
      <c r="AY42">
        <v>3.673132999999996</v>
      </c>
      <c r="AZ42">
        <v>3.6833137499999982</v>
      </c>
      <c r="BA42">
        <v>3.6934944999999999</v>
      </c>
      <c r="BB42">
        <v>3.7036752500000021</v>
      </c>
      <c r="BC42">
        <v>3.7138560000000043</v>
      </c>
      <c r="BD42">
        <v>3.7185576923076957</v>
      </c>
      <c r="BE42">
        <v>3.7232593846153876</v>
      </c>
      <c r="BF42">
        <v>3.7279610769230791</v>
      </c>
      <c r="BG42">
        <v>3.732662769230771</v>
      </c>
      <c r="BH42">
        <v>3.7373644615384625</v>
      </c>
      <c r="BI42">
        <v>3.7420661538461539</v>
      </c>
      <c r="BJ42">
        <v>3.7467678461538458</v>
      </c>
      <c r="BK42">
        <v>3.7514695384615373</v>
      </c>
      <c r="BL42">
        <v>3.7561712307692288</v>
      </c>
      <c r="BM42">
        <v>3.7608729230769207</v>
      </c>
      <c r="BN42">
        <v>3.7655746153846121</v>
      </c>
      <c r="BO42">
        <v>3.770276307692304</v>
      </c>
      <c r="BP42">
        <v>3.7749779999999955</v>
      </c>
      <c r="BQ42">
        <v>3.779679692307687</v>
      </c>
      <c r="BR42">
        <v>3.7843813846153789</v>
      </c>
      <c r="BS42">
        <v>3.7890830769230703</v>
      </c>
      <c r="BT42">
        <v>3.7937847692307622</v>
      </c>
      <c r="BU42">
        <v>3.7984864615384537</v>
      </c>
      <c r="BV42">
        <v>3.8031881538461452</v>
      </c>
      <c r="BW42">
        <v>3.8078898461538371</v>
      </c>
      <c r="BX42">
        <v>3.8125915384615285</v>
      </c>
      <c r="BY42">
        <v>3.81729323076922</v>
      </c>
      <c r="BZ42">
        <v>3.8219949230769119</v>
      </c>
      <c r="CA42">
        <v>3.8266966153846034</v>
      </c>
      <c r="CB42">
        <v>3.8313983076922953</v>
      </c>
      <c r="CC42">
        <v>3.8360999999999867</v>
      </c>
      <c r="CD42">
        <v>3.8382558677884484</v>
      </c>
      <c r="CE42">
        <v>3.8404117355769105</v>
      </c>
      <c r="CF42">
        <v>3.8425676033653722</v>
      </c>
      <c r="CG42">
        <v>3.8447234711538343</v>
      </c>
      <c r="CH42">
        <v>3.8468793389422959</v>
      </c>
      <c r="CI42">
        <v>3.8490352067307581</v>
      </c>
      <c r="CJ42">
        <v>3.8511910745192197</v>
      </c>
      <c r="CK42">
        <v>3.8533469423076818</v>
      </c>
      <c r="CL42">
        <v>3.8555028100961435</v>
      </c>
      <c r="CM42">
        <v>3.8576586778846056</v>
      </c>
      <c r="CN42">
        <v>3.8598145456730673</v>
      </c>
      <c r="CO42">
        <v>3.8619704134615294</v>
      </c>
      <c r="CP42">
        <v>3.864126281249991</v>
      </c>
      <c r="CQ42">
        <v>3.8662821490384527</v>
      </c>
      <c r="CR42">
        <v>3.8684380168269148</v>
      </c>
      <c r="CS42">
        <v>3.8705938846153765</v>
      </c>
      <c r="CT42">
        <v>3.8727497524038386</v>
      </c>
      <c r="CU42">
        <v>3.8749056201923002</v>
      </c>
      <c r="CV42">
        <v>3.8770614879807623</v>
      </c>
      <c r="CW42">
        <v>3.879217355769224</v>
      </c>
      <c r="CX42">
        <v>3.8813732235576861</v>
      </c>
      <c r="CY42">
        <v>3.8835290913461478</v>
      </c>
      <c r="CZ42">
        <v>3.8856849591346099</v>
      </c>
      <c r="DA42">
        <v>3.8878408269230715</v>
      </c>
      <c r="DB42">
        <v>3.8899966947115336</v>
      </c>
      <c r="DC42">
        <v>3.8921525624999953</v>
      </c>
      <c r="DD42">
        <v>3.8931326947115346</v>
      </c>
      <c r="DE42">
        <v>3.8941128269230738</v>
      </c>
      <c r="DF42">
        <v>3.8950929591346126</v>
      </c>
      <c r="DG42">
        <v>3.8960730913461519</v>
      </c>
      <c r="DH42">
        <v>3.8970532235576911</v>
      </c>
      <c r="DI42">
        <v>3.8980333557692304</v>
      </c>
      <c r="DJ42">
        <v>3.8990134879807692</v>
      </c>
      <c r="DK42">
        <v>3.8999936201923084</v>
      </c>
      <c r="DL42">
        <v>3.9009737524038477</v>
      </c>
      <c r="DM42">
        <v>3.9019538846153869</v>
      </c>
      <c r="DN42">
        <v>3.9029340168269258</v>
      </c>
      <c r="DO42">
        <v>3.903914149038465</v>
      </c>
      <c r="DP42">
        <v>3.9048942812500043</v>
      </c>
      <c r="DQ42">
        <v>3.9058744134615435</v>
      </c>
      <c r="DR42">
        <v>3.9068545456730828</v>
      </c>
      <c r="DS42">
        <v>3.9078346778846216</v>
      </c>
      <c r="DT42">
        <v>3.9088148100961608</v>
      </c>
      <c r="DU42">
        <v>3.9097949423077001</v>
      </c>
      <c r="DV42">
        <v>3.9107750745192393</v>
      </c>
      <c r="DW42">
        <v>3.9117552067307781</v>
      </c>
      <c r="DX42">
        <v>3.9127353389423174</v>
      </c>
      <c r="DY42">
        <v>3.9137154711538567</v>
      </c>
      <c r="DZ42">
        <v>3.9146956033653959</v>
      </c>
      <c r="EA42">
        <v>3.9156757355769347</v>
      </c>
      <c r="EB42">
        <v>3.916655867788474</v>
      </c>
      <c r="EC42">
        <v>3.9176360000000132</v>
      </c>
      <c r="ED42">
        <v>3.9174399639423196</v>
      </c>
      <c r="EE42">
        <v>3.9172439278846256</v>
      </c>
      <c r="EF42">
        <v>3.917047891826932</v>
      </c>
      <c r="EG42">
        <v>3.916851855769238</v>
      </c>
      <c r="EH42">
        <v>3.9166558197115444</v>
      </c>
      <c r="EI42">
        <v>3.9164597836538508</v>
      </c>
      <c r="EJ42">
        <v>3.9162637475961568</v>
      </c>
      <c r="EK42">
        <v>3.9160677115384632</v>
      </c>
      <c r="EL42">
        <v>3.9158716754807696</v>
      </c>
      <c r="EM42">
        <v>3.9156756394230756</v>
      </c>
      <c r="EN42">
        <v>3.915479603365382</v>
      </c>
      <c r="EO42">
        <v>3.915283567307688</v>
      </c>
      <c r="EP42">
        <v>3.9150875312499944</v>
      </c>
      <c r="EQ42">
        <v>3.9148914951923008</v>
      </c>
      <c r="ER42">
        <v>3.9146954591346068</v>
      </c>
      <c r="ES42">
        <v>3.9144994230769132</v>
      </c>
      <c r="ET42">
        <v>3.9143033870192192</v>
      </c>
      <c r="EU42">
        <v>3.9141073509615256</v>
      </c>
      <c r="EV42">
        <v>3.913911314903832</v>
      </c>
      <c r="EW42">
        <v>3.913715278846138</v>
      </c>
      <c r="EX42">
        <v>3.9135192427884444</v>
      </c>
      <c r="EY42">
        <v>3.9133232067307508</v>
      </c>
      <c r="EZ42">
        <v>3.9131271706730568</v>
      </c>
    </row>
    <row r="43" spans="2:156">
      <c r="B43" s="20" t="s">
        <v>32</v>
      </c>
      <c r="C43">
        <v>3.4339850625000112</v>
      </c>
      <c r="D43">
        <v>3.4339850625000112</v>
      </c>
      <c r="E43">
        <v>3.4339850625000112</v>
      </c>
      <c r="F43">
        <v>3.4339850625000112</v>
      </c>
      <c r="G43">
        <v>3.4339850625000112</v>
      </c>
      <c r="H43">
        <v>3.4339850625000112</v>
      </c>
      <c r="I43">
        <v>3.4339850625000112</v>
      </c>
      <c r="J43">
        <v>3.4339850625000112</v>
      </c>
      <c r="K43">
        <v>3.4339850625000112</v>
      </c>
      <c r="L43">
        <v>3.4339850625000112</v>
      </c>
      <c r="M43">
        <v>3.4339850625000112</v>
      </c>
      <c r="N43">
        <v>3.4339850625000112</v>
      </c>
      <c r="O43">
        <v>3.4339850625000112</v>
      </c>
      <c r="P43">
        <v>3.4339850625000112</v>
      </c>
      <c r="Q43">
        <v>3.455458344560558</v>
      </c>
      <c r="R43">
        <v>3.476709628983965</v>
      </c>
      <c r="S43">
        <v>3.4979643970681984</v>
      </c>
      <c r="T43">
        <v>3.5192232224424913</v>
      </c>
      <c r="U43">
        <v>3.5404865733805302</v>
      </c>
      <c r="V43">
        <v>3.5617548406028376</v>
      </c>
      <c r="W43">
        <v>3.5830283567207744</v>
      </c>
      <c r="X43">
        <v>3.6043074101463901</v>
      </c>
      <c r="Y43">
        <v>3.6255922551931441</v>
      </c>
      <c r="Z43">
        <v>3.6468831195521467</v>
      </c>
      <c r="AA43">
        <v>3.6681802098967431</v>
      </c>
      <c r="AB43">
        <v>3.6894837161442595</v>
      </c>
      <c r="AC43">
        <v>3.7107938147316943</v>
      </c>
      <c r="AD43">
        <v>3.7008784137023909</v>
      </c>
      <c r="AE43">
        <v>3.6909669456092864</v>
      </c>
      <c r="AF43">
        <v>3.6810587856048294</v>
      </c>
      <c r="AG43">
        <v>3.6711533947899611</v>
      </c>
      <c r="AH43">
        <v>3.6612503063562229</v>
      </c>
      <c r="AI43">
        <v>3.6513491143188581</v>
      </c>
      <c r="AJ43">
        <v>3.6414494643143946</v>
      </c>
      <c r="AK43">
        <v>3.6315510460031675</v>
      </c>
      <c r="AL43">
        <v>3.6216535867927391</v>
      </c>
      <c r="AM43">
        <v>3.611756846591252</v>
      </c>
      <c r="AN43">
        <v>3.6018606134209818</v>
      </c>
      <c r="AO43">
        <v>3.5919646997246701</v>
      </c>
      <c r="AP43">
        <v>3.5820689392318528</v>
      </c>
      <c r="AQ43">
        <v>3.5924169704583342</v>
      </c>
      <c r="AR43">
        <v>3.6027661055972438</v>
      </c>
      <c r="AS43">
        <v>3.6131165216271022</v>
      </c>
      <c r="AT43">
        <v>3.6234683814041269</v>
      </c>
      <c r="AU43">
        <v>3.6338218352740981</v>
      </c>
      <c r="AV43">
        <v>3.6441770224717729</v>
      </c>
      <c r="AW43">
        <v>3.6545340723274755</v>
      </c>
      <c r="AX43">
        <v>3.6648931053362865</v>
      </c>
      <c r="AY43">
        <v>3.6752542340794392</v>
      </c>
      <c r="AZ43">
        <v>3.6856175640417987</v>
      </c>
      <c r="BA43">
        <v>3.6959831943254251</v>
      </c>
      <c r="BB43">
        <v>3.7063512182811564</v>
      </c>
      <c r="BC43">
        <v>3.7167217240720696</v>
      </c>
      <c r="BD43">
        <v>3.7215079459959277</v>
      </c>
      <c r="BE43">
        <v>3.7262957452463219</v>
      </c>
      <c r="BF43">
        <v>3.7310851209341855</v>
      </c>
      <c r="BG43">
        <v>3.7358760726496243</v>
      </c>
      <c r="BH43">
        <v>3.7406686004318956</v>
      </c>
      <c r="BI43">
        <v>3.7454627047232236</v>
      </c>
      <c r="BJ43">
        <v>3.7502583863422423</v>
      </c>
      <c r="BK43">
        <v>3.7550556464470475</v>
      </c>
      <c r="BL43">
        <v>3.7598544865132588</v>
      </c>
      <c r="BM43">
        <v>3.7646549083086178</v>
      </c>
      <c r="BN43">
        <v>3.7694569138710499</v>
      </c>
      <c r="BO43">
        <v>3.7742605054844169</v>
      </c>
      <c r="BP43">
        <v>3.7790656856669713</v>
      </c>
      <c r="BQ43">
        <v>3.7838724571505722</v>
      </c>
      <c r="BR43">
        <v>3.7886808228633662</v>
      </c>
      <c r="BS43">
        <v>3.7934907859251688</v>
      </c>
      <c r="BT43">
        <v>3.7983023496243717</v>
      </c>
      <c r="BU43">
        <v>3.8031155174133247</v>
      </c>
      <c r="BV43">
        <v>3.8079302928933245</v>
      </c>
      <c r="BW43">
        <v>3.812746679811152</v>
      </c>
      <c r="BX43">
        <v>3.8175646820429066</v>
      </c>
      <c r="BY43">
        <v>3.8223843035916971</v>
      </c>
      <c r="BZ43">
        <v>3.8272055485760959</v>
      </c>
      <c r="CA43">
        <v>3.8320284212289835</v>
      </c>
      <c r="CB43">
        <v>3.836852925882539</v>
      </c>
      <c r="CC43">
        <v>3.8416790669705492</v>
      </c>
      <c r="CD43">
        <v>3.843882322295844</v>
      </c>
      <c r="CE43">
        <v>3.8460868566427386</v>
      </c>
      <c r="CF43">
        <v>3.8482926491470337</v>
      </c>
      <c r="CG43">
        <v>3.8504996800356572</v>
      </c>
      <c r="CH43">
        <v>3.8527079305643142</v>
      </c>
      <c r="CI43">
        <v>3.8549173829482086</v>
      </c>
      <c r="CJ43">
        <v>3.857128020314704</v>
      </c>
      <c r="CK43">
        <v>3.8593398266444368</v>
      </c>
      <c r="CL43">
        <v>3.8615527867262855</v>
      </c>
      <c r="CM43">
        <v>3.8637668861077223</v>
      </c>
      <c r="CN43">
        <v>3.8659821110555548</v>
      </c>
      <c r="CO43">
        <v>3.8681984485143595</v>
      </c>
      <c r="CP43">
        <v>3.8704158860718429</v>
      </c>
      <c r="CQ43">
        <v>3.872634411920739</v>
      </c>
      <c r="CR43">
        <v>3.8748540148276334</v>
      </c>
      <c r="CS43">
        <v>3.8770746841029435</v>
      </c>
      <c r="CT43">
        <v>3.8792964095732074</v>
      </c>
      <c r="CU43">
        <v>3.8815191815533723</v>
      </c>
      <c r="CV43">
        <v>3.8837429908213927</v>
      </c>
      <c r="CW43">
        <v>3.8859678285962929</v>
      </c>
      <c r="CX43">
        <v>3.8881936865127642</v>
      </c>
      <c r="CY43">
        <v>3.8904205566061556</v>
      </c>
      <c r="CZ43">
        <v>3.8926484312859166</v>
      </c>
      <c r="DA43">
        <v>3.8948773033228967</v>
      </c>
      <c r="DB43">
        <v>3.8971071658297163</v>
      </c>
      <c r="DC43">
        <v>3.8993380122434473</v>
      </c>
      <c r="DD43">
        <v>3.9003447571721139</v>
      </c>
      <c r="DE43">
        <v>3.9013523481354007</v>
      </c>
      <c r="DF43">
        <v>3.9023607704498531</v>
      </c>
      <c r="DG43">
        <v>3.9033700099873947</v>
      </c>
      <c r="DH43">
        <v>3.9043800531568529</v>
      </c>
      <c r="DI43">
        <v>3.9053908868750931</v>
      </c>
      <c r="DJ43">
        <v>3.9064024985462353</v>
      </c>
      <c r="DK43">
        <v>3.9074148760374072</v>
      </c>
      <c r="DL43">
        <v>3.9084280076625788</v>
      </c>
      <c r="DM43">
        <v>3.9094418821594701</v>
      </c>
      <c r="DN43">
        <v>3.9104564886722315</v>
      </c>
      <c r="DO43">
        <v>3.9114718167341245</v>
      </c>
      <c r="DP43">
        <v>3.9124878562513565</v>
      </c>
      <c r="DQ43">
        <v>3.9135045974846072</v>
      </c>
      <c r="DR43">
        <v>3.9145220310386364</v>
      </c>
      <c r="DS43">
        <v>3.9155401478449647</v>
      </c>
      <c r="DT43">
        <v>3.9165589391491729</v>
      </c>
      <c r="DU43">
        <v>3.917578396495891</v>
      </c>
      <c r="DV43">
        <v>3.9185985117218713</v>
      </c>
      <c r="DW43">
        <v>3.9196192769386684</v>
      </c>
      <c r="DX43">
        <v>3.9206406845245567</v>
      </c>
      <c r="DY43">
        <v>3.9216627271152937</v>
      </c>
      <c r="DZ43">
        <v>3.9226853975902642</v>
      </c>
      <c r="EA43">
        <v>3.923708689064398</v>
      </c>
      <c r="EB43">
        <v>3.9247325948823963</v>
      </c>
      <c r="EC43">
        <v>3.9257571086037224</v>
      </c>
      <c r="ED43">
        <v>3.9255438448192237</v>
      </c>
      <c r="EE43">
        <v>3.925331098352558</v>
      </c>
      <c r="EF43">
        <v>3.9251188561979511</v>
      </c>
      <c r="EG43">
        <v>3.9249071057352758</v>
      </c>
      <c r="EH43">
        <v>3.9246958347173511</v>
      </c>
      <c r="EI43">
        <v>3.9244850312583957</v>
      </c>
      <c r="EJ43">
        <v>3.9242746838190179</v>
      </c>
      <c r="EK43">
        <v>3.9240647811900509</v>
      </c>
      <c r="EL43">
        <v>3.9238553124902431</v>
      </c>
      <c r="EM43">
        <v>3.9236462671420114</v>
      </c>
      <c r="EN43">
        <v>3.9234376348725952</v>
      </c>
      <c r="EO43">
        <v>3.9232294056944284</v>
      </c>
      <c r="EP43">
        <v>3.92302156990052</v>
      </c>
      <c r="EQ43">
        <v>3.9228141180505993</v>
      </c>
      <c r="ER43">
        <v>3.9226070409688063</v>
      </c>
      <c r="ES43">
        <v>3.9224003297240628</v>
      </c>
      <c r="ET43">
        <v>3.922193975632382</v>
      </c>
      <c r="EU43">
        <v>3.9219879702418581</v>
      </c>
      <c r="EV43">
        <v>3.921782305326893</v>
      </c>
      <c r="EW43">
        <v>3.9215769728812688</v>
      </c>
      <c r="EX43">
        <v>3.9213719651077561</v>
      </c>
      <c r="EY43">
        <v>3.9211672744181136</v>
      </c>
      <c r="EZ43">
        <v>3.9209628934180785</v>
      </c>
    </row>
    <row r="44" spans="2:156">
      <c r="B44" s="20" t="s">
        <v>33</v>
      </c>
      <c r="C44">
        <v>3.4339850625000112</v>
      </c>
      <c r="D44">
        <v>3.4339850625000112</v>
      </c>
      <c r="E44">
        <v>3.4339850625000112</v>
      </c>
      <c r="F44">
        <v>3.4339850625000112</v>
      </c>
      <c r="G44">
        <v>3.4339850625000112</v>
      </c>
      <c r="H44">
        <v>3.4339850625000112</v>
      </c>
      <c r="I44">
        <v>3.4339850625000112</v>
      </c>
      <c r="J44">
        <v>3.4339850625000112</v>
      </c>
      <c r="K44">
        <v>3.4339850625000112</v>
      </c>
      <c r="L44">
        <v>3.4339850625000112</v>
      </c>
      <c r="M44">
        <v>3.4339850625000112</v>
      </c>
      <c r="N44">
        <v>3.4339850625000112</v>
      </c>
      <c r="O44">
        <v>3.4339850625000112</v>
      </c>
      <c r="P44">
        <v>3.4339850625000112</v>
      </c>
      <c r="Q44">
        <v>3.6682480854806521</v>
      </c>
      <c r="R44">
        <v>3.7065089360607928</v>
      </c>
      <c r="S44">
        <v>3.7476034844068806</v>
      </c>
      <c r="T44">
        <v>3.7887052210457739</v>
      </c>
      <c r="U44">
        <v>3.829814521828645</v>
      </c>
      <c r="V44">
        <v>3.8709317636377527</v>
      </c>
      <c r="W44">
        <v>3.9120573240654544</v>
      </c>
      <c r="X44">
        <v>3.9531915818206365</v>
      </c>
      <c r="Y44">
        <v>3.9943349164111908</v>
      </c>
      <c r="Z44">
        <v>4.0354877083760954</v>
      </c>
      <c r="AA44">
        <v>4.0766503392196007</v>
      </c>
      <c r="AB44">
        <v>4.1178231914562602</v>
      </c>
      <c r="AC44">
        <v>4.1590066485647448</v>
      </c>
      <c r="AD44">
        <v>3.3865541216889561</v>
      </c>
      <c r="AE44">
        <v>3.3675001934861726</v>
      </c>
      <c r="AF44">
        <v>3.3484375147527778</v>
      </c>
      <c r="AG44">
        <v>3.329366158865632</v>
      </c>
      <c r="AH44">
        <v>3.3102861993840271</v>
      </c>
      <c r="AI44">
        <v>3.291197709817606</v>
      </c>
      <c r="AJ44">
        <v>3.2721007641401734</v>
      </c>
      <c r="AK44">
        <v>3.2529954361534941</v>
      </c>
      <c r="AL44">
        <v>3.2338818001234948</v>
      </c>
      <c r="AM44">
        <v>3.2147599302121854</v>
      </c>
      <c r="AN44">
        <v>3.1956299008101929</v>
      </c>
      <c r="AO44">
        <v>3.1764917865540809</v>
      </c>
      <c r="AP44">
        <v>3.1573456619995888</v>
      </c>
      <c r="AQ44">
        <v>3.9204691514385992</v>
      </c>
      <c r="AR44">
        <v>3.9404663847760979</v>
      </c>
      <c r="AS44">
        <v>3.9604710724936432</v>
      </c>
      <c r="AT44">
        <v>3.980483308535554</v>
      </c>
      <c r="AU44">
        <v>4.0005031871059415</v>
      </c>
      <c r="AV44">
        <v>4.0205308027645437</v>
      </c>
      <c r="AW44">
        <v>4.0405662499764183</v>
      </c>
      <c r="AX44">
        <v>4.0606096238624545</v>
      </c>
      <c r="AY44">
        <v>4.080661019547005</v>
      </c>
      <c r="AZ44">
        <v>4.1007205325758633</v>
      </c>
      <c r="BA44">
        <v>4.1207882586368427</v>
      </c>
      <c r="BB44">
        <v>4.1408642936602291</v>
      </c>
      <c r="BC44">
        <v>4.1609487340439344</v>
      </c>
      <c r="BD44">
        <v>3.8953487879600068</v>
      </c>
      <c r="BE44">
        <v>3.9046555793952109</v>
      </c>
      <c r="BF44">
        <v>3.9139662559267485</v>
      </c>
      <c r="BG44">
        <v>3.9232808392697827</v>
      </c>
      <c r="BH44">
        <v>3.9325993518033897</v>
      </c>
      <c r="BI44">
        <v>3.9419218154748137</v>
      </c>
      <c r="BJ44">
        <v>3.9512482526665949</v>
      </c>
      <c r="BK44">
        <v>3.9605786854275848</v>
      </c>
      <c r="BL44">
        <v>3.9699131361484064</v>
      </c>
      <c r="BM44">
        <v>3.9792516272289191</v>
      </c>
      <c r="BN44">
        <v>3.9885941811347969</v>
      </c>
      <c r="BO44">
        <v>3.99794082013889</v>
      </c>
      <c r="BP44">
        <v>4.0072915669666642</v>
      </c>
      <c r="BQ44">
        <v>4.0166464441461436</v>
      </c>
      <c r="BR44">
        <v>4.0260054741095175</v>
      </c>
      <c r="BS44">
        <v>4.0353686799309507</v>
      </c>
      <c r="BT44">
        <v>4.0447360840622615</v>
      </c>
      <c r="BU44">
        <v>4.054107709454069</v>
      </c>
      <c r="BV44">
        <v>4.063483578813365</v>
      </c>
      <c r="BW44">
        <v>4.0728637153182312</v>
      </c>
      <c r="BX44">
        <v>4.0822481417079892</v>
      </c>
      <c r="BY44">
        <v>4.0916368811676485</v>
      </c>
      <c r="BZ44">
        <v>4.1010299566663022</v>
      </c>
      <c r="CA44">
        <v>4.1104273916256595</v>
      </c>
      <c r="CB44">
        <v>4.1198292089074329</v>
      </c>
      <c r="CC44">
        <v>4.1292354320210833</v>
      </c>
      <c r="CD44">
        <v>3.9388307273333645</v>
      </c>
      <c r="CE44">
        <v>3.9431723905216209</v>
      </c>
      <c r="CF44">
        <v>3.9475159851273922</v>
      </c>
      <c r="CG44">
        <v>3.9518615167818183</v>
      </c>
      <c r="CH44">
        <v>3.9562089913839138</v>
      </c>
      <c r="CI44">
        <v>3.9605584141849448</v>
      </c>
      <c r="CJ44">
        <v>3.9649097911762965</v>
      </c>
      <c r="CK44">
        <v>3.9692631278667179</v>
      </c>
      <c r="CL44">
        <v>3.9736184300998012</v>
      </c>
      <c r="CM44">
        <v>3.9779757034027696</v>
      </c>
      <c r="CN44">
        <v>3.9823349535915042</v>
      </c>
      <c r="CO44">
        <v>3.9866961863364025</v>
      </c>
      <c r="CP44">
        <v>3.9910594075434069</v>
      </c>
      <c r="CQ44">
        <v>3.9954246228344203</v>
      </c>
      <c r="CR44">
        <v>3.9997918379502728</v>
      </c>
      <c r="CS44">
        <v>4.0041610586791343</v>
      </c>
      <c r="CT44">
        <v>4.0085322908934629</v>
      </c>
      <c r="CU44">
        <v>4.0129055403848923</v>
      </c>
      <c r="CV44">
        <v>4.0172808129242732</v>
      </c>
      <c r="CW44">
        <v>4.0216581144417951</v>
      </c>
      <c r="CX44">
        <v>4.0260374505709073</v>
      </c>
      <c r="CY44">
        <v>4.030418827494664</v>
      </c>
      <c r="CZ44">
        <v>4.0348022507460612</v>
      </c>
      <c r="DA44">
        <v>4.0391877264100096</v>
      </c>
      <c r="DB44">
        <v>4.0435752603647401</v>
      </c>
      <c r="DC44">
        <v>4.0479648583961136</v>
      </c>
      <c r="DD44">
        <v>3.9284577439921087</v>
      </c>
      <c r="DE44">
        <v>3.930482504277677</v>
      </c>
      <c r="DF44">
        <v>3.9325081660317451</v>
      </c>
      <c r="DG44">
        <v>3.9345347304170275</v>
      </c>
      <c r="DH44">
        <v>3.9365621993340483</v>
      </c>
      <c r="DI44">
        <v>3.9385905742110872</v>
      </c>
      <c r="DJ44">
        <v>3.9406198566969586</v>
      </c>
      <c r="DK44">
        <v>3.9426500481795301</v>
      </c>
      <c r="DL44">
        <v>3.9446811505050583</v>
      </c>
      <c r="DM44">
        <v>3.9467131651491627</v>
      </c>
      <c r="DN44">
        <v>3.9487460936983076</v>
      </c>
      <c r="DO44">
        <v>3.9507799377666686</v>
      </c>
      <c r="DP44">
        <v>3.9528146990238433</v>
      </c>
      <c r="DQ44">
        <v>3.954850378827679</v>
      </c>
      <c r="DR44">
        <v>3.9568869790579164</v>
      </c>
      <c r="DS44">
        <v>3.9589245012467522</v>
      </c>
      <c r="DT44">
        <v>3.9609629470245267</v>
      </c>
      <c r="DU44">
        <v>3.9630023177617879</v>
      </c>
      <c r="DV44">
        <v>3.9650426154548946</v>
      </c>
      <c r="DW44">
        <v>3.9670838414362919</v>
      </c>
      <c r="DX44">
        <v>3.9691259973882786</v>
      </c>
      <c r="DY44">
        <v>3.9711690851605752</v>
      </c>
      <c r="DZ44">
        <v>3.9732131061410492</v>
      </c>
      <c r="EA44">
        <v>3.9752580618988453</v>
      </c>
      <c r="EB44">
        <v>3.9773039544199307</v>
      </c>
      <c r="EC44">
        <v>3.9793507849155141</v>
      </c>
      <c r="ED44">
        <v>3.8251824097828901</v>
      </c>
      <c r="EE44">
        <v>3.8248373912726841</v>
      </c>
      <c r="EF44">
        <v>3.8244922007015347</v>
      </c>
      <c r="EG44">
        <v>3.8241468377322896</v>
      </c>
      <c r="EH44">
        <v>3.8238013022333206</v>
      </c>
      <c r="EI44">
        <v>3.8234555943605031</v>
      </c>
      <c r="EJ44">
        <v>3.8231097140272396</v>
      </c>
      <c r="EK44">
        <v>3.8227636606631421</v>
      </c>
      <c r="EL44">
        <v>3.8224174349863915</v>
      </c>
      <c r="EM44">
        <v>3.8220710360190147</v>
      </c>
      <c r="EN44">
        <v>3.8217244644041415</v>
      </c>
      <c r="EO44">
        <v>3.8213777195656107</v>
      </c>
      <c r="EP44">
        <v>3.8210308016719985</v>
      </c>
      <c r="EQ44">
        <v>3.8206837103134106</v>
      </c>
      <c r="ER44">
        <v>3.8203364460452249</v>
      </c>
      <c r="ES44">
        <v>3.8199890079368082</v>
      </c>
      <c r="ET44">
        <v>3.8196413965620124</v>
      </c>
      <c r="EU44">
        <v>3.8192936115444276</v>
      </c>
      <c r="EV44">
        <v>3.8189456527997656</v>
      </c>
      <c r="EW44">
        <v>3.8185975203280265</v>
      </c>
      <c r="EX44">
        <v>3.8182492136789037</v>
      </c>
      <c r="EY44">
        <v>3.8179007334077752</v>
      </c>
      <c r="EZ44">
        <v>3.8175520788599648</v>
      </c>
    </row>
    <row r="45" spans="2:156">
      <c r="B45" s="20" t="s">
        <v>34</v>
      </c>
      <c r="C45">
        <v>6.7325980269659969</v>
      </c>
      <c r="D45">
        <v>6.7325980269659969</v>
      </c>
      <c r="E45">
        <v>6.7325980269659969</v>
      </c>
      <c r="F45">
        <v>6.7325980269659969</v>
      </c>
      <c r="G45">
        <v>6.7325980269659969</v>
      </c>
      <c r="H45">
        <v>6.7325980269659969</v>
      </c>
      <c r="I45">
        <v>6.7325980269659969</v>
      </c>
      <c r="J45">
        <v>6.7325980269659969</v>
      </c>
      <c r="K45">
        <v>6.7325980269659969</v>
      </c>
      <c r="L45">
        <v>6.7325980269659969</v>
      </c>
      <c r="M45">
        <v>6.7325980269659969</v>
      </c>
      <c r="N45">
        <v>6.7325980269659969</v>
      </c>
      <c r="O45">
        <v>6.7325980269659969</v>
      </c>
      <c r="P45">
        <v>6.7325980269659969</v>
      </c>
      <c r="Q45">
        <v>6.796596874573777</v>
      </c>
      <c r="R45">
        <v>6.8605957221815563</v>
      </c>
      <c r="S45">
        <v>6.9245945697893365</v>
      </c>
      <c r="T45">
        <v>6.9885934173971158</v>
      </c>
      <c r="U45">
        <v>7.052592265004896</v>
      </c>
      <c r="V45">
        <v>7.1165911126126762</v>
      </c>
      <c r="W45">
        <v>7.1805899602204555</v>
      </c>
      <c r="X45">
        <v>7.2445888078282357</v>
      </c>
      <c r="Y45">
        <v>7.3085876554360159</v>
      </c>
      <c r="Z45">
        <v>7.3725865030437951</v>
      </c>
      <c r="AA45">
        <v>7.4365853506515753</v>
      </c>
      <c r="AB45">
        <v>7.5005841982593546</v>
      </c>
      <c r="AC45">
        <v>7.5645830458671348</v>
      </c>
      <c r="AD45">
        <v>7.616948844770131</v>
      </c>
      <c r="AE45">
        <v>7.6693146436731272</v>
      </c>
      <c r="AF45">
        <v>7.7216804425761234</v>
      </c>
      <c r="AG45">
        <v>7.7740462414791196</v>
      </c>
      <c r="AH45">
        <v>7.8264120403821158</v>
      </c>
      <c r="AI45">
        <v>7.8787778392851129</v>
      </c>
      <c r="AJ45">
        <v>7.9311436381881082</v>
      </c>
      <c r="AK45">
        <v>7.9835094370911053</v>
      </c>
      <c r="AL45">
        <v>8.0358752359941015</v>
      </c>
      <c r="AM45">
        <v>8.0882410348970968</v>
      </c>
      <c r="AN45">
        <v>8.1406068338000939</v>
      </c>
      <c r="AO45">
        <v>8.1929726327030892</v>
      </c>
      <c r="AP45">
        <v>8.2453384316060863</v>
      </c>
      <c r="AQ45">
        <v>8.2795133258696616</v>
      </c>
      <c r="AR45">
        <v>8.3136882201332352</v>
      </c>
      <c r="AS45">
        <v>8.3478631143968105</v>
      </c>
      <c r="AT45">
        <v>8.3820380086603858</v>
      </c>
      <c r="AU45">
        <v>8.4162129029239594</v>
      </c>
      <c r="AV45">
        <v>8.4503877971875347</v>
      </c>
      <c r="AW45">
        <v>8.4845626914511101</v>
      </c>
      <c r="AX45">
        <v>8.5187375857146854</v>
      </c>
      <c r="AY45">
        <v>8.552912479978259</v>
      </c>
      <c r="AZ45">
        <v>8.5870873742418343</v>
      </c>
      <c r="BA45">
        <v>8.6212622685054097</v>
      </c>
      <c r="BB45">
        <v>8.6554371627689832</v>
      </c>
      <c r="BC45">
        <v>8.6896120570325586</v>
      </c>
      <c r="BD45">
        <v>8.7213912598535384</v>
      </c>
      <c r="BE45">
        <v>8.7531704626745199</v>
      </c>
      <c r="BF45">
        <v>8.7849496654955015</v>
      </c>
      <c r="BG45">
        <v>8.8167288683164813</v>
      </c>
      <c r="BH45">
        <v>8.8485080711374628</v>
      </c>
      <c r="BI45">
        <v>8.8802872739584426</v>
      </c>
      <c r="BJ45">
        <v>8.9120664767794224</v>
      </c>
      <c r="BK45">
        <v>8.943845679600404</v>
      </c>
      <c r="BL45">
        <v>8.9756248824213856</v>
      </c>
      <c r="BM45">
        <v>9.0074040852423654</v>
      </c>
      <c r="BN45">
        <v>9.0391832880633451</v>
      </c>
      <c r="BO45">
        <v>9.0709624908843267</v>
      </c>
      <c r="BP45">
        <v>9.1027416937053083</v>
      </c>
      <c r="BQ45">
        <v>9.1345208965262881</v>
      </c>
      <c r="BR45">
        <v>9.1663000993472696</v>
      </c>
      <c r="BS45">
        <v>9.1980793021682494</v>
      </c>
      <c r="BT45">
        <v>9.2298585049892292</v>
      </c>
      <c r="BU45">
        <v>9.2616377078102108</v>
      </c>
      <c r="BV45">
        <v>9.2934169106311924</v>
      </c>
      <c r="BW45">
        <v>9.3251961134521721</v>
      </c>
      <c r="BX45">
        <v>9.3569753162731519</v>
      </c>
      <c r="BY45">
        <v>9.3887545190941335</v>
      </c>
      <c r="BZ45">
        <v>9.4205337219151133</v>
      </c>
      <c r="CA45">
        <v>9.4523129247360949</v>
      </c>
      <c r="CB45">
        <v>9.4840921275570764</v>
      </c>
      <c r="CC45">
        <v>9.5158713303780562</v>
      </c>
      <c r="CD45">
        <v>9.5510207838016843</v>
      </c>
      <c r="CE45">
        <v>9.5861702372253141</v>
      </c>
      <c r="CF45">
        <v>9.6213196906489422</v>
      </c>
      <c r="CG45">
        <v>9.6564691440725703</v>
      </c>
      <c r="CH45">
        <v>9.6916185974962001</v>
      </c>
      <c r="CI45">
        <v>9.7267680509198282</v>
      </c>
      <c r="CJ45">
        <v>9.7619175043434563</v>
      </c>
      <c r="CK45">
        <v>9.7970669577670861</v>
      </c>
      <c r="CL45">
        <v>9.8322164111907142</v>
      </c>
      <c r="CM45">
        <v>9.8673658646143423</v>
      </c>
      <c r="CN45">
        <v>9.9025153180379721</v>
      </c>
      <c r="CO45">
        <v>9.9376647714616002</v>
      </c>
      <c r="CP45">
        <v>9.9728142248852301</v>
      </c>
      <c r="CQ45">
        <v>10.007963678308858</v>
      </c>
      <c r="CR45">
        <v>10.043113131732486</v>
      </c>
      <c r="CS45">
        <v>10.078262585156116</v>
      </c>
      <c r="CT45">
        <v>10.113412038579744</v>
      </c>
      <c r="CU45">
        <v>10.148561492003372</v>
      </c>
      <c r="CV45">
        <v>10.183710945427002</v>
      </c>
      <c r="CW45">
        <v>10.21886039885063</v>
      </c>
      <c r="CX45">
        <v>10.254009852274258</v>
      </c>
      <c r="CY45">
        <v>10.289159305697888</v>
      </c>
      <c r="CZ45">
        <v>10.324308759121516</v>
      </c>
      <c r="DA45">
        <v>10.359458212545144</v>
      </c>
      <c r="DB45">
        <v>10.394607665968774</v>
      </c>
      <c r="DC45">
        <v>10.429757119392402</v>
      </c>
      <c r="DD45">
        <v>10.453547757195199</v>
      </c>
      <c r="DE45">
        <v>10.477338394997998</v>
      </c>
      <c r="DF45">
        <v>10.501129032800796</v>
      </c>
      <c r="DG45">
        <v>10.524919670603595</v>
      </c>
      <c r="DH45">
        <v>10.548710308406394</v>
      </c>
      <c r="DI45">
        <v>10.572500946209191</v>
      </c>
      <c r="DJ45">
        <v>10.59629158401199</v>
      </c>
      <c r="DK45">
        <v>10.620082221814787</v>
      </c>
      <c r="DL45">
        <v>10.643872859617586</v>
      </c>
      <c r="DM45">
        <v>10.667663497420385</v>
      </c>
      <c r="DN45">
        <v>10.691454135223182</v>
      </c>
      <c r="DO45">
        <v>10.715244773025979</v>
      </c>
      <c r="DP45">
        <v>10.739035410828778</v>
      </c>
      <c r="DQ45">
        <v>10.762826048631577</v>
      </c>
      <c r="DR45">
        <v>10.786616686434375</v>
      </c>
      <c r="DS45">
        <v>10.810407324237172</v>
      </c>
      <c r="DT45">
        <v>10.834197962039971</v>
      </c>
      <c r="DU45">
        <v>10.85798859984277</v>
      </c>
      <c r="DV45">
        <v>10.881779237645567</v>
      </c>
      <c r="DW45">
        <v>10.905569875448366</v>
      </c>
      <c r="DX45">
        <v>10.929360513251163</v>
      </c>
      <c r="DY45">
        <v>10.953151151053962</v>
      </c>
      <c r="DZ45">
        <v>10.97694178885676</v>
      </c>
      <c r="EA45">
        <v>11.000732426659559</v>
      </c>
      <c r="EB45">
        <v>11.024523064462358</v>
      </c>
      <c r="EC45">
        <v>11.048313702265155</v>
      </c>
      <c r="ED45">
        <v>11.066190859731764</v>
      </c>
      <c r="EE45">
        <v>11.084068017198373</v>
      </c>
      <c r="EF45">
        <v>11.101945174664982</v>
      </c>
      <c r="EG45">
        <v>11.119822332131593</v>
      </c>
      <c r="EH45">
        <v>11.137699489598202</v>
      </c>
      <c r="EI45">
        <v>11.155576647064811</v>
      </c>
      <c r="EJ45">
        <v>11.17345380453142</v>
      </c>
      <c r="EK45">
        <v>11.191330961998029</v>
      </c>
      <c r="EL45">
        <v>11.209208119464639</v>
      </c>
      <c r="EM45">
        <v>11.227085276931248</v>
      </c>
      <c r="EN45">
        <v>11.244962434397857</v>
      </c>
      <c r="EO45">
        <v>11.262839591864466</v>
      </c>
      <c r="EP45">
        <v>11.280716749331077</v>
      </c>
      <c r="EQ45">
        <v>11.298593906797686</v>
      </c>
      <c r="ER45">
        <v>11.316471064264295</v>
      </c>
      <c r="ES45">
        <v>11.334348221730904</v>
      </c>
      <c r="ET45">
        <v>11.352225379197513</v>
      </c>
      <c r="EU45">
        <v>11.370102536664124</v>
      </c>
      <c r="EV45">
        <v>11.387979694130733</v>
      </c>
      <c r="EW45">
        <v>11.405856851597342</v>
      </c>
      <c r="EX45">
        <v>11.423734009063951</v>
      </c>
      <c r="EY45">
        <v>11.44161116653056</v>
      </c>
      <c r="EZ45">
        <v>11.459488323997171</v>
      </c>
    </row>
    <row r="46" spans="2:156">
      <c r="B46" s="20" t="s">
        <v>35</v>
      </c>
      <c r="C46">
        <v>6.7325980269659969</v>
      </c>
      <c r="D46">
        <v>6.7325980269659969</v>
      </c>
      <c r="E46">
        <v>6.7325980269659969</v>
      </c>
      <c r="F46">
        <v>6.7325980269659969</v>
      </c>
      <c r="G46">
        <v>6.7325980269659969</v>
      </c>
      <c r="H46">
        <v>6.7325980269659969</v>
      </c>
      <c r="I46">
        <v>6.7325980269659969</v>
      </c>
      <c r="J46">
        <v>6.7325980269659969</v>
      </c>
      <c r="K46">
        <v>6.7325980269659969</v>
      </c>
      <c r="L46">
        <v>6.7325980269659969</v>
      </c>
      <c r="M46">
        <v>6.7325980269659969</v>
      </c>
      <c r="N46">
        <v>6.7325980269659969</v>
      </c>
      <c r="O46">
        <v>6.7325980269659969</v>
      </c>
      <c r="P46">
        <v>6.7325980269659969</v>
      </c>
      <c r="Q46">
        <v>6.798962064963554</v>
      </c>
      <c r="R46">
        <v>6.8636862649964492</v>
      </c>
      <c r="S46">
        <v>6.9284389047168382</v>
      </c>
      <c r="T46">
        <v>6.9932235897100625</v>
      </c>
      <c r="U46">
        <v>7.0580433521135078</v>
      </c>
      <c r="V46">
        <v>7.1229008031007623</v>
      </c>
      <c r="W46">
        <v>7.1877982396573614</v>
      </c>
      <c r="X46">
        <v>7.2527377208834842</v>
      </c>
      <c r="Y46">
        <v>7.3177211235178952</v>
      </c>
      <c r="Z46">
        <v>7.3827501830070474</v>
      </c>
      <c r="AA46">
        <v>7.4478265243453023</v>
      </c>
      <c r="AB46">
        <v>7.5129516855324319</v>
      </c>
      <c r="AC46">
        <v>7.5781271356563096</v>
      </c>
      <c r="AD46">
        <v>7.631473561110802</v>
      </c>
      <c r="AE46">
        <v>7.6848643650577309</v>
      </c>
      <c r="AF46">
        <v>7.7383001422306918</v>
      </c>
      <c r="AG46">
        <v>7.7917815088498266</v>
      </c>
      <c r="AH46">
        <v>7.8453090999234476</v>
      </c>
      <c r="AI46">
        <v>7.8988835670692481</v>
      </c>
      <c r="AJ46">
        <v>7.9525055767477149</v>
      </c>
      <c r="AK46">
        <v>8.0061758088211477</v>
      </c>
      <c r="AL46">
        <v>8.0598949553713162</v>
      </c>
      <c r="AM46">
        <v>8.1136637197295691</v>
      </c>
      <c r="AN46">
        <v>8.167482815677829</v>
      </c>
      <c r="AO46">
        <v>8.2213529667892971</v>
      </c>
      <c r="AP46">
        <v>8.2752749058776942</v>
      </c>
      <c r="AQ46">
        <v>8.3104084388421207</v>
      </c>
      <c r="AR46">
        <v>8.3455803062579825</v>
      </c>
      <c r="AS46">
        <v>8.3807903148849228</v>
      </c>
      <c r="AT46">
        <v>8.4160383231465907</v>
      </c>
      <c r="AU46">
        <v>8.4513242354995022</v>
      </c>
      <c r="AV46">
        <v>8.4866479975628017</v>
      </c>
      <c r="AW46">
        <v>8.5220095918842276</v>
      </c>
      <c r="AX46">
        <v>8.5574090342533715</v>
      </c>
      <c r="AY46">
        <v>8.592846370471019</v>
      </c>
      <c r="AZ46">
        <v>8.6283216735272283</v>
      </c>
      <c r="BA46">
        <v>8.6638350411165632</v>
      </c>
      <c r="BB46">
        <v>8.6993865934477554</v>
      </c>
      <c r="BC46">
        <v>8.7349764713120059</v>
      </c>
      <c r="BD46">
        <v>8.7680875794879931</v>
      </c>
      <c r="BE46">
        <v>8.8012352743005451</v>
      </c>
      <c r="BF46">
        <v>8.8344196445881984</v>
      </c>
      <c r="BG46">
        <v>8.8676407976301164</v>
      </c>
      <c r="BH46">
        <v>8.9008988577212733</v>
      </c>
      <c r="BI46">
        <v>8.9341939648965862</v>
      </c>
      <c r="BJ46">
        <v>8.9675262737889838</v>
      </c>
      <c r="BK46">
        <v>9.0008959525971655</v>
      </c>
      <c r="BL46">
        <v>9.0343031821699782</v>
      </c>
      <c r="BM46">
        <v>9.0677481551693084</v>
      </c>
      <c r="BN46">
        <v>9.1012310753264991</v>
      </c>
      <c r="BO46">
        <v>9.1347521567611167</v>
      </c>
      <c r="BP46">
        <v>9.1683116233701512</v>
      </c>
      <c r="BQ46">
        <v>9.20190970828072</v>
      </c>
      <c r="BR46">
        <v>9.2355466533420305</v>
      </c>
      <c r="BS46">
        <v>9.2692227086727641</v>
      </c>
      <c r="BT46">
        <v>9.3029381322523363</v>
      </c>
      <c r="BU46">
        <v>9.3366931895444871</v>
      </c>
      <c r="BV46">
        <v>9.3704881531566642</v>
      </c>
      <c r="BW46">
        <v>9.4043233025340456</v>
      </c>
      <c r="BX46">
        <v>9.4381989236743458</v>
      </c>
      <c r="BY46">
        <v>9.472115308874951</v>
      </c>
      <c r="BZ46">
        <v>9.5060727564996839</v>
      </c>
      <c r="CA46">
        <v>9.5400715707709693</v>
      </c>
      <c r="CB46">
        <v>9.5741120615677744</v>
      </c>
      <c r="CC46">
        <v>9.6081945442639594</v>
      </c>
      <c r="CD46">
        <v>9.6459814584568981</v>
      </c>
      <c r="CE46">
        <v>9.6838155591286501</v>
      </c>
      <c r="CF46">
        <v>9.7216973109342852</v>
      </c>
      <c r="CG46">
        <v>9.7596271816787095</v>
      </c>
      <c r="CH46">
        <v>9.7976056423709323</v>
      </c>
      <c r="CI46">
        <v>9.8356331672760255</v>
      </c>
      <c r="CJ46">
        <v>9.8737102339670813</v>
      </c>
      <c r="CK46">
        <v>9.9118373233864077</v>
      </c>
      <c r="CL46">
        <v>9.9500149198917143</v>
      </c>
      <c r="CM46">
        <v>9.9882435113126888</v>
      </c>
      <c r="CN46">
        <v>10.02652358900642</v>
      </c>
      <c r="CO46">
        <v>10.064855647909354</v>
      </c>
      <c r="CP46">
        <v>10.103240186591567</v>
      </c>
      <c r="CQ46">
        <v>10.141677707311025</v>
      </c>
      <c r="CR46">
        <v>10.18016871607017</v>
      </c>
      <c r="CS46">
        <v>10.218713722667871</v>
      </c>
      <c r="CT46">
        <v>10.257313240758315</v>
      </c>
      <c r="CU46">
        <v>10.29596778790296</v>
      </c>
      <c r="CV46">
        <v>10.334677885630583</v>
      </c>
      <c r="CW46">
        <v>10.373444059490389</v>
      </c>
      <c r="CX46">
        <v>10.412266839109741</v>
      </c>
      <c r="CY46">
        <v>10.451146758255359</v>
      </c>
      <c r="CZ46">
        <v>10.490084354886431</v>
      </c>
      <c r="DA46">
        <v>10.529080171219274</v>
      </c>
      <c r="DB46">
        <v>10.56813475377929</v>
      </c>
      <c r="DC46">
        <v>10.607248653467938</v>
      </c>
      <c r="DD46">
        <v>10.633546326316168</v>
      </c>
      <c r="DE46">
        <v>10.659885087850629</v>
      </c>
      <c r="DF46">
        <v>10.686265051009336</v>
      </c>
      <c r="DG46">
        <v>10.71268633611302</v>
      </c>
      <c r="DH46">
        <v>10.739149070618037</v>
      </c>
      <c r="DI46">
        <v>10.765653388900454</v>
      </c>
      <c r="DJ46">
        <v>10.79219943205052</v>
      </c>
      <c r="DK46">
        <v>10.818787347670611</v>
      </c>
      <c r="DL46">
        <v>10.845417289697412</v>
      </c>
      <c r="DM46">
        <v>10.872089418222952</v>
      </c>
      <c r="DN46">
        <v>10.898803899338727</v>
      </c>
      <c r="DO46">
        <v>10.925560904977516</v>
      </c>
      <c r="DP46">
        <v>10.952360612773671</v>
      </c>
      <c r="DQ46">
        <v>10.979203205924559</v>
      </c>
      <c r="DR46">
        <v>11.006088873067021</v>
      </c>
      <c r="DS46">
        <v>11.033017808156131</v>
      </c>
      <c r="DT46">
        <v>11.059990210355508</v>
      </c>
      <c r="DU46">
        <v>11.087006283929934</v>
      </c>
      <c r="DV46">
        <v>11.114066238150677</v>
      </c>
      <c r="DW46">
        <v>11.141170287200808</v>
      </c>
      <c r="DX46">
        <v>11.16831865008745</v>
      </c>
      <c r="DY46">
        <v>11.195511550564419</v>
      </c>
      <c r="DZ46">
        <v>11.222749217056016</v>
      </c>
      <c r="EA46">
        <v>11.250031882584288</v>
      </c>
      <c r="EB46">
        <v>11.277359784708985</v>
      </c>
      <c r="EC46">
        <v>11.304733165457126</v>
      </c>
      <c r="ED46">
        <v>11.325156569413775</v>
      </c>
      <c r="EE46">
        <v>11.345615836820588</v>
      </c>
      <c r="EF46">
        <v>11.366111012495761</v>
      </c>
      <c r="EG46">
        <v>11.386642146647308</v>
      </c>
      <c r="EH46">
        <v>11.407209294731047</v>
      </c>
      <c r="EI46">
        <v>11.427812517318969</v>
      </c>
      <c r="EJ46">
        <v>11.44845187996415</v>
      </c>
      <c r="EK46">
        <v>11.469127453085282</v>
      </c>
      <c r="EL46">
        <v>11.489839311846595</v>
      </c>
      <c r="EM46">
        <v>11.510587536047012</v>
      </c>
      <c r="EN46">
        <v>11.531372210017388</v>
      </c>
      <c r="EO46">
        <v>11.552193422518897</v>
      </c>
      <c r="EP46">
        <v>11.573051266646051</v>
      </c>
      <c r="EQ46">
        <v>11.593945839737785</v>
      </c>
      <c r="ER46">
        <v>11.614877243292021</v>
      </c>
      <c r="ES46">
        <v>11.635845582883686</v>
      </c>
      <c r="ET46">
        <v>11.656850968085042</v>
      </c>
      <c r="EU46">
        <v>11.6778935123941</v>
      </c>
      <c r="EV46">
        <v>11.698973333161877</v>
      </c>
      <c r="EW46">
        <v>11.720090551528894</v>
      </c>
      <c r="EX46">
        <v>11.741245292358204</v>
      </c>
      <c r="EY46">
        <v>11.762437684179972</v>
      </c>
      <c r="EZ46">
        <v>11.783667859127966</v>
      </c>
    </row>
    <row r="47" spans="2:156">
      <c r="B47" s="20" t="s">
        <v>36</v>
      </c>
      <c r="C47">
        <v>6.7325980269659969</v>
      </c>
      <c r="D47">
        <v>6.7325980269659969</v>
      </c>
      <c r="E47">
        <v>6.7325980269659969</v>
      </c>
      <c r="F47">
        <v>6.7325980269659969</v>
      </c>
      <c r="G47">
        <v>6.7325980269659969</v>
      </c>
      <c r="H47">
        <v>6.7325980269659969</v>
      </c>
      <c r="I47">
        <v>6.7325980269659969</v>
      </c>
      <c r="J47">
        <v>6.7325980269659969</v>
      </c>
      <c r="K47">
        <v>6.7325980269659969</v>
      </c>
      <c r="L47">
        <v>6.7325980269659969</v>
      </c>
      <c r="M47">
        <v>6.7325980269659969</v>
      </c>
      <c r="N47">
        <v>6.7325980269659969</v>
      </c>
      <c r="O47">
        <v>6.7325980269659969</v>
      </c>
      <c r="P47">
        <v>6.7325980269659969</v>
      </c>
      <c r="Q47">
        <v>7.3911108687061855</v>
      </c>
      <c r="R47">
        <v>7.4919753453309035</v>
      </c>
      <c r="S47">
        <v>7.6131605449875295</v>
      </c>
      <c r="T47">
        <v>7.7343755670345793</v>
      </c>
      <c r="U47">
        <v>7.8556240948980616</v>
      </c>
      <c r="V47">
        <v>7.9769098290705998</v>
      </c>
      <c r="W47">
        <v>8.0982364876979851</v>
      </c>
      <c r="X47">
        <v>8.2196078071795853</v>
      </c>
      <c r="Y47">
        <v>8.3410275426994751</v>
      </c>
      <c r="Z47">
        <v>8.4624994687806598</v>
      </c>
      <c r="AA47">
        <v>8.5840273800436684</v>
      </c>
      <c r="AB47">
        <v>8.7056150915483244</v>
      </c>
      <c r="AC47">
        <v>8.827266439628545</v>
      </c>
      <c r="AD47">
        <v>8.650462229986644</v>
      </c>
      <c r="AE47">
        <v>8.750247485982765</v>
      </c>
      <c r="AF47">
        <v>8.8500996381820407</v>
      </c>
      <c r="AG47">
        <v>8.950021321376056</v>
      </c>
      <c r="AH47">
        <v>9.0500151858642575</v>
      </c>
      <c r="AI47">
        <v>9.1500838977922605</v>
      </c>
      <c r="AJ47">
        <v>9.2502301395940734</v>
      </c>
      <c r="AK47">
        <v>9.3504566103477238</v>
      </c>
      <c r="AL47">
        <v>9.4507660260997106</v>
      </c>
      <c r="AM47">
        <v>9.5511611203014546</v>
      </c>
      <c r="AN47">
        <v>9.6516446442111103</v>
      </c>
      <c r="AO47">
        <v>9.752219367293069</v>
      </c>
      <c r="AP47">
        <v>9.8528880774188643</v>
      </c>
      <c r="AQ47">
        <v>9.2566163801649282</v>
      </c>
      <c r="AR47">
        <v>9.3226395188672484</v>
      </c>
      <c r="AS47">
        <v>9.3887295433129125</v>
      </c>
      <c r="AT47">
        <v>9.4548876936897841</v>
      </c>
      <c r="AU47">
        <v>9.5211152178236169</v>
      </c>
      <c r="AV47">
        <v>9.587413371592568</v>
      </c>
      <c r="AW47">
        <v>9.6537834189422078</v>
      </c>
      <c r="AX47">
        <v>9.7202266321510855</v>
      </c>
      <c r="AY47">
        <v>9.7867442916101943</v>
      </c>
      <c r="AZ47">
        <v>9.8533376863818134</v>
      </c>
      <c r="BA47">
        <v>9.9200081141186836</v>
      </c>
      <c r="BB47">
        <v>9.9867568811344398</v>
      </c>
      <c r="BC47">
        <v>10.053585302663404</v>
      </c>
      <c r="BD47">
        <v>9.9975992412836945</v>
      </c>
      <c r="BE47">
        <v>10.059927788370082</v>
      </c>
      <c r="BF47">
        <v>10.122333419002683</v>
      </c>
      <c r="BG47">
        <v>10.184817307278227</v>
      </c>
      <c r="BH47">
        <v>10.247380635501724</v>
      </c>
      <c r="BI47">
        <v>10.310024594252276</v>
      </c>
      <c r="BJ47">
        <v>10.372750382579365</v>
      </c>
      <c r="BK47">
        <v>10.435559207741907</v>
      </c>
      <c r="BL47">
        <v>10.498452286032656</v>
      </c>
      <c r="BM47">
        <v>10.561430842173181</v>
      </c>
      <c r="BN47">
        <v>10.624496110105941</v>
      </c>
      <c r="BO47">
        <v>10.687649332519733</v>
      </c>
      <c r="BP47">
        <v>10.750891761296533</v>
      </c>
      <c r="BQ47">
        <v>10.814224657954874</v>
      </c>
      <c r="BR47">
        <v>10.877649293042513</v>
      </c>
      <c r="BS47">
        <v>10.941166946759928</v>
      </c>
      <c r="BT47">
        <v>11.004778909231661</v>
      </c>
      <c r="BU47">
        <v>11.068486480303097</v>
      </c>
      <c r="BV47">
        <v>11.132290969776015</v>
      </c>
      <c r="BW47">
        <v>11.196193697796541</v>
      </c>
      <c r="BX47">
        <v>11.26019599453647</v>
      </c>
      <c r="BY47">
        <v>11.32429920079252</v>
      </c>
      <c r="BZ47">
        <v>11.3885046679159</v>
      </c>
      <c r="CA47">
        <v>11.452813758271851</v>
      </c>
      <c r="CB47">
        <v>11.517227844484523</v>
      </c>
      <c r="CC47">
        <v>11.58174831117007</v>
      </c>
      <c r="CD47">
        <v>11.910834535766135</v>
      </c>
      <c r="CE47">
        <v>11.982427321390787</v>
      </c>
      <c r="CF47">
        <v>12.054146171180324</v>
      </c>
      <c r="CG47">
        <v>12.125992830126542</v>
      </c>
      <c r="CH47">
        <v>12.197969058403491</v>
      </c>
      <c r="CI47">
        <v>12.270076631436755</v>
      </c>
      <c r="CJ47">
        <v>12.342317340154008</v>
      </c>
      <c r="CK47">
        <v>12.414692991938736</v>
      </c>
      <c r="CL47">
        <v>12.487205409736557</v>
      </c>
      <c r="CM47">
        <v>12.559856433093231</v>
      </c>
      <c r="CN47">
        <v>12.632647918318618</v>
      </c>
      <c r="CO47">
        <v>12.705581738468208</v>
      </c>
      <c r="CP47">
        <v>12.778659783754165</v>
      </c>
      <c r="CQ47">
        <v>12.851883961808586</v>
      </c>
      <c r="CR47">
        <v>12.925256198116486</v>
      </c>
      <c r="CS47">
        <v>12.998778435874936</v>
      </c>
      <c r="CT47">
        <v>13.072452636830167</v>
      </c>
      <c r="CU47">
        <v>13.146280780939268</v>
      </c>
      <c r="CV47">
        <v>13.220264867307741</v>
      </c>
      <c r="CW47">
        <v>13.294406913851198</v>
      </c>
      <c r="CX47">
        <v>13.3687089579408</v>
      </c>
      <c r="CY47">
        <v>13.443173056971336</v>
      </c>
      <c r="CZ47">
        <v>13.51780128790514</v>
      </c>
      <c r="DA47">
        <v>13.592595748564129</v>
      </c>
      <c r="DB47">
        <v>13.66755855673496</v>
      </c>
      <c r="DC47">
        <v>13.742691851808608</v>
      </c>
      <c r="DD47">
        <v>12.592921864258066</v>
      </c>
      <c r="DE47">
        <v>12.643928058674536</v>
      </c>
      <c r="DF47">
        <v>12.695037813313004</v>
      </c>
      <c r="DG47">
        <v>12.746252154279869</v>
      </c>
      <c r="DH47">
        <v>12.797572115303257</v>
      </c>
      <c r="DI47">
        <v>12.84899873947305</v>
      </c>
      <c r="DJ47">
        <v>12.900533079098864</v>
      </c>
      <c r="DK47">
        <v>12.952176194922593</v>
      </c>
      <c r="DL47">
        <v>13.003929157483185</v>
      </c>
      <c r="DM47">
        <v>13.055793046013964</v>
      </c>
      <c r="DN47">
        <v>13.107768949857057</v>
      </c>
      <c r="DO47">
        <v>13.159857967346866</v>
      </c>
      <c r="DP47">
        <v>13.212061206896575</v>
      </c>
      <c r="DQ47">
        <v>13.264379786336544</v>
      </c>
      <c r="DR47">
        <v>13.31681483376066</v>
      </c>
      <c r="DS47">
        <v>13.369367487084105</v>
      </c>
      <c r="DT47">
        <v>13.422038894625299</v>
      </c>
      <c r="DU47">
        <v>13.474830214750266</v>
      </c>
      <c r="DV47">
        <v>13.527742616675109</v>
      </c>
      <c r="DW47">
        <v>13.580777279931411</v>
      </c>
      <c r="DX47">
        <v>13.633935394616792</v>
      </c>
      <c r="DY47">
        <v>13.687218162072678</v>
      </c>
      <c r="DZ47">
        <v>13.740626794577171</v>
      </c>
      <c r="EA47">
        <v>13.794162515316177</v>
      </c>
      <c r="EB47">
        <v>13.847826559426046</v>
      </c>
      <c r="EC47">
        <v>13.901620172446361</v>
      </c>
      <c r="ED47">
        <v>13.130219168983892</v>
      </c>
      <c r="EE47">
        <v>13.17082374608054</v>
      </c>
      <c r="EF47">
        <v>13.21151855342162</v>
      </c>
      <c r="EG47">
        <v>13.252304331820142</v>
      </c>
      <c r="EH47">
        <v>13.29318182826178</v>
      </c>
      <c r="EI47">
        <v>13.334151796408289</v>
      </c>
      <c r="EJ47">
        <v>13.375214995433637</v>
      </c>
      <c r="EK47">
        <v>13.416372191739789</v>
      </c>
      <c r="EL47">
        <v>13.457624157735104</v>
      </c>
      <c r="EM47">
        <v>13.498971672340065</v>
      </c>
      <c r="EN47">
        <v>13.540415521397176</v>
      </c>
      <c r="EO47">
        <v>13.581956497272607</v>
      </c>
      <c r="EP47">
        <v>13.623595398864285</v>
      </c>
      <c r="EQ47">
        <v>13.665333032136484</v>
      </c>
      <c r="ER47">
        <v>13.707170210062092</v>
      </c>
      <c r="ES47">
        <v>13.749107752623768</v>
      </c>
      <c r="ET47">
        <v>13.791146486643058</v>
      </c>
      <c r="EU47">
        <v>13.833287246435066</v>
      </c>
      <c r="EV47">
        <v>13.875530873239228</v>
      </c>
      <c r="EW47">
        <v>13.917878216072577</v>
      </c>
      <c r="EX47">
        <v>13.96033013089264</v>
      </c>
      <c r="EY47">
        <v>14.002887481813264</v>
      </c>
      <c r="EZ47">
        <v>14.045551139671719</v>
      </c>
    </row>
    <row r="51" spans="2:34">
      <c r="U51" s="23"/>
      <c r="V51" s="23"/>
      <c r="W51" s="23"/>
      <c r="X51" s="23"/>
      <c r="Y51" s="23"/>
      <c r="Z51" s="23"/>
      <c r="AC51" s="23"/>
      <c r="AD51" s="23"/>
      <c r="AE51" s="23"/>
      <c r="AF51" s="23"/>
      <c r="AG51" s="23"/>
      <c r="AH51" s="23"/>
    </row>
    <row r="53" spans="2:34">
      <c r="B53" s="4" t="s">
        <v>69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5" spans="2:34">
      <c r="B55" s="8" t="s">
        <v>38</v>
      </c>
      <c r="C55" s="8">
        <v>3000</v>
      </c>
      <c r="F55" t="s">
        <v>92</v>
      </c>
      <c r="P55" s="8"/>
      <c r="Q55" s="8" t="s">
        <v>102</v>
      </c>
      <c r="R55" s="8" t="s">
        <v>103</v>
      </c>
    </row>
    <row r="56" spans="2:34">
      <c r="B56" s="8" t="s">
        <v>39</v>
      </c>
      <c r="C56" s="22">
        <f>Q58</f>
        <v>0.51682837577739427</v>
      </c>
      <c r="E56" s="8" t="s">
        <v>94</v>
      </c>
      <c r="F56" s="27" t="s">
        <v>93</v>
      </c>
      <c r="G56" s="27" t="s">
        <v>97</v>
      </c>
      <c r="H56" s="27" t="s">
        <v>98</v>
      </c>
      <c r="I56" s="27" t="s">
        <v>99</v>
      </c>
      <c r="J56" s="27" t="s">
        <v>98</v>
      </c>
      <c r="K56" s="27" t="s">
        <v>100</v>
      </c>
      <c r="L56" s="27" t="s">
        <v>101</v>
      </c>
      <c r="M56" s="27"/>
      <c r="N56" s="27"/>
      <c r="P56" s="8" t="s">
        <v>104</v>
      </c>
      <c r="Q56" s="8">
        <v>3.2557127447819613E-2</v>
      </c>
      <c r="R56" s="8">
        <v>3.2549595561287926E-2</v>
      </c>
    </row>
    <row r="57" spans="2:34">
      <c r="B57" s="8" t="s">
        <v>40</v>
      </c>
      <c r="C57" s="8">
        <f>1/L19</f>
        <v>8.3333333333333329E-2</v>
      </c>
      <c r="E57" s="8" t="s">
        <v>95</v>
      </c>
      <c r="F57" s="35">
        <v>44927</v>
      </c>
      <c r="G57" s="35">
        <v>44927</v>
      </c>
      <c r="H57" s="35">
        <v>44927</v>
      </c>
      <c r="I57" s="35">
        <v>44927</v>
      </c>
      <c r="J57" s="35">
        <v>44927</v>
      </c>
      <c r="K57" s="35">
        <v>44927</v>
      </c>
      <c r="L57" s="35">
        <v>44927</v>
      </c>
      <c r="M57" s="8"/>
      <c r="N57" s="8"/>
      <c r="P57" s="8" t="s">
        <v>105</v>
      </c>
      <c r="Q57" s="8">
        <v>252</v>
      </c>
      <c r="R57" s="8">
        <v>252</v>
      </c>
    </row>
    <row r="58" spans="2:34">
      <c r="B58" s="8" t="s">
        <v>41</v>
      </c>
      <c r="C58" s="8">
        <f>EXP(C56*SQRT(C57))</f>
        <v>1.1608999240517244</v>
      </c>
      <c r="E58" s="8" t="s">
        <v>96</v>
      </c>
      <c r="F58" s="35">
        <v>45199</v>
      </c>
      <c r="G58" s="35">
        <v>45199</v>
      </c>
      <c r="H58" s="35">
        <v>45199</v>
      </c>
      <c r="I58" s="35">
        <v>45199</v>
      </c>
      <c r="J58" s="35">
        <v>45199</v>
      </c>
      <c r="K58" s="35">
        <v>45199</v>
      </c>
      <c r="L58" s="35">
        <v>45199</v>
      </c>
      <c r="M58" s="8"/>
      <c r="N58" s="8"/>
      <c r="P58" s="8" t="s">
        <v>106</v>
      </c>
      <c r="Q58" s="8">
        <f>Q56*SQRT(Q57)</f>
        <v>0.51682837577739427</v>
      </c>
      <c r="R58" s="8">
        <f>R56*SQRT(R57)</f>
        <v>0.51670881078539832</v>
      </c>
    </row>
    <row r="59" spans="2:34">
      <c r="B59" s="8" t="s">
        <v>42</v>
      </c>
      <c r="C59" s="8">
        <f>1/C58</f>
        <v>0.86140069379093576</v>
      </c>
      <c r="P59" t="s">
        <v>108</v>
      </c>
    </row>
    <row r="62" spans="2:34">
      <c r="B62" s="4" t="s">
        <v>70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4" spans="2:34">
      <c r="D64" s="8" t="s">
        <v>46</v>
      </c>
    </row>
    <row r="65" spans="2:18">
      <c r="B65" t="s">
        <v>43</v>
      </c>
      <c r="C65" s="11">
        <v>5000</v>
      </c>
      <c r="D65" s="8"/>
    </row>
    <row r="66" spans="2:18">
      <c r="B66" t="s">
        <v>44</v>
      </c>
      <c r="C66" s="11">
        <v>5000</v>
      </c>
      <c r="D66" s="8">
        <f>C65/C66</f>
        <v>1</v>
      </c>
    </row>
    <row r="67" spans="2:18">
      <c r="B67" t="s">
        <v>45</v>
      </c>
      <c r="C67" s="11">
        <v>2500</v>
      </c>
      <c r="D67" s="8">
        <f>C66/C67</f>
        <v>2</v>
      </c>
    </row>
    <row r="70" spans="2:18">
      <c r="B70" s="4" t="s">
        <v>71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2" spans="2:18">
      <c r="B72" s="8" t="s">
        <v>47</v>
      </c>
      <c r="C72" s="8">
        <v>100</v>
      </c>
    </row>
    <row r="73" spans="2:18">
      <c r="B73" s="8" t="s">
        <v>48</v>
      </c>
      <c r="C73" s="8">
        <v>20</v>
      </c>
    </row>
    <row r="74" spans="2:18">
      <c r="B74" s="8" t="s">
        <v>49</v>
      </c>
      <c r="C74" s="8">
        <v>5000</v>
      </c>
    </row>
    <row r="76" spans="2:18">
      <c r="B76" s="4" t="s">
        <v>81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82" spans="2:18">
      <c r="B82" s="4" t="s">
        <v>82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4" spans="2:18">
      <c r="B84" s="8" t="s">
        <v>72</v>
      </c>
      <c r="C84" s="22">
        <v>0.02</v>
      </c>
    </row>
    <row r="85" spans="2:18">
      <c r="B85" s="8" t="s">
        <v>79</v>
      </c>
      <c r="C85" s="25">
        <f>L15</f>
        <v>24</v>
      </c>
    </row>
    <row r="91" spans="2:18">
      <c r="B91" s="4" t="s">
        <v>83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3" spans="2:18">
      <c r="B93" s="8" t="s">
        <v>73</v>
      </c>
      <c r="C93" s="8">
        <f>L16</f>
        <v>12</v>
      </c>
    </row>
    <row r="100" spans="2:18">
      <c r="B100" s="4" t="s">
        <v>84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2" spans="2:18">
      <c r="B102" t="s">
        <v>74</v>
      </c>
    </row>
    <row r="105" spans="2:18">
      <c r="B105" s="4" t="s">
        <v>85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7" spans="2:18">
      <c r="B107" s="8" t="s">
        <v>75</v>
      </c>
      <c r="C107" s="8">
        <f>L17</f>
        <v>24</v>
      </c>
    </row>
    <row r="108" spans="2:18">
      <c r="B108" s="8" t="s">
        <v>77</v>
      </c>
      <c r="C108" s="8">
        <v>5200</v>
      </c>
    </row>
    <row r="111" spans="2:18">
      <c r="B111" t="s">
        <v>76</v>
      </c>
    </row>
    <row r="113" spans="2:18">
      <c r="B113" t="s">
        <v>78</v>
      </c>
    </row>
    <row r="114" spans="2:18">
      <c r="B114" s="24" t="s">
        <v>50</v>
      </c>
    </row>
    <row r="115" spans="2:18">
      <c r="B115" s="24" t="s">
        <v>51</v>
      </c>
    </row>
    <row r="116" spans="2:18">
      <c r="B116" s="24" t="s">
        <v>52</v>
      </c>
    </row>
    <row r="117" spans="2:18">
      <c r="B117" s="24" t="s">
        <v>54</v>
      </c>
    </row>
    <row r="118" spans="2:18">
      <c r="B118" s="24" t="s">
        <v>55</v>
      </c>
    </row>
    <row r="119" spans="2:18">
      <c r="B119" s="24" t="s">
        <v>53</v>
      </c>
    </row>
    <row r="120" spans="2:18">
      <c r="B120" s="24" t="s">
        <v>64</v>
      </c>
    </row>
    <row r="126" spans="2:18">
      <c r="B126" s="4" t="s">
        <v>86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8" spans="2:18">
      <c r="C128" s="5" t="s">
        <v>62</v>
      </c>
      <c r="D128" s="5" t="s">
        <v>61</v>
      </c>
      <c r="E128" s="5" t="s">
        <v>63</v>
      </c>
    </row>
    <row r="129" spans="2:13">
      <c r="B129" s="27" t="s">
        <v>56</v>
      </c>
      <c r="C129" s="27" t="s">
        <v>56</v>
      </c>
      <c r="D129" s="27" t="s">
        <v>60</v>
      </c>
      <c r="E129" s="27" t="s">
        <v>57</v>
      </c>
      <c r="F129" s="27" t="s">
        <v>58</v>
      </c>
      <c r="G129" s="27" t="s">
        <v>107</v>
      </c>
      <c r="H129" s="27" t="s">
        <v>59</v>
      </c>
    </row>
    <row r="130" spans="2:13">
      <c r="B130" s="8">
        <v>4714.6347507719911</v>
      </c>
      <c r="C130" s="8">
        <v>4802.0814086434229</v>
      </c>
      <c r="D130" s="27">
        <f>B130-C130</f>
        <v>-87.446657871431853</v>
      </c>
      <c r="E130" s="8">
        <v>4542.3359046684454</v>
      </c>
      <c r="F130" s="27">
        <f>C130-E130</f>
        <v>259.74550397497751</v>
      </c>
      <c r="G130" s="8">
        <v>3818.8301960472527</v>
      </c>
      <c r="H130" s="27">
        <f>E130-G130</f>
        <v>723.50570862119275</v>
      </c>
      <c r="M130">
        <v>4714.6347507719911</v>
      </c>
    </row>
  </sheetData>
  <phoneticPr fontId="6" type="noConversion"/>
  <dataValidations count="1">
    <dataValidation type="list" allowBlank="1" showInputMessage="1" showErrorMessage="1" sqref="C8" xr:uid="{14C31E8A-ECF7-44B9-A6E5-1154A1D98847}">
      <formula1>$F$14:$J$14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기간별Kd_YTM</vt:lpstr>
      <vt:lpstr>TF모형(BDT)_python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천석찬</dc:creator>
  <cp:lastModifiedBy>석찬 천</cp:lastModifiedBy>
  <cp:lastPrinted>2023-10-14T12:40:49Z</cp:lastPrinted>
  <dcterms:created xsi:type="dcterms:W3CDTF">2015-06-05T18:19:34Z</dcterms:created>
  <dcterms:modified xsi:type="dcterms:W3CDTF">2023-11-03T03:00:44Z</dcterms:modified>
</cp:coreProperties>
</file>