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Sheet1" sheetId="1" r:id="rId1"/>
    <sheet name="Sheet2" sheetId="2" r:id="rId2"/>
    <sheet name="part c " sheetId="3" r:id="rId3"/>
    <sheet name="part d " sheetId="4" r:id="rId4"/>
    <sheet name="e part a and b polici 2 " sheetId="5" r:id="rId5"/>
    <sheet name="e b polici1" sheetId="6" r:id="rId6"/>
    <sheet name="e part c" sheetId="7" r:id="rId7"/>
    <sheet name="e part d (final)" sheetId="8" r:id="rId8"/>
  </sheets>
  <calcPr calcId="144525"/>
  <extLst>
    <ext uri="GoogleSheetsCustomDataVersion1">
      <go:sheetsCustomData xmlns:go="http://customooxmlschemas.google.com/" r:id="" roundtripDataSignature="AMtx7mjQS2GYCEN46aaPH71GMSXD5bVAuw=="/>
    </ext>
  </extLst>
</workbook>
</file>

<file path=xl/calcChain.xml><?xml version="1.0" encoding="utf-8"?>
<calcChain xmlns="http://schemas.openxmlformats.org/spreadsheetml/2006/main">
  <c r="D15" i="6" l="1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0" i="7" s="1"/>
  <c r="E22" i="6"/>
  <c r="C22" i="6"/>
  <c r="E21" i="6"/>
  <c r="C21" i="6"/>
  <c r="D20" i="6"/>
  <c r="C20" i="6"/>
  <c r="E20" i="6" s="1"/>
  <c r="E19" i="6"/>
  <c r="C14" i="6"/>
  <c r="D14" i="6" s="1"/>
  <c r="C13" i="6"/>
  <c r="D13" i="6" s="1"/>
  <c r="C12" i="6"/>
  <c r="D12" i="6" s="1"/>
  <c r="C11" i="6"/>
  <c r="D11" i="6" s="1"/>
  <c r="C10" i="6"/>
  <c r="D10" i="6" s="1"/>
  <c r="D9" i="6"/>
  <c r="C9" i="6"/>
  <c r="I8" i="6"/>
  <c r="H8" i="6"/>
  <c r="J8" i="6" s="1"/>
  <c r="C8" i="6"/>
  <c r="D8" i="6" s="1"/>
  <c r="I7" i="6"/>
  <c r="J7" i="6" s="1"/>
  <c r="C7" i="6"/>
  <c r="D7" i="6" s="1"/>
  <c r="I6" i="6"/>
  <c r="J6" i="6" s="1"/>
  <c r="H6" i="6"/>
  <c r="D6" i="6"/>
  <c r="C6" i="6"/>
  <c r="I5" i="6"/>
  <c r="H5" i="6"/>
  <c r="J5" i="6" s="1"/>
  <c r="C5" i="6"/>
  <c r="D5" i="6" s="1"/>
  <c r="I4" i="6"/>
  <c r="J4" i="6" s="1"/>
  <c r="H4" i="6"/>
  <c r="D4" i="6"/>
  <c r="C4" i="6"/>
  <c r="J3" i="6"/>
  <c r="I3" i="6"/>
  <c r="D3" i="6"/>
  <c r="C3" i="6"/>
  <c r="P42" i="5"/>
  <c r="Q42" i="5" s="1"/>
  <c r="J42" i="5"/>
  <c r="K42" i="5" s="1"/>
  <c r="D42" i="5"/>
  <c r="E42" i="5" s="1"/>
  <c r="P41" i="5"/>
  <c r="Q41" i="5" s="1"/>
  <c r="J41" i="5"/>
  <c r="K41" i="5" s="1"/>
  <c r="D41" i="5"/>
  <c r="E41" i="5" s="1"/>
  <c r="P40" i="5"/>
  <c r="Q40" i="5" s="1"/>
  <c r="J40" i="5"/>
  <c r="K40" i="5" s="1"/>
  <c r="D40" i="5"/>
  <c r="E40" i="5" s="1"/>
  <c r="P39" i="5"/>
  <c r="Q39" i="5" s="1"/>
  <c r="J39" i="5"/>
  <c r="K39" i="5" s="1"/>
  <c r="D39" i="5"/>
  <c r="E39" i="5" s="1"/>
  <c r="P38" i="5"/>
  <c r="Q38" i="5" s="1"/>
  <c r="J38" i="5"/>
  <c r="K38" i="5" s="1"/>
  <c r="D38" i="5"/>
  <c r="E38" i="5" s="1"/>
  <c r="P37" i="5"/>
  <c r="Q37" i="5" s="1"/>
  <c r="J37" i="5"/>
  <c r="K37" i="5" s="1"/>
  <c r="D37" i="5"/>
  <c r="E37" i="5" s="1"/>
  <c r="P36" i="5"/>
  <c r="Q36" i="5" s="1"/>
  <c r="J36" i="5"/>
  <c r="K36" i="5" s="1"/>
  <c r="D36" i="5"/>
  <c r="E36" i="5" s="1"/>
  <c r="P35" i="5"/>
  <c r="Q35" i="5" s="1"/>
  <c r="J35" i="5"/>
  <c r="K35" i="5" s="1"/>
  <c r="D35" i="5"/>
  <c r="E35" i="5" s="1"/>
  <c r="P34" i="5"/>
  <c r="Q34" i="5" s="1"/>
  <c r="J34" i="5"/>
  <c r="K34" i="5" s="1"/>
  <c r="D34" i="5"/>
  <c r="E34" i="5" s="1"/>
  <c r="P33" i="5"/>
  <c r="Q33" i="5" s="1"/>
  <c r="J33" i="5"/>
  <c r="K33" i="5" s="1"/>
  <c r="D33" i="5"/>
  <c r="E33" i="5" s="1"/>
  <c r="P32" i="5"/>
  <c r="Q32" i="5" s="1"/>
  <c r="J32" i="5"/>
  <c r="K32" i="5" s="1"/>
  <c r="D32" i="5"/>
  <c r="E32" i="5" s="1"/>
  <c r="P31" i="5"/>
  <c r="Q31" i="5" s="1"/>
  <c r="J31" i="5"/>
  <c r="K31" i="5" s="1"/>
  <c r="D31" i="5"/>
  <c r="E31" i="5" s="1"/>
  <c r="P30" i="5"/>
  <c r="Q30" i="5" s="1"/>
  <c r="J30" i="5"/>
  <c r="K30" i="5" s="1"/>
  <c r="D30" i="5"/>
  <c r="E30" i="5" s="1"/>
  <c r="P29" i="5"/>
  <c r="Q29" i="5" s="1"/>
  <c r="J29" i="5"/>
  <c r="K29" i="5" s="1"/>
  <c r="D29" i="5"/>
  <c r="E29" i="5" s="1"/>
  <c r="P28" i="5"/>
  <c r="Q28" i="5" s="1"/>
  <c r="J28" i="5"/>
  <c r="K28" i="5" s="1"/>
  <c r="D28" i="5"/>
  <c r="E28" i="5" s="1"/>
  <c r="P27" i="5"/>
  <c r="Q27" i="5" s="1"/>
  <c r="J27" i="5"/>
  <c r="K27" i="5" s="1"/>
  <c r="D27" i="5"/>
  <c r="E27" i="5" s="1"/>
  <c r="P26" i="5"/>
  <c r="Q26" i="5" s="1"/>
  <c r="J26" i="5"/>
  <c r="K26" i="5" s="1"/>
  <c r="K43" i="5" s="1"/>
  <c r="D26" i="5"/>
  <c r="E26" i="5" s="1"/>
  <c r="E43" i="5" s="1"/>
  <c r="Y18" i="5"/>
  <c r="Z18" i="5" s="1"/>
  <c r="R18" i="5"/>
  <c r="S18" i="5" s="1"/>
  <c r="K18" i="5"/>
  <c r="L18" i="5" s="1"/>
  <c r="D18" i="5"/>
  <c r="E18" i="5" s="1"/>
  <c r="Y17" i="5"/>
  <c r="Z17" i="5" s="1"/>
  <c r="R17" i="5"/>
  <c r="S17" i="5" s="1"/>
  <c r="K17" i="5"/>
  <c r="L17" i="5" s="1"/>
  <c r="D17" i="5"/>
  <c r="E17" i="5" s="1"/>
  <c r="Y16" i="5"/>
  <c r="Z16" i="5" s="1"/>
  <c r="R16" i="5"/>
  <c r="S16" i="5" s="1"/>
  <c r="K16" i="5"/>
  <c r="L16" i="5" s="1"/>
  <c r="D16" i="5"/>
  <c r="E16" i="5" s="1"/>
  <c r="Y15" i="5"/>
  <c r="Z15" i="5" s="1"/>
  <c r="R15" i="5"/>
  <c r="S15" i="5" s="1"/>
  <c r="K15" i="5"/>
  <c r="L15" i="5" s="1"/>
  <c r="D15" i="5"/>
  <c r="E15" i="5" s="1"/>
  <c r="Y14" i="5"/>
  <c r="Z14" i="5" s="1"/>
  <c r="R14" i="5"/>
  <c r="S14" i="5" s="1"/>
  <c r="K14" i="5"/>
  <c r="L14" i="5" s="1"/>
  <c r="D14" i="5"/>
  <c r="E14" i="5" s="1"/>
  <c r="Y13" i="5"/>
  <c r="Z13" i="5" s="1"/>
  <c r="R13" i="5"/>
  <c r="S13" i="5" s="1"/>
  <c r="K13" i="5"/>
  <c r="L13" i="5" s="1"/>
  <c r="D13" i="5"/>
  <c r="E13" i="5" s="1"/>
  <c r="Y12" i="5"/>
  <c r="Z12" i="5" s="1"/>
  <c r="R12" i="5"/>
  <c r="S12" i="5" s="1"/>
  <c r="K12" i="5"/>
  <c r="L12" i="5" s="1"/>
  <c r="D12" i="5"/>
  <c r="E12" i="5" s="1"/>
  <c r="Y11" i="5"/>
  <c r="Z11" i="5" s="1"/>
  <c r="R11" i="5"/>
  <c r="S11" i="5" s="1"/>
  <c r="K11" i="5"/>
  <c r="L11" i="5" s="1"/>
  <c r="D11" i="5"/>
  <c r="E11" i="5" s="1"/>
  <c r="Y10" i="5"/>
  <c r="Z10" i="5" s="1"/>
  <c r="R10" i="5"/>
  <c r="S10" i="5" s="1"/>
  <c r="K10" i="5"/>
  <c r="L10" i="5" s="1"/>
  <c r="D10" i="5"/>
  <c r="E10" i="5" s="1"/>
  <c r="Y9" i="5"/>
  <c r="Z9" i="5" s="1"/>
  <c r="R9" i="5"/>
  <c r="S9" i="5" s="1"/>
  <c r="K9" i="5"/>
  <c r="L9" i="5" s="1"/>
  <c r="D9" i="5"/>
  <c r="E9" i="5" s="1"/>
  <c r="Y8" i="5"/>
  <c r="Z8" i="5" s="1"/>
  <c r="R8" i="5"/>
  <c r="S8" i="5" s="1"/>
  <c r="K8" i="5"/>
  <c r="L8" i="5" s="1"/>
  <c r="D8" i="5"/>
  <c r="E8" i="5" s="1"/>
  <c r="Y7" i="5"/>
  <c r="Z7" i="5" s="1"/>
  <c r="R7" i="5"/>
  <c r="S7" i="5" s="1"/>
  <c r="K7" i="5"/>
  <c r="L7" i="5" s="1"/>
  <c r="D7" i="5"/>
  <c r="E7" i="5" s="1"/>
  <c r="Y6" i="5"/>
  <c r="Z6" i="5" s="1"/>
  <c r="R6" i="5"/>
  <c r="S6" i="5" s="1"/>
  <c r="K6" i="5"/>
  <c r="L6" i="5" s="1"/>
  <c r="D6" i="5"/>
  <c r="E6" i="5" s="1"/>
  <c r="Y5" i="5"/>
  <c r="Z5" i="5" s="1"/>
  <c r="R5" i="5"/>
  <c r="S5" i="5" s="1"/>
  <c r="K5" i="5"/>
  <c r="L5" i="5" s="1"/>
  <c r="D5" i="5"/>
  <c r="E5" i="5" s="1"/>
  <c r="Y4" i="5"/>
  <c r="Z4" i="5" s="1"/>
  <c r="R4" i="5"/>
  <c r="S4" i="5" s="1"/>
  <c r="K4" i="5"/>
  <c r="L4" i="5" s="1"/>
  <c r="D4" i="5"/>
  <c r="E4" i="5" s="1"/>
  <c r="Y3" i="5"/>
  <c r="Z3" i="5" s="1"/>
  <c r="R3" i="5"/>
  <c r="S3" i="5" s="1"/>
  <c r="K3" i="5"/>
  <c r="L3" i="5" s="1"/>
  <c r="D3" i="5"/>
  <c r="E3" i="5" s="1"/>
  <c r="Y2" i="5"/>
  <c r="Z2" i="5" s="1"/>
  <c r="Z19" i="5" s="1"/>
  <c r="R2" i="5"/>
  <c r="S2" i="5" s="1"/>
  <c r="S19" i="5" s="1"/>
  <c r="K2" i="5"/>
  <c r="L2" i="5" s="1"/>
  <c r="L19" i="5" s="1"/>
  <c r="D2" i="5"/>
  <c r="E2" i="5" s="1"/>
  <c r="E19" i="5" s="1"/>
  <c r="H18" i="3"/>
  <c r="G14" i="3"/>
  <c r="G18" i="3" s="1"/>
  <c r="E14" i="3"/>
  <c r="E18" i="3" s="1"/>
  <c r="F10" i="3"/>
  <c r="F14" i="3" s="1"/>
  <c r="F18" i="3" s="1"/>
  <c r="E10" i="3"/>
  <c r="E6" i="3"/>
  <c r="O67" i="2"/>
  <c r="E67" i="2"/>
  <c r="O66" i="2"/>
  <c r="E66" i="2"/>
  <c r="O65" i="2"/>
  <c r="E65" i="2"/>
  <c r="O64" i="2"/>
  <c r="E64" i="2"/>
  <c r="I67" i="2" s="1"/>
  <c r="I68" i="2" s="1"/>
  <c r="O63" i="2"/>
  <c r="H63" i="2"/>
  <c r="H67" i="2" s="1"/>
  <c r="H68" i="2" s="1"/>
  <c r="E63" i="2"/>
  <c r="O62" i="2"/>
  <c r="E62" i="2"/>
  <c r="O61" i="2"/>
  <c r="E61" i="2"/>
  <c r="O60" i="2"/>
  <c r="E60" i="2"/>
  <c r="O59" i="2"/>
  <c r="F59" i="2"/>
  <c r="F63" i="2" s="1"/>
  <c r="F67" i="2" s="1"/>
  <c r="F68" i="2" s="1"/>
  <c r="E59" i="2"/>
  <c r="O58" i="2"/>
  <c r="E58" i="2"/>
  <c r="O57" i="2"/>
  <c r="Q59" i="2" s="1"/>
  <c r="E57" i="2"/>
  <c r="G59" i="2" s="1"/>
  <c r="O56" i="2"/>
  <c r="E56" i="2"/>
  <c r="O55" i="2"/>
  <c r="F55" i="2"/>
  <c r="E55" i="2"/>
  <c r="O54" i="2"/>
  <c r="P55" i="2" s="1"/>
  <c r="E54" i="2"/>
  <c r="O53" i="2"/>
  <c r="E53" i="2"/>
  <c r="O52" i="2"/>
  <c r="E52" i="2"/>
  <c r="O42" i="2"/>
  <c r="E42" i="2"/>
  <c r="O41" i="2"/>
  <c r="E41" i="2"/>
  <c r="O40" i="2"/>
  <c r="E40" i="2"/>
  <c r="O39" i="2"/>
  <c r="S42" i="2" s="1"/>
  <c r="S43" i="2" s="1"/>
  <c r="E39" i="2"/>
  <c r="O38" i="2"/>
  <c r="H38" i="2"/>
  <c r="H42" i="2" s="1"/>
  <c r="H43" i="2" s="1"/>
  <c r="E38" i="2"/>
  <c r="O37" i="2"/>
  <c r="E37" i="2"/>
  <c r="O36" i="2"/>
  <c r="E36" i="2"/>
  <c r="O35" i="2"/>
  <c r="R38" i="2" s="1"/>
  <c r="E35" i="2"/>
  <c r="O34" i="2"/>
  <c r="F34" i="2"/>
  <c r="F38" i="2" s="1"/>
  <c r="F42" i="2" s="1"/>
  <c r="F43" i="2" s="1"/>
  <c r="E34" i="2"/>
  <c r="O33" i="2"/>
  <c r="E33" i="2"/>
  <c r="O32" i="2"/>
  <c r="Q34" i="2" s="1"/>
  <c r="E32" i="2"/>
  <c r="G34" i="2" s="1"/>
  <c r="O31" i="2"/>
  <c r="E31" i="2"/>
  <c r="O30" i="2"/>
  <c r="F30" i="2"/>
  <c r="E30" i="2"/>
  <c r="O29" i="2"/>
  <c r="P30" i="2" s="1"/>
  <c r="E29" i="2"/>
  <c r="O28" i="2"/>
  <c r="E28" i="2"/>
  <c r="O27" i="2"/>
  <c r="E27" i="2"/>
  <c r="Z18" i="2"/>
  <c r="O18" i="2"/>
  <c r="Z17" i="2"/>
  <c r="O17" i="2"/>
  <c r="Z16" i="2"/>
  <c r="AC18" i="2" s="1"/>
  <c r="AC19" i="2" s="1"/>
  <c r="O16" i="2"/>
  <c r="E16" i="2"/>
  <c r="I18" i="2" s="1"/>
  <c r="I19" i="2" s="1"/>
  <c r="Z15" i="2"/>
  <c r="AD18" i="2" s="1"/>
  <c r="AD19" i="2" s="1"/>
  <c r="O15" i="2"/>
  <c r="E15" i="2"/>
  <c r="AC14" i="2"/>
  <c r="Z14" i="2"/>
  <c r="R14" i="2"/>
  <c r="R18" i="2" s="1"/>
  <c r="R19" i="2" s="1"/>
  <c r="Q14" i="2"/>
  <c r="Q18" i="2" s="1"/>
  <c r="Q19" i="2" s="1"/>
  <c r="O14" i="2"/>
  <c r="E14" i="2"/>
  <c r="Z13" i="2"/>
  <c r="O13" i="2"/>
  <c r="E13" i="2"/>
  <c r="Z12" i="2"/>
  <c r="O12" i="2"/>
  <c r="P14" i="2" s="1"/>
  <c r="E12" i="2"/>
  <c r="Z11" i="2"/>
  <c r="O11" i="2"/>
  <c r="E11" i="2"/>
  <c r="H14" i="2" s="1"/>
  <c r="H18" i="2" s="1"/>
  <c r="H19" i="2" s="1"/>
  <c r="Z10" i="2"/>
  <c r="Q10" i="2"/>
  <c r="O10" i="2"/>
  <c r="E10" i="2"/>
  <c r="Z9" i="2"/>
  <c r="O9" i="2"/>
  <c r="E9" i="2"/>
  <c r="Z8" i="2"/>
  <c r="AB10" i="2" s="1"/>
  <c r="AB14" i="2" s="1"/>
  <c r="O8" i="2"/>
  <c r="E8" i="2"/>
  <c r="G10" i="2" s="1"/>
  <c r="G14" i="2" s="1"/>
  <c r="G18" i="2" s="1"/>
  <c r="G19" i="2" s="1"/>
  <c r="Z7" i="2"/>
  <c r="O7" i="2"/>
  <c r="E7" i="2"/>
  <c r="Z6" i="2"/>
  <c r="AA6" i="2" s="1"/>
  <c r="O6" i="2"/>
  <c r="E6" i="2"/>
  <c r="F6" i="2" s="1"/>
  <c r="Z5" i="2"/>
  <c r="O5" i="2"/>
  <c r="E5" i="2"/>
  <c r="Z4" i="2"/>
  <c r="O4" i="2"/>
  <c r="P6" i="2" s="1"/>
  <c r="P10" i="2" s="1"/>
  <c r="E4" i="2"/>
  <c r="Z3" i="2"/>
  <c r="O3" i="2"/>
  <c r="E3" i="2"/>
  <c r="D18" i="1"/>
  <c r="D14" i="1"/>
  <c r="H14" i="1" s="1"/>
  <c r="H18" i="1" s="1"/>
  <c r="D10" i="1"/>
  <c r="G14" i="1" s="1"/>
  <c r="G18" i="1" s="1"/>
  <c r="I18" i="1" s="1"/>
  <c r="E6" i="1"/>
  <c r="D6" i="1"/>
  <c r="F6" i="1" s="1"/>
  <c r="F10" i="1" s="1"/>
  <c r="F14" i="1" s="1"/>
  <c r="F18" i="1" s="1"/>
  <c r="AA10" i="2" l="1"/>
  <c r="AA14" i="2" s="1"/>
  <c r="P18" i="2"/>
  <c r="P19" i="2" s="1"/>
  <c r="F10" i="2"/>
  <c r="F14" i="2" s="1"/>
  <c r="F18" i="2" s="1"/>
  <c r="F19" i="2" s="1"/>
  <c r="I20" i="2" s="1"/>
  <c r="G10" i="1"/>
  <c r="S18" i="2"/>
  <c r="S19" i="2" s="1"/>
  <c r="P34" i="2"/>
  <c r="P38" i="2" s="1"/>
  <c r="P42" i="2" s="1"/>
  <c r="P43" i="2" s="1"/>
  <c r="S44" i="2" s="1"/>
  <c r="R42" i="2"/>
  <c r="R43" i="2" s="1"/>
  <c r="Q43" i="5"/>
  <c r="J9" i="6"/>
  <c r="E23" i="6"/>
  <c r="AA18" i="2"/>
  <c r="AA19" i="2" s="1"/>
  <c r="AB18" i="2"/>
  <c r="AB19" i="2" s="1"/>
  <c r="Q42" i="2"/>
  <c r="Q43" i="2" s="1"/>
  <c r="Q63" i="2"/>
  <c r="Q67" i="2" s="1"/>
  <c r="Q68" i="2" s="1"/>
  <c r="G38" i="2"/>
  <c r="G42" i="2"/>
  <c r="G43" i="2" s="1"/>
  <c r="I44" i="2" s="1"/>
  <c r="P59" i="2"/>
  <c r="P63" i="2" s="1"/>
  <c r="P67" i="2" s="1"/>
  <c r="P68" i="2" s="1"/>
  <c r="R63" i="2"/>
  <c r="R67" i="2"/>
  <c r="R68" i="2" s="1"/>
  <c r="S67" i="2"/>
  <c r="S68" i="2" s="1"/>
  <c r="I19" i="3"/>
  <c r="Q38" i="2"/>
  <c r="G63" i="2"/>
  <c r="G67" i="2" s="1"/>
  <c r="G68" i="2" s="1"/>
  <c r="I69" i="2" s="1"/>
  <c r="I42" i="2"/>
  <c r="I43" i="2" s="1"/>
  <c r="S69" i="2" l="1"/>
  <c r="S20" i="2"/>
  <c r="AD20" i="2"/>
</calcChain>
</file>

<file path=xl/sharedStrings.xml><?xml version="1.0" encoding="utf-8"?>
<sst xmlns="http://schemas.openxmlformats.org/spreadsheetml/2006/main" count="174" uniqueCount="74">
  <si>
    <t>year</t>
  </si>
  <si>
    <t xml:space="preserve">cash flow </t>
  </si>
  <si>
    <t>interest Rate</t>
  </si>
  <si>
    <t>Value at the end of 4th year</t>
  </si>
  <si>
    <t>initial cost of 4th year (فقظ سال 4 محاسبه شده و جمع شده با مقدار انتهایی سال 4)</t>
  </si>
  <si>
    <t>future value of first four year</t>
  </si>
  <si>
    <t>future value of secound four year</t>
  </si>
  <si>
    <t>future value of third four year</t>
  </si>
  <si>
    <t>Final awnser</t>
  </si>
  <si>
    <t>m=730</t>
  </si>
  <si>
    <t xml:space="preserve">interest rate contniusly </t>
  </si>
  <si>
    <t xml:space="preserve">future value for secounf four year </t>
  </si>
  <si>
    <t xml:space="preserve">future value for third four year </t>
  </si>
  <si>
    <t xml:space="preserve">future value for forth four year </t>
  </si>
  <si>
    <t>Sum</t>
  </si>
  <si>
    <t>Rate</t>
  </si>
  <si>
    <t xml:space="preserve"> half-daily compounding interest rate (effective )</t>
  </si>
  <si>
    <t>m=365</t>
  </si>
  <si>
    <t>m=52</t>
  </si>
  <si>
    <t>half-daily compounding interest rate (effective )</t>
  </si>
  <si>
    <t xml:space="preserve">جواب آخر </t>
  </si>
  <si>
    <t>4 سال اول ابتدا محاسبه شده اند سپس کل آن به 4 سال بعدی منتقل شده اند تا به انتهای آخرین 4 سال برسند</t>
  </si>
  <si>
    <r>
      <rPr>
        <sz val="18"/>
        <rFont val="Arial"/>
        <family val="2"/>
      </rPr>
      <t>ت</t>
    </r>
    <r>
      <rPr>
        <sz val="18"/>
        <color rgb="FFA61C00"/>
        <rFont val="Arial"/>
        <family val="2"/>
      </rPr>
      <t>مامی اعداد در تمامی فایل ها بر حسب mt است</t>
    </r>
  </si>
  <si>
    <t>sum</t>
  </si>
  <si>
    <t xml:space="preserve">در ماشین حساب محاسبه کردم </t>
  </si>
  <si>
    <t>i=e^i-1</t>
  </si>
  <si>
    <t>m</t>
  </si>
  <si>
    <t>fv</t>
  </si>
  <si>
    <t xml:space="preserve">infinte </t>
  </si>
  <si>
    <t xml:space="preserve">month  </t>
  </si>
  <si>
    <t>effective interest rate of month</t>
  </si>
  <si>
    <t xml:space="preserve">futre value </t>
  </si>
  <si>
    <t>weekly m=4</t>
  </si>
  <si>
    <t xml:space="preserve">month </t>
  </si>
  <si>
    <t>daily=30</t>
  </si>
  <si>
    <t>half_daily=60</t>
  </si>
  <si>
    <t xml:space="preserve">B2 =initial value </t>
  </si>
  <si>
    <t>Sum=</t>
  </si>
  <si>
    <t>m=12</t>
  </si>
  <si>
    <t>m=4</t>
  </si>
  <si>
    <t>qurterly</t>
  </si>
  <si>
    <t>month</t>
  </si>
  <si>
    <t xml:space="preserve">value cash flow </t>
  </si>
  <si>
    <t xml:space="preserve">effective </t>
  </si>
  <si>
    <t xml:space="preserve">future value </t>
  </si>
  <si>
    <t xml:space="preserve">semi annual </t>
  </si>
  <si>
    <t>6 month</t>
  </si>
  <si>
    <t>1 yerar</t>
  </si>
  <si>
    <t>monthly</t>
  </si>
  <si>
    <t>ماهه 13 و 15 حساب نمیشه چون 16 ماه بیشتر نداریم فرض کردم باید صورت سوال میگفت چون نگفت من فرض خودم را کردم</t>
  </si>
  <si>
    <t>Quarterly m =1/3</t>
  </si>
  <si>
    <t>semiannual m =1/6</t>
  </si>
  <si>
    <t>annual m =1/12</t>
  </si>
  <si>
    <t>مانند اسلاید 15 حل شده است مثبت ها بیان اول منفی ها به آخر</t>
  </si>
  <si>
    <t xml:space="preserve"> </t>
  </si>
  <si>
    <t xml:space="preserve">annual </t>
  </si>
  <si>
    <t>1 year</t>
  </si>
  <si>
    <t>ماهه 13 و 15 حساب نمیشه چون 16 ماه بیشتر نداریم فرض کردم</t>
  </si>
  <si>
    <t>m=1</t>
  </si>
  <si>
    <t>m=2</t>
  </si>
  <si>
    <t>future value of fourth four year</t>
  </si>
  <si>
    <t>continously</t>
  </si>
  <si>
    <t xml:space="preserve">                                       (e^0.005833)-1= 0.5850%                              </t>
  </si>
  <si>
    <t>continously effective rate</t>
  </si>
  <si>
    <t>sum=</t>
  </si>
  <si>
    <t xml:space="preserve">polici 2 </t>
  </si>
  <si>
    <t>m=1/3</t>
  </si>
  <si>
    <t>m=1/6</t>
  </si>
  <si>
    <t>m=1/12</t>
  </si>
  <si>
    <t>m=30</t>
  </si>
  <si>
    <t xml:space="preserve">future  value </t>
  </si>
  <si>
    <t xml:space="preserve">polici 1 </t>
  </si>
  <si>
    <t>semi annual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</si>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</sst>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"/>
  </numFmts>
  <fonts count="16">
    <font>
      <sz val="11"/>
      <color theme="1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21"/>
      <color rgb="FF99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5B0F00"/>
      <name val="Arial"/>
      <family val="2"/>
    </font>
    <font>
      <sz val="11"/>
      <color rgb="FF000000"/>
      <name val="Inconsolata"/>
    </font>
    <font>
      <sz val="11"/>
      <color rgb="FF5B0F00"/>
      <name val="Inconsolata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8"/>
      <name val="Arial"/>
      <family val="2"/>
    </font>
    <font>
      <sz val="18"/>
      <color rgb="FFA61C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F6B26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5" fontId="6" fillId="2" borderId="1" xfId="0" applyNumberFormat="1" applyFont="1" applyFill="1" applyBorder="1" applyAlignment="1">
      <alignment vertical="center"/>
    </xf>
    <xf numFmtId="0" fontId="5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165" fontId="13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6" fontId="1" fillId="0" borderId="0" xfId="0" applyNumberFormat="1" applyFont="1" applyAlignment="1">
      <alignment vertical="center"/>
    </xf>
    <xf numFmtId="165" fontId="6" fillId="4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5" fontId="9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a-IR"/>
              <a:t>نمودار این</a:t>
            </a:r>
            <a:r>
              <a:rPr lang="fa-IR" baseline="0"/>
              <a:t> بخش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d '!$C$2</c:f>
              <c:strCache>
                <c:ptCount val="1"/>
                <c:pt idx="0">
                  <c:v>fv</c:v>
                </c:pt>
              </c:strCache>
            </c:strRef>
          </c:tx>
          <c:marker>
            <c:symbol val="none"/>
          </c:marker>
          <c:cat>
            <c:strRef>
              <c:f>'part d '!$B$3:$B$10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52</c:v>
                </c:pt>
                <c:pt idx="5">
                  <c:v>365</c:v>
                </c:pt>
                <c:pt idx="6">
                  <c:v>730</c:v>
                </c:pt>
                <c:pt idx="7">
                  <c:v>infinte </c:v>
                </c:pt>
              </c:strCache>
            </c:strRef>
          </c:cat>
          <c:val>
            <c:numRef>
              <c:f>'part d '!$C$3:$C$10</c:f>
              <c:numCache>
                <c:formatCode>General</c:formatCode>
                <c:ptCount val="8"/>
                <c:pt idx="0">
                  <c:v>2177.63</c:v>
                </c:pt>
                <c:pt idx="1">
                  <c:v>2165.34</c:v>
                </c:pt>
                <c:pt idx="2">
                  <c:v>2158.63</c:v>
                </c:pt>
                <c:pt idx="3">
                  <c:v>2153.94</c:v>
                </c:pt>
                <c:pt idx="4">
                  <c:v>2152.08</c:v>
                </c:pt>
                <c:pt idx="5">
                  <c:v>2151.6</c:v>
                </c:pt>
                <c:pt idx="6">
                  <c:v>2151.56</c:v>
                </c:pt>
                <c:pt idx="7">
                  <c:v>2151.52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09632"/>
        <c:axId val="133242240"/>
      </c:lineChart>
      <c:catAx>
        <c:axId val="1311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42240"/>
        <c:crosses val="autoZero"/>
        <c:auto val="1"/>
        <c:lblAlgn val="ctr"/>
        <c:lblOffset val="100"/>
        <c:noMultiLvlLbl val="0"/>
      </c:catAx>
      <c:valAx>
        <c:axId val="1332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0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 part d (final)'!$B$2</c:f>
              <c:strCache>
                <c:ptCount val="1"/>
                <c:pt idx="0">
                  <c:v>future  value </c:v>
                </c:pt>
              </c:strCache>
            </c:strRef>
          </c:tx>
          <c:marker>
            <c:symbol val="none"/>
          </c:marker>
          <c:cat>
            <c:strRef>
              <c:f>'e part d (final)'!$A$3:$A$8</c:f>
              <c:strCache>
                <c:ptCount val="6"/>
                <c:pt idx="0">
                  <c:v>m=1/12</c:v>
                </c:pt>
                <c:pt idx="1">
                  <c:v>m=1/6</c:v>
                </c:pt>
                <c:pt idx="2">
                  <c:v>m=1/3</c:v>
                </c:pt>
                <c:pt idx="3">
                  <c:v>m=1</c:v>
                </c:pt>
                <c:pt idx="4">
                  <c:v>m=4</c:v>
                </c:pt>
                <c:pt idx="5">
                  <c:v>m=30</c:v>
                </c:pt>
              </c:strCache>
            </c:strRef>
          </c:cat>
          <c:val>
            <c:numRef>
              <c:f>'e part d (final)'!$B$3:$B$8</c:f>
              <c:numCache>
                <c:formatCode>General</c:formatCode>
                <c:ptCount val="6"/>
                <c:pt idx="0">
                  <c:v>2216.58</c:v>
                </c:pt>
                <c:pt idx="1">
                  <c:v>2217.91</c:v>
                </c:pt>
                <c:pt idx="2">
                  <c:v>2218.12</c:v>
                </c:pt>
                <c:pt idx="3">
                  <c:v>2218.91</c:v>
                </c:pt>
                <c:pt idx="4">
                  <c:v>2219.25</c:v>
                </c:pt>
                <c:pt idx="5">
                  <c:v>2219.25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620352"/>
        <c:axId val="273883136"/>
      </c:lineChart>
      <c:catAx>
        <c:axId val="2716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883136"/>
        <c:crosses val="autoZero"/>
        <c:auto val="1"/>
        <c:lblAlgn val="ctr"/>
        <c:lblOffset val="100"/>
        <c:noMultiLvlLbl val="0"/>
      </c:catAx>
      <c:valAx>
        <c:axId val="2738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6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'e part d (final)'!$A$21:$A$23</c:f>
              <c:strCache>
                <c:ptCount val="3"/>
                <c:pt idx="0">
                  <c:v>qurterly</c:v>
                </c:pt>
                <c:pt idx="1">
                  <c:v>semi annual</c:v>
                </c:pt>
                <c:pt idx="2">
                  <c:v>annual</c:v>
                </c:pt>
              </c:strCache>
            </c:strRef>
          </c:cat>
          <c:val>
            <c:numRef>
              <c:f>'e part d (final)'!$B$21:$B$23</c:f>
              <c:numCache>
                <c:formatCode>General</c:formatCode>
                <c:ptCount val="3"/>
                <c:pt idx="0">
                  <c:v>2255.23</c:v>
                </c:pt>
                <c:pt idx="1">
                  <c:v>2866.99</c:v>
                </c:pt>
                <c:pt idx="2">
                  <c:v>2964.5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04992"/>
        <c:axId val="312006528"/>
      </c:lineChart>
      <c:catAx>
        <c:axId val="3120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2006528"/>
        <c:crosses val="autoZero"/>
        <c:auto val="1"/>
        <c:lblAlgn val="ctr"/>
        <c:lblOffset val="100"/>
        <c:noMultiLvlLbl val="0"/>
      </c:catAx>
      <c:valAx>
        <c:axId val="3120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0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8</xdr:row>
      <xdr:rowOff>87630</xdr:rowOff>
    </xdr:from>
    <xdr:to>
      <xdr:col>9</xdr:col>
      <xdr:colOff>868680</xdr:colOff>
      <xdr:row>22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815340</xdr:colOff>
      <xdr:row>0</xdr:row>
      <xdr:rowOff>148590</xdr:rowOff>
    </xdr:from>
    <xdr:to>
      <xdr:col>7</xdr:col>
      <xdr:colOff>586740</xdr:colOff>
      <xdr:row>15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678180</xdr:colOff>
      <xdr:row>16</xdr:row>
      <xdr:rowOff>49530</xdr:rowOff>
    </xdr:from>
    <xdr:to>
      <xdr:col>10</xdr:col>
      <xdr:colOff>449580</xdr:colOff>
      <xdr:row>30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E1" workbookViewId="0">
      <selection activeCell="F24" sqref="F24"/>
    </sheetView>
  </sheetViews>
  <sheetFormatPr defaultColWidth="12.59765625" defaultRowHeight="15" customHeight="1"/>
  <cols>
    <col min="1" max="3" width="7.69921875" customWidth="1"/>
    <col min="4" max="4" width="23" customWidth="1"/>
    <col min="5" max="5" width="54.8984375" customWidth="1"/>
    <col min="6" max="6" width="49.5" customWidth="1"/>
    <col min="7" max="7" width="26.59765625" customWidth="1"/>
    <col min="8" max="8" width="29.19921875" customWidth="1"/>
    <col min="9" max="9" width="17.3984375" customWidth="1"/>
    <col min="10" max="26" width="7.69921875" customWidth="1"/>
  </cols>
  <sheetData>
    <row r="1" spans="1:9" ht="14.2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4.25" customHeight="1">
      <c r="A2" s="5">
        <v>0</v>
      </c>
      <c r="B2" s="2">
        <v>0</v>
      </c>
      <c r="C2" s="6">
        <v>0</v>
      </c>
      <c r="D2" s="2"/>
      <c r="E2" s="2">
        <v>-1000</v>
      </c>
      <c r="F2" s="2"/>
      <c r="G2" s="2"/>
      <c r="H2" s="2"/>
      <c r="I2" s="2"/>
    </row>
    <row r="3" spans="1:9" ht="14.25" customHeight="1">
      <c r="A3" s="1">
        <v>1</v>
      </c>
      <c r="B3" s="2">
        <v>-250</v>
      </c>
      <c r="C3" s="6">
        <v>7.0000000000000007E-2</v>
      </c>
      <c r="D3" s="7"/>
      <c r="E3" s="2"/>
      <c r="F3" s="2"/>
      <c r="G3" s="2"/>
      <c r="H3" s="2"/>
      <c r="I3" s="2"/>
    </row>
    <row r="4" spans="1:9" ht="14.25" customHeight="1">
      <c r="A4" s="1">
        <v>2</v>
      </c>
      <c r="B4" s="2">
        <v>550</v>
      </c>
      <c r="C4" s="6">
        <v>7.0000000000000007E-2</v>
      </c>
      <c r="D4" s="7"/>
      <c r="E4" s="2"/>
      <c r="F4" s="2"/>
      <c r="G4" s="2"/>
      <c r="H4" s="2"/>
      <c r="I4" s="2"/>
    </row>
    <row r="5" spans="1:9" ht="14.25" customHeight="1">
      <c r="A5" s="1">
        <v>3</v>
      </c>
      <c r="B5" s="2">
        <v>-350</v>
      </c>
      <c r="C5" s="6">
        <v>7.0000000000000007E-2</v>
      </c>
      <c r="D5" s="7"/>
      <c r="E5" s="2"/>
      <c r="F5" s="2"/>
      <c r="G5" s="2"/>
      <c r="H5" s="2"/>
      <c r="I5" s="2"/>
    </row>
    <row r="6" spans="1:9" ht="14.25" customHeight="1">
      <c r="A6" s="1">
        <v>4</v>
      </c>
      <c r="B6" s="2">
        <v>850</v>
      </c>
      <c r="C6" s="6">
        <v>7.0000000000000007E-2</v>
      </c>
      <c r="D6" s="8">
        <f>-(FV(C3,3,0,B3)+FV(C4,2,0,B4)+FV(C5,1,0,B5)-B6)</f>
        <v>798.93425000000002</v>
      </c>
      <c r="E6" s="8">
        <f>FV(C3,4,0,-E2)</f>
        <v>-1310.79601</v>
      </c>
      <c r="F6" s="13">
        <f>-(D6+E6)</f>
        <v>511.86176</v>
      </c>
      <c r="G6" s="2"/>
      <c r="H6" s="2"/>
      <c r="I6" s="2"/>
    </row>
    <row r="7" spans="1:9" ht="14.25" customHeight="1">
      <c r="A7" s="1">
        <v>5</v>
      </c>
      <c r="B7" s="2">
        <v>-250</v>
      </c>
      <c r="C7" s="6">
        <v>0.08</v>
      </c>
      <c r="D7" s="2"/>
      <c r="E7" s="2"/>
      <c r="F7" s="2"/>
      <c r="G7" s="2"/>
      <c r="H7" s="2"/>
      <c r="I7" s="2"/>
    </row>
    <row r="8" spans="1:9" ht="14.25" customHeight="1">
      <c r="A8" s="1">
        <v>6</v>
      </c>
      <c r="B8" s="2">
        <v>550</v>
      </c>
      <c r="C8" s="6">
        <v>0.08</v>
      </c>
      <c r="D8" s="2"/>
      <c r="E8" s="2"/>
      <c r="F8" s="2"/>
      <c r="G8" s="2"/>
      <c r="H8" s="2"/>
      <c r="I8" s="2"/>
    </row>
    <row r="9" spans="1:9" ht="14.25" customHeight="1">
      <c r="A9" s="1">
        <v>7</v>
      </c>
      <c r="B9" s="2">
        <v>-350</v>
      </c>
      <c r="C9" s="6">
        <v>0.08</v>
      </c>
      <c r="D9" s="2"/>
      <c r="E9" s="2"/>
      <c r="F9" s="2"/>
      <c r="G9" s="2"/>
      <c r="H9" s="2"/>
      <c r="I9" s="2"/>
    </row>
    <row r="10" spans="1:9" ht="14.25" customHeight="1">
      <c r="A10" s="1">
        <v>8</v>
      </c>
      <c r="B10" s="2">
        <v>850</v>
      </c>
      <c r="C10" s="6">
        <v>0.08</v>
      </c>
      <c r="D10" s="8">
        <f>-(FV(C7,3,0,B7)+FV(C8,2,0,B8)+FV(C9,1,0,B9)-B10)</f>
        <v>798.5920000000001</v>
      </c>
      <c r="E10" s="7"/>
      <c r="F10" s="8">
        <f>FV(C8,4,0,F6)</f>
        <v>-696.3822735261698</v>
      </c>
      <c r="G10" s="16">
        <f>D10</f>
        <v>798.5920000000001</v>
      </c>
      <c r="H10" s="2"/>
      <c r="I10" s="2"/>
    </row>
    <row r="11" spans="1:9" ht="14.25" customHeight="1">
      <c r="A11" s="1">
        <v>9</v>
      </c>
      <c r="B11" s="2">
        <v>-250</v>
      </c>
      <c r="C11" s="6">
        <v>0.09</v>
      </c>
      <c r="D11" s="2"/>
      <c r="E11" s="2"/>
      <c r="F11" s="2"/>
      <c r="G11" s="2"/>
      <c r="H11" s="2"/>
      <c r="I11" s="2"/>
    </row>
    <row r="12" spans="1:9" ht="14.25" customHeight="1">
      <c r="A12" s="1">
        <v>10</v>
      </c>
      <c r="B12" s="2">
        <v>550</v>
      </c>
      <c r="C12" s="6">
        <v>0.09</v>
      </c>
      <c r="D12" s="2"/>
      <c r="E12" s="2"/>
      <c r="F12" s="2"/>
      <c r="G12" s="2"/>
      <c r="H12" s="2"/>
      <c r="I12" s="2"/>
    </row>
    <row r="13" spans="1:9" ht="14.25" customHeight="1">
      <c r="A13" s="1">
        <v>11</v>
      </c>
      <c r="B13" s="2">
        <v>-350</v>
      </c>
      <c r="C13" s="6">
        <v>0.09</v>
      </c>
      <c r="D13" s="2"/>
      <c r="E13" s="2"/>
      <c r="F13" s="2"/>
      <c r="G13" s="2"/>
      <c r="H13" s="2"/>
      <c r="I13" s="2"/>
    </row>
    <row r="14" spans="1:9" ht="14.25" customHeight="1">
      <c r="A14" s="1">
        <v>12</v>
      </c>
      <c r="B14" s="2">
        <v>850</v>
      </c>
      <c r="C14" s="6">
        <v>0.09</v>
      </c>
      <c r="D14" s="8">
        <f>-(FV(C11,3,0,B11)+FV(C12,2,0,B12)+FV(C13,1,0,B13)-B14)</f>
        <v>798.19775000000004</v>
      </c>
      <c r="E14" s="7"/>
      <c r="F14" s="8">
        <f>FV(C11,4,0,-F10)</f>
        <v>-983.00041083953136</v>
      </c>
      <c r="G14" s="18">
        <f>FV(C11,4,0,-D10)</f>
        <v>1127.2777810931204</v>
      </c>
      <c r="H14" s="13">
        <f>-(E14+D14)</f>
        <v>-798.19775000000004</v>
      </c>
      <c r="I14" s="2"/>
    </row>
    <row r="15" spans="1:9" ht="14.25" customHeight="1">
      <c r="A15" s="1">
        <v>13</v>
      </c>
      <c r="B15" s="2">
        <v>-250</v>
      </c>
      <c r="C15" s="6">
        <v>0.1</v>
      </c>
      <c r="D15" s="2"/>
      <c r="E15" s="2"/>
      <c r="F15" s="2"/>
      <c r="G15" s="2"/>
      <c r="H15" s="2"/>
      <c r="I15" s="2"/>
    </row>
    <row r="16" spans="1:9" ht="14.25" customHeight="1">
      <c r="A16" s="1">
        <v>14</v>
      </c>
      <c r="B16" s="2">
        <v>550</v>
      </c>
      <c r="C16" s="6">
        <v>0.1</v>
      </c>
      <c r="D16" s="2"/>
      <c r="E16" s="2"/>
      <c r="F16" s="2"/>
      <c r="G16" s="2"/>
      <c r="H16" s="2"/>
      <c r="I16" s="2"/>
    </row>
    <row r="17" spans="1:10" ht="14.25" customHeight="1">
      <c r="A17" s="1">
        <v>15</v>
      </c>
      <c r="B17" s="2">
        <v>-350</v>
      </c>
      <c r="C17" s="6">
        <v>0.1</v>
      </c>
      <c r="D17" s="2"/>
      <c r="E17" s="2"/>
      <c r="F17" s="2"/>
      <c r="G17" s="2"/>
      <c r="H17" s="2"/>
      <c r="I17" s="2"/>
    </row>
    <row r="18" spans="1:10" ht="14.25" customHeight="1">
      <c r="A18" s="1">
        <v>16</v>
      </c>
      <c r="B18" s="2">
        <v>850</v>
      </c>
      <c r="C18" s="6">
        <v>0.1</v>
      </c>
      <c r="D18" s="8">
        <f>-(FV(C15,3,0,B15)+FV(C16,2,0,B16)+FV(C17,1,0,B17)-B18)</f>
        <v>797.75</v>
      </c>
      <c r="E18" s="7"/>
      <c r="F18" s="18">
        <f>FV(C15,4,0,-F14)</f>
        <v>-1439.2109015101582</v>
      </c>
      <c r="G18" s="56">
        <f>FV(C15,4,0,-G14)</f>
        <v>1650.4473992984381</v>
      </c>
      <c r="H18" s="57">
        <f>FV(C16,4,0,H14)</f>
        <v>1168.6413257750003</v>
      </c>
      <c r="I18" s="58">
        <f>G18+F18+H18+D18</f>
        <v>2177.6278235632799</v>
      </c>
      <c r="J18" s="20" t="s">
        <v>20</v>
      </c>
    </row>
    <row r="19" spans="1:10" ht="14.25" customHeight="1">
      <c r="A19" s="21"/>
      <c r="F19" s="20" t="s">
        <v>21</v>
      </c>
    </row>
    <row r="20" spans="1:10" ht="14.25" customHeight="1">
      <c r="A20" s="21"/>
    </row>
    <row r="21" spans="1:10" ht="14.25" customHeight="1">
      <c r="A21" s="21"/>
    </row>
    <row r="22" spans="1:10" ht="14.25" customHeight="1">
      <c r="A22" s="21"/>
      <c r="F22" s="20" t="s">
        <v>22</v>
      </c>
    </row>
    <row r="23" spans="1:10" ht="14.25" customHeight="1">
      <c r="A23" s="21"/>
    </row>
    <row r="24" spans="1:10" ht="14.25" customHeight="1">
      <c r="A24" s="21"/>
    </row>
    <row r="25" spans="1:10" ht="14.25" customHeight="1">
      <c r="A25" s="21"/>
    </row>
    <row r="26" spans="1:10" ht="14.25" customHeight="1">
      <c r="A26" s="21"/>
    </row>
    <row r="27" spans="1:10" ht="14.25" customHeight="1">
      <c r="A27" s="21"/>
    </row>
    <row r="28" spans="1:10" ht="14.25" customHeight="1">
      <c r="A28" s="21"/>
    </row>
    <row r="29" spans="1:10" ht="14.25" customHeight="1">
      <c r="A29" s="21"/>
    </row>
    <row r="30" spans="1:10" ht="14.25" customHeight="1">
      <c r="A30" s="21"/>
    </row>
    <row r="31" spans="1:10" ht="14.25" customHeight="1">
      <c r="A31" s="21"/>
    </row>
    <row r="32" spans="1:10" ht="14.25" customHeight="1">
      <c r="A32" s="21"/>
    </row>
    <row r="33" spans="1:1" ht="14.25" customHeight="1">
      <c r="A33" s="21"/>
    </row>
    <row r="34" spans="1:1" ht="14.25" customHeight="1">
      <c r="A34" s="21"/>
    </row>
    <row r="35" spans="1:1" ht="14.25" customHeight="1">
      <c r="A35" s="21"/>
    </row>
    <row r="36" spans="1:1" ht="14.25" customHeight="1">
      <c r="A36" s="21"/>
    </row>
    <row r="37" spans="1:1" ht="14.25" customHeight="1">
      <c r="A37" s="21"/>
    </row>
    <row r="38" spans="1:1" ht="14.25" customHeight="1">
      <c r="A38" s="21"/>
    </row>
    <row r="39" spans="1:1" ht="14.25" customHeight="1">
      <c r="A39" s="21"/>
    </row>
    <row r="40" spans="1:1" ht="14.25" customHeight="1">
      <c r="A40" s="21"/>
    </row>
    <row r="41" spans="1:1" ht="14.25" customHeight="1">
      <c r="A41" s="21"/>
    </row>
    <row r="42" spans="1:1" ht="14.25" customHeight="1">
      <c r="A42" s="21"/>
    </row>
    <row r="43" spans="1:1" ht="14.25" customHeight="1">
      <c r="A43" s="21"/>
    </row>
    <row r="44" spans="1:1" ht="14.25" customHeight="1">
      <c r="A44" s="21"/>
    </row>
    <row r="45" spans="1:1" ht="14.25" customHeight="1">
      <c r="A45" s="21"/>
    </row>
    <row r="46" spans="1:1" ht="14.25" customHeight="1">
      <c r="A46" s="21"/>
    </row>
    <row r="47" spans="1:1" ht="14.25" customHeight="1">
      <c r="A47" s="21"/>
    </row>
    <row r="48" spans="1:1" ht="14.25" customHeight="1">
      <c r="A48" s="21"/>
    </row>
    <row r="49" spans="1:1" ht="14.25" customHeight="1">
      <c r="A49" s="21"/>
    </row>
    <row r="50" spans="1:1" ht="14.25" customHeight="1">
      <c r="A50" s="21"/>
    </row>
    <row r="51" spans="1:1" ht="14.25" customHeight="1">
      <c r="A51" s="21"/>
    </row>
    <row r="52" spans="1:1" ht="14.25" customHeight="1">
      <c r="A52" s="21"/>
    </row>
    <row r="53" spans="1:1" ht="14.25" customHeight="1">
      <c r="A53" s="21"/>
    </row>
    <row r="54" spans="1:1" ht="14.25" customHeight="1">
      <c r="A54" s="21"/>
    </row>
    <row r="55" spans="1:1" ht="14.25" customHeight="1">
      <c r="A55" s="21"/>
    </row>
    <row r="56" spans="1:1" ht="14.25" customHeight="1">
      <c r="A56" s="21"/>
    </row>
    <row r="57" spans="1:1" ht="14.25" customHeight="1">
      <c r="A57" s="21"/>
    </row>
    <row r="58" spans="1:1" ht="14.25" customHeight="1">
      <c r="A58" s="21"/>
    </row>
    <row r="59" spans="1:1" ht="14.25" customHeight="1">
      <c r="A59" s="21"/>
    </row>
    <row r="60" spans="1:1" ht="14.25" customHeight="1">
      <c r="A60" s="21"/>
    </row>
    <row r="61" spans="1:1" ht="14.25" customHeight="1">
      <c r="A61" s="21"/>
    </row>
    <row r="62" spans="1:1" ht="14.25" customHeight="1">
      <c r="A62" s="21"/>
    </row>
    <row r="63" spans="1:1" ht="14.25" customHeight="1">
      <c r="A63" s="21"/>
    </row>
    <row r="64" spans="1:1" ht="14.25" customHeight="1">
      <c r="A64" s="21"/>
    </row>
    <row r="65" spans="1:1" ht="14.25" customHeight="1">
      <c r="A65" s="21"/>
    </row>
    <row r="66" spans="1:1" ht="14.25" customHeight="1">
      <c r="A66" s="21"/>
    </row>
    <row r="67" spans="1:1" ht="14.25" customHeight="1">
      <c r="A67" s="21"/>
    </row>
    <row r="68" spans="1:1" ht="14.25" customHeight="1">
      <c r="A68" s="21"/>
    </row>
    <row r="69" spans="1:1" ht="14.25" customHeight="1">
      <c r="A69" s="21"/>
    </row>
    <row r="70" spans="1:1" ht="14.25" customHeight="1">
      <c r="A70" s="21"/>
    </row>
    <row r="71" spans="1:1" ht="14.25" customHeight="1">
      <c r="A71" s="21"/>
    </row>
    <row r="72" spans="1:1" ht="14.25" customHeight="1">
      <c r="A72" s="21"/>
    </row>
    <row r="73" spans="1:1" ht="14.25" customHeight="1">
      <c r="A73" s="21"/>
    </row>
    <row r="74" spans="1:1" ht="14.25" customHeight="1">
      <c r="A74" s="21"/>
    </row>
    <row r="75" spans="1:1" ht="14.25" customHeight="1">
      <c r="A75" s="21"/>
    </row>
    <row r="76" spans="1:1" ht="14.25" customHeight="1">
      <c r="A76" s="21"/>
    </row>
    <row r="77" spans="1:1" ht="14.25" customHeight="1">
      <c r="A77" s="21"/>
    </row>
    <row r="78" spans="1:1" ht="14.25" customHeight="1">
      <c r="A78" s="21"/>
    </row>
    <row r="79" spans="1:1" ht="14.25" customHeight="1">
      <c r="A79" s="21"/>
    </row>
    <row r="80" spans="1:1" ht="14.25" customHeight="1">
      <c r="A80" s="21"/>
    </row>
    <row r="81" spans="1:1" ht="14.25" customHeight="1">
      <c r="A81" s="21"/>
    </row>
    <row r="82" spans="1:1" ht="14.25" customHeight="1">
      <c r="A82" s="21"/>
    </row>
    <row r="83" spans="1:1" ht="14.25" customHeight="1">
      <c r="A83" s="21"/>
    </row>
    <row r="84" spans="1:1" ht="14.25" customHeight="1">
      <c r="A84" s="21"/>
    </row>
    <row r="85" spans="1:1" ht="14.25" customHeight="1">
      <c r="A85" s="21"/>
    </row>
    <row r="86" spans="1:1" ht="14.25" customHeight="1">
      <c r="A86" s="21"/>
    </row>
    <row r="87" spans="1:1" ht="14.25" customHeight="1">
      <c r="A87" s="21"/>
    </row>
    <row r="88" spans="1:1" ht="14.25" customHeight="1">
      <c r="A88" s="21"/>
    </row>
    <row r="89" spans="1:1" ht="14.25" customHeight="1">
      <c r="A89" s="21"/>
    </row>
    <row r="90" spans="1:1" ht="14.25" customHeight="1">
      <c r="A90" s="21"/>
    </row>
    <row r="91" spans="1:1" ht="14.25" customHeight="1">
      <c r="A91" s="21"/>
    </row>
    <row r="92" spans="1:1" ht="14.25" customHeight="1">
      <c r="A92" s="21"/>
    </row>
    <row r="93" spans="1:1" ht="14.25" customHeight="1">
      <c r="A93" s="21"/>
    </row>
    <row r="94" spans="1:1" ht="14.25" customHeight="1">
      <c r="A94" s="21"/>
    </row>
    <row r="95" spans="1:1" ht="14.25" customHeight="1">
      <c r="A95" s="21"/>
    </row>
    <row r="96" spans="1:1" ht="14.25" customHeight="1">
      <c r="A96" s="21"/>
    </row>
    <row r="97" spans="1:1" ht="14.25" customHeight="1">
      <c r="A97" s="21"/>
    </row>
    <row r="98" spans="1:1" ht="14.25" customHeight="1">
      <c r="A98" s="21"/>
    </row>
    <row r="99" spans="1:1" ht="14.25" customHeight="1">
      <c r="A99" s="21"/>
    </row>
    <row r="100" spans="1:1" ht="14.25" customHeight="1">
      <c r="A100" s="21"/>
    </row>
    <row r="101" spans="1:1" ht="14.25" customHeight="1">
      <c r="A101" s="21"/>
    </row>
    <row r="102" spans="1:1" ht="14.25" customHeight="1">
      <c r="A102" s="21"/>
    </row>
    <row r="103" spans="1:1" ht="14.25" customHeight="1">
      <c r="A103" s="21"/>
    </row>
    <row r="104" spans="1:1" ht="14.25" customHeight="1">
      <c r="A104" s="21"/>
    </row>
    <row r="105" spans="1:1" ht="14.25" customHeight="1">
      <c r="A105" s="21"/>
    </row>
    <row r="106" spans="1:1" ht="14.25" customHeight="1">
      <c r="A106" s="21"/>
    </row>
    <row r="107" spans="1:1" ht="14.25" customHeight="1">
      <c r="A107" s="21"/>
    </row>
    <row r="108" spans="1:1" ht="14.25" customHeight="1">
      <c r="A108" s="21"/>
    </row>
    <row r="109" spans="1:1" ht="14.25" customHeight="1">
      <c r="A109" s="21"/>
    </row>
    <row r="110" spans="1:1" ht="14.25" customHeight="1">
      <c r="A110" s="21"/>
    </row>
    <row r="111" spans="1:1" ht="14.25" customHeight="1">
      <c r="A111" s="21"/>
    </row>
    <row r="112" spans="1:1" ht="14.25" customHeight="1">
      <c r="A112" s="21"/>
    </row>
    <row r="113" spans="1:1" ht="14.25" customHeight="1">
      <c r="A113" s="21"/>
    </row>
    <row r="114" spans="1:1" ht="14.25" customHeight="1">
      <c r="A114" s="21"/>
    </row>
    <row r="115" spans="1:1" ht="14.25" customHeight="1">
      <c r="A115" s="21"/>
    </row>
    <row r="116" spans="1:1" ht="14.25" customHeight="1">
      <c r="A116" s="21"/>
    </row>
    <row r="117" spans="1:1" ht="14.25" customHeight="1">
      <c r="A117" s="21"/>
    </row>
    <row r="118" spans="1:1" ht="14.25" customHeight="1">
      <c r="A118" s="21"/>
    </row>
    <row r="119" spans="1:1" ht="14.25" customHeight="1">
      <c r="A119" s="21"/>
    </row>
    <row r="120" spans="1:1" ht="14.25" customHeight="1">
      <c r="A120" s="21"/>
    </row>
    <row r="121" spans="1:1" ht="14.25" customHeight="1">
      <c r="A121" s="21"/>
    </row>
    <row r="122" spans="1:1" ht="14.25" customHeight="1">
      <c r="A122" s="21"/>
    </row>
    <row r="123" spans="1:1" ht="14.25" customHeight="1">
      <c r="A123" s="21"/>
    </row>
    <row r="124" spans="1:1" ht="14.25" customHeight="1">
      <c r="A124" s="21"/>
    </row>
    <row r="125" spans="1:1" ht="14.25" customHeight="1">
      <c r="A125" s="21"/>
    </row>
    <row r="126" spans="1:1" ht="14.25" customHeight="1">
      <c r="A126" s="21"/>
    </row>
    <row r="127" spans="1:1" ht="14.25" customHeight="1">
      <c r="A127" s="21"/>
    </row>
    <row r="128" spans="1:1" ht="14.25" customHeight="1">
      <c r="A128" s="21"/>
    </row>
    <row r="129" spans="1:1" ht="14.25" customHeight="1">
      <c r="A129" s="21"/>
    </row>
    <row r="130" spans="1:1" ht="14.25" customHeight="1">
      <c r="A130" s="21"/>
    </row>
    <row r="131" spans="1:1" ht="14.25" customHeight="1">
      <c r="A131" s="21"/>
    </row>
    <row r="132" spans="1:1" ht="14.25" customHeight="1">
      <c r="A132" s="21"/>
    </row>
    <row r="133" spans="1:1" ht="14.25" customHeight="1">
      <c r="A133" s="21"/>
    </row>
    <row r="134" spans="1:1" ht="14.25" customHeight="1">
      <c r="A134" s="21"/>
    </row>
    <row r="135" spans="1:1" ht="14.25" customHeight="1">
      <c r="A135" s="21"/>
    </row>
    <row r="136" spans="1:1" ht="14.25" customHeight="1">
      <c r="A136" s="21"/>
    </row>
    <row r="137" spans="1:1" ht="14.25" customHeight="1">
      <c r="A137" s="21"/>
    </row>
    <row r="138" spans="1:1" ht="14.25" customHeight="1">
      <c r="A138" s="21"/>
    </row>
    <row r="139" spans="1:1" ht="14.25" customHeight="1">
      <c r="A139" s="21"/>
    </row>
    <row r="140" spans="1:1" ht="14.25" customHeight="1">
      <c r="A140" s="21"/>
    </row>
    <row r="141" spans="1:1" ht="14.25" customHeight="1">
      <c r="A141" s="21"/>
    </row>
    <row r="142" spans="1:1" ht="14.25" customHeight="1">
      <c r="A142" s="21"/>
    </row>
    <row r="143" spans="1:1" ht="14.25" customHeight="1">
      <c r="A143" s="21"/>
    </row>
    <row r="144" spans="1:1" ht="14.25" customHeight="1">
      <c r="A144" s="21"/>
    </row>
    <row r="145" spans="1:1" ht="14.25" customHeight="1">
      <c r="A145" s="21"/>
    </row>
    <row r="146" spans="1:1" ht="14.25" customHeight="1">
      <c r="A146" s="21"/>
    </row>
    <row r="147" spans="1:1" ht="14.25" customHeight="1">
      <c r="A147" s="21"/>
    </row>
    <row r="148" spans="1:1" ht="14.25" customHeight="1">
      <c r="A148" s="21"/>
    </row>
    <row r="149" spans="1:1" ht="14.25" customHeight="1">
      <c r="A149" s="21"/>
    </row>
    <row r="150" spans="1:1" ht="14.25" customHeight="1">
      <c r="A150" s="21"/>
    </row>
    <row r="151" spans="1:1" ht="14.25" customHeight="1">
      <c r="A151" s="21"/>
    </row>
    <row r="152" spans="1:1" ht="14.25" customHeight="1">
      <c r="A152" s="21"/>
    </row>
    <row r="153" spans="1:1" ht="14.25" customHeight="1">
      <c r="A153" s="21"/>
    </row>
    <row r="154" spans="1:1" ht="14.25" customHeight="1">
      <c r="A154" s="21"/>
    </row>
    <row r="155" spans="1:1" ht="14.25" customHeight="1">
      <c r="A155" s="21"/>
    </row>
    <row r="156" spans="1:1" ht="14.25" customHeight="1">
      <c r="A156" s="21"/>
    </row>
    <row r="157" spans="1:1" ht="14.25" customHeight="1">
      <c r="A157" s="21"/>
    </row>
    <row r="158" spans="1:1" ht="14.25" customHeight="1">
      <c r="A158" s="21"/>
    </row>
    <row r="159" spans="1:1" ht="14.25" customHeight="1">
      <c r="A159" s="21"/>
    </row>
    <row r="160" spans="1:1" ht="14.25" customHeight="1">
      <c r="A160" s="21"/>
    </row>
    <row r="161" spans="1:1" ht="14.25" customHeight="1">
      <c r="A161" s="21"/>
    </row>
    <row r="162" spans="1:1" ht="14.25" customHeight="1">
      <c r="A162" s="21"/>
    </row>
    <row r="163" spans="1:1" ht="14.25" customHeight="1">
      <c r="A163" s="21"/>
    </row>
    <row r="164" spans="1:1" ht="14.25" customHeight="1">
      <c r="A164" s="21"/>
    </row>
    <row r="165" spans="1:1" ht="14.25" customHeight="1">
      <c r="A165" s="21"/>
    </row>
    <row r="166" spans="1:1" ht="14.25" customHeight="1">
      <c r="A166" s="21"/>
    </row>
    <row r="167" spans="1:1" ht="14.25" customHeight="1">
      <c r="A167" s="21"/>
    </row>
    <row r="168" spans="1:1" ht="14.25" customHeight="1">
      <c r="A168" s="21"/>
    </row>
    <row r="169" spans="1:1" ht="14.25" customHeight="1">
      <c r="A169" s="21"/>
    </row>
    <row r="170" spans="1:1" ht="14.25" customHeight="1">
      <c r="A170" s="21"/>
    </row>
    <row r="171" spans="1:1" ht="14.25" customHeight="1">
      <c r="A171" s="21"/>
    </row>
    <row r="172" spans="1:1" ht="14.25" customHeight="1">
      <c r="A172" s="21"/>
    </row>
    <row r="173" spans="1:1" ht="14.25" customHeight="1">
      <c r="A173" s="21"/>
    </row>
    <row r="174" spans="1:1" ht="14.25" customHeight="1">
      <c r="A174" s="21"/>
    </row>
    <row r="175" spans="1:1" ht="14.25" customHeight="1">
      <c r="A175" s="21"/>
    </row>
    <row r="176" spans="1:1" ht="14.25" customHeight="1">
      <c r="A176" s="21"/>
    </row>
    <row r="177" spans="1:1" ht="14.25" customHeight="1">
      <c r="A177" s="21"/>
    </row>
    <row r="178" spans="1:1" ht="14.25" customHeight="1">
      <c r="A178" s="21"/>
    </row>
    <row r="179" spans="1:1" ht="14.25" customHeight="1">
      <c r="A179" s="21"/>
    </row>
    <row r="180" spans="1:1" ht="14.25" customHeight="1">
      <c r="A180" s="21"/>
    </row>
    <row r="181" spans="1:1" ht="14.25" customHeight="1">
      <c r="A181" s="21"/>
    </row>
    <row r="182" spans="1:1" ht="14.25" customHeight="1">
      <c r="A182" s="21"/>
    </row>
    <row r="183" spans="1:1" ht="14.25" customHeight="1">
      <c r="A183" s="21"/>
    </row>
    <row r="184" spans="1:1" ht="14.25" customHeight="1">
      <c r="A184" s="21"/>
    </row>
    <row r="185" spans="1:1" ht="14.25" customHeight="1">
      <c r="A185" s="21"/>
    </row>
    <row r="186" spans="1:1" ht="14.25" customHeight="1">
      <c r="A186" s="21"/>
    </row>
    <row r="187" spans="1:1" ht="14.25" customHeight="1">
      <c r="A187" s="21"/>
    </row>
    <row r="188" spans="1:1" ht="14.25" customHeight="1">
      <c r="A188" s="21"/>
    </row>
    <row r="189" spans="1:1" ht="14.25" customHeight="1">
      <c r="A189" s="21"/>
    </row>
    <row r="190" spans="1:1" ht="14.25" customHeight="1">
      <c r="A190" s="21"/>
    </row>
    <row r="191" spans="1:1" ht="14.25" customHeight="1">
      <c r="A191" s="21"/>
    </row>
    <row r="192" spans="1:1" ht="14.25" customHeight="1">
      <c r="A192" s="21"/>
    </row>
    <row r="193" spans="1:1" ht="14.25" customHeight="1">
      <c r="A193" s="21"/>
    </row>
    <row r="194" spans="1:1" ht="14.25" customHeight="1">
      <c r="A194" s="21"/>
    </row>
    <row r="195" spans="1:1" ht="14.25" customHeight="1">
      <c r="A195" s="21"/>
    </row>
    <row r="196" spans="1:1" ht="14.25" customHeight="1">
      <c r="A196" s="21"/>
    </row>
    <row r="197" spans="1:1" ht="14.25" customHeight="1">
      <c r="A197" s="21"/>
    </row>
    <row r="198" spans="1:1" ht="14.25" customHeight="1">
      <c r="A198" s="21"/>
    </row>
    <row r="199" spans="1:1" ht="14.25" customHeight="1">
      <c r="A199" s="21"/>
    </row>
    <row r="200" spans="1:1" ht="14.25" customHeight="1">
      <c r="A200" s="21"/>
    </row>
    <row r="201" spans="1:1" ht="14.25" customHeight="1">
      <c r="A201" s="21"/>
    </row>
    <row r="202" spans="1:1" ht="14.25" customHeight="1">
      <c r="A202" s="21"/>
    </row>
    <row r="203" spans="1:1" ht="14.25" customHeight="1">
      <c r="A203" s="21"/>
    </row>
    <row r="204" spans="1:1" ht="14.25" customHeight="1">
      <c r="A204" s="21"/>
    </row>
    <row r="205" spans="1:1" ht="14.25" customHeight="1">
      <c r="A205" s="21"/>
    </row>
    <row r="206" spans="1:1" ht="14.25" customHeight="1">
      <c r="A206" s="21"/>
    </row>
    <row r="207" spans="1:1" ht="14.25" customHeight="1">
      <c r="A207" s="21"/>
    </row>
    <row r="208" spans="1:1" ht="14.25" customHeight="1">
      <c r="A208" s="21"/>
    </row>
    <row r="209" spans="1:1" ht="14.25" customHeight="1">
      <c r="A209" s="21"/>
    </row>
    <row r="210" spans="1:1" ht="14.25" customHeight="1">
      <c r="A210" s="21"/>
    </row>
    <row r="211" spans="1:1" ht="14.25" customHeight="1">
      <c r="A211" s="21"/>
    </row>
    <row r="212" spans="1:1" ht="14.25" customHeight="1">
      <c r="A212" s="21"/>
    </row>
    <row r="213" spans="1:1" ht="14.25" customHeight="1">
      <c r="A213" s="21"/>
    </row>
    <row r="214" spans="1:1" ht="14.25" customHeight="1">
      <c r="A214" s="21"/>
    </row>
    <row r="215" spans="1:1" ht="14.25" customHeight="1">
      <c r="A215" s="21"/>
    </row>
    <row r="216" spans="1:1" ht="14.25" customHeight="1">
      <c r="A216" s="21"/>
    </row>
    <row r="217" spans="1:1" ht="14.25" customHeight="1">
      <c r="A217" s="21"/>
    </row>
    <row r="218" spans="1:1" ht="14.25" customHeight="1">
      <c r="A218" s="21"/>
    </row>
    <row r="219" spans="1:1" ht="14.25" customHeight="1">
      <c r="A219" s="21"/>
    </row>
    <row r="220" spans="1:1" ht="14.25" customHeight="1">
      <c r="A220" s="21"/>
    </row>
    <row r="221" spans="1:1" ht="14.25" customHeight="1">
      <c r="A221" s="21"/>
    </row>
    <row r="222" spans="1:1" ht="14.25" customHeight="1">
      <c r="A222" s="21"/>
    </row>
    <row r="223" spans="1:1" ht="14.25" customHeight="1">
      <c r="A223" s="21"/>
    </row>
    <row r="224" spans="1:1" ht="14.25" customHeight="1">
      <c r="A224" s="21"/>
    </row>
    <row r="225" spans="1:1" ht="14.25" customHeight="1">
      <c r="A225" s="21"/>
    </row>
    <row r="226" spans="1:1" ht="14.25" customHeight="1">
      <c r="A226" s="21"/>
    </row>
    <row r="227" spans="1:1" ht="14.25" customHeight="1">
      <c r="A227" s="21"/>
    </row>
    <row r="228" spans="1:1" ht="14.25" customHeight="1">
      <c r="A228" s="21"/>
    </row>
    <row r="229" spans="1:1" ht="14.25" customHeight="1">
      <c r="A229" s="21"/>
    </row>
    <row r="230" spans="1:1" ht="14.25" customHeight="1">
      <c r="A230" s="21"/>
    </row>
    <row r="231" spans="1:1" ht="14.25" customHeight="1">
      <c r="A231" s="21"/>
    </row>
    <row r="232" spans="1:1" ht="14.25" customHeight="1">
      <c r="A232" s="21"/>
    </row>
    <row r="233" spans="1:1" ht="14.25" customHeight="1">
      <c r="A233" s="21"/>
    </row>
    <row r="234" spans="1:1" ht="14.25" customHeight="1">
      <c r="A234" s="21"/>
    </row>
    <row r="235" spans="1:1" ht="14.25" customHeight="1">
      <c r="A235" s="21"/>
    </row>
    <row r="236" spans="1:1" ht="14.25" customHeight="1">
      <c r="A236" s="21"/>
    </row>
    <row r="237" spans="1:1" ht="14.25" customHeight="1">
      <c r="A237" s="21"/>
    </row>
    <row r="238" spans="1:1" ht="14.25" customHeight="1">
      <c r="A238" s="21"/>
    </row>
    <row r="239" spans="1:1" ht="14.25" customHeight="1">
      <c r="A239" s="21"/>
    </row>
    <row r="240" spans="1:1" ht="14.25" customHeight="1">
      <c r="A240" s="21"/>
    </row>
    <row r="241" spans="1:1" ht="14.25" customHeight="1">
      <c r="A241" s="21"/>
    </row>
    <row r="242" spans="1:1" ht="14.25" customHeight="1">
      <c r="A242" s="21"/>
    </row>
    <row r="243" spans="1:1" ht="14.25" customHeight="1">
      <c r="A243" s="21"/>
    </row>
    <row r="244" spans="1:1" ht="14.25" customHeight="1">
      <c r="A244" s="21"/>
    </row>
    <row r="245" spans="1:1" ht="14.25" customHeight="1">
      <c r="A245" s="21"/>
    </row>
    <row r="246" spans="1:1" ht="14.25" customHeight="1">
      <c r="A246" s="21"/>
    </row>
    <row r="247" spans="1:1" ht="14.25" customHeight="1">
      <c r="A247" s="21"/>
    </row>
    <row r="248" spans="1:1" ht="14.25" customHeight="1">
      <c r="A248" s="21"/>
    </row>
    <row r="249" spans="1:1" ht="14.25" customHeight="1">
      <c r="A249" s="21"/>
    </row>
    <row r="250" spans="1:1" ht="14.25" customHeight="1">
      <c r="A250" s="21"/>
    </row>
    <row r="251" spans="1:1" ht="14.25" customHeight="1">
      <c r="A251" s="21"/>
    </row>
    <row r="252" spans="1:1" ht="14.25" customHeight="1">
      <c r="A252" s="21"/>
    </row>
    <row r="253" spans="1:1" ht="14.25" customHeight="1">
      <c r="A253" s="21"/>
    </row>
    <row r="254" spans="1:1" ht="14.25" customHeight="1">
      <c r="A254" s="21"/>
    </row>
    <row r="255" spans="1:1" ht="14.25" customHeight="1">
      <c r="A255" s="21"/>
    </row>
    <row r="256" spans="1:1" ht="14.25" customHeight="1">
      <c r="A256" s="21"/>
    </row>
    <row r="257" spans="1:1" ht="14.25" customHeight="1">
      <c r="A257" s="21"/>
    </row>
    <row r="258" spans="1:1" ht="14.25" customHeight="1">
      <c r="A258" s="21"/>
    </row>
    <row r="259" spans="1:1" ht="14.25" customHeight="1">
      <c r="A259" s="21"/>
    </row>
    <row r="260" spans="1:1" ht="14.25" customHeight="1">
      <c r="A260" s="21"/>
    </row>
    <row r="261" spans="1:1" ht="14.25" customHeight="1">
      <c r="A261" s="21"/>
    </row>
    <row r="262" spans="1:1" ht="14.25" customHeight="1">
      <c r="A262" s="21"/>
    </row>
    <row r="263" spans="1:1" ht="14.25" customHeight="1">
      <c r="A263" s="21"/>
    </row>
    <row r="264" spans="1:1" ht="14.25" customHeight="1">
      <c r="A264" s="21"/>
    </row>
    <row r="265" spans="1:1" ht="14.25" customHeight="1">
      <c r="A265" s="21"/>
    </row>
    <row r="266" spans="1:1" ht="14.25" customHeight="1">
      <c r="A266" s="21"/>
    </row>
    <row r="267" spans="1:1" ht="14.25" customHeight="1">
      <c r="A267" s="21"/>
    </row>
    <row r="268" spans="1:1" ht="14.25" customHeight="1">
      <c r="A268" s="21"/>
    </row>
    <row r="269" spans="1:1" ht="14.25" customHeight="1">
      <c r="A269" s="21"/>
    </row>
    <row r="270" spans="1:1" ht="14.25" customHeight="1">
      <c r="A270" s="21"/>
    </row>
    <row r="271" spans="1:1" ht="14.25" customHeight="1">
      <c r="A271" s="21"/>
    </row>
    <row r="272" spans="1:1" ht="14.25" customHeight="1">
      <c r="A272" s="21"/>
    </row>
    <row r="273" spans="1:1" ht="14.25" customHeight="1">
      <c r="A273" s="21"/>
    </row>
    <row r="274" spans="1:1" ht="14.25" customHeight="1">
      <c r="A274" s="21"/>
    </row>
    <row r="275" spans="1:1" ht="14.25" customHeight="1">
      <c r="A275" s="21"/>
    </row>
    <row r="276" spans="1:1" ht="14.25" customHeight="1">
      <c r="A276" s="21"/>
    </row>
    <row r="277" spans="1:1" ht="14.25" customHeight="1">
      <c r="A277" s="21"/>
    </row>
    <row r="278" spans="1:1" ht="14.25" customHeight="1">
      <c r="A278" s="21"/>
    </row>
    <row r="279" spans="1:1" ht="14.25" customHeight="1">
      <c r="A279" s="21"/>
    </row>
    <row r="280" spans="1:1" ht="14.25" customHeight="1">
      <c r="A280" s="21"/>
    </row>
    <row r="281" spans="1:1" ht="14.25" customHeight="1">
      <c r="A281" s="21"/>
    </row>
    <row r="282" spans="1:1" ht="14.25" customHeight="1">
      <c r="A282" s="21"/>
    </row>
    <row r="283" spans="1:1" ht="14.25" customHeight="1">
      <c r="A283" s="21"/>
    </row>
    <row r="284" spans="1:1" ht="14.25" customHeight="1">
      <c r="A284" s="21"/>
    </row>
    <row r="285" spans="1:1" ht="14.25" customHeight="1">
      <c r="A285" s="21"/>
    </row>
    <row r="286" spans="1:1" ht="14.25" customHeight="1">
      <c r="A286" s="21"/>
    </row>
    <row r="287" spans="1:1" ht="14.25" customHeight="1">
      <c r="A287" s="21"/>
    </row>
    <row r="288" spans="1:1" ht="14.25" customHeight="1">
      <c r="A288" s="21"/>
    </row>
    <row r="289" spans="1:1" ht="14.25" customHeight="1">
      <c r="A289" s="21"/>
    </row>
    <row r="290" spans="1:1" ht="14.25" customHeight="1">
      <c r="A290" s="21"/>
    </row>
    <row r="291" spans="1:1" ht="14.25" customHeight="1">
      <c r="A291" s="21"/>
    </row>
    <row r="292" spans="1:1" ht="14.25" customHeight="1">
      <c r="A292" s="21"/>
    </row>
    <row r="293" spans="1:1" ht="14.25" customHeight="1">
      <c r="A293" s="21"/>
    </row>
    <row r="294" spans="1:1" ht="14.25" customHeight="1">
      <c r="A294" s="21"/>
    </row>
    <row r="295" spans="1:1" ht="14.25" customHeight="1">
      <c r="A295" s="21"/>
    </row>
    <row r="296" spans="1:1" ht="14.25" customHeight="1">
      <c r="A296" s="21"/>
    </row>
    <row r="297" spans="1:1" ht="14.25" customHeight="1">
      <c r="A297" s="21"/>
    </row>
    <row r="298" spans="1:1" ht="14.25" customHeight="1">
      <c r="A298" s="21"/>
    </row>
    <row r="299" spans="1:1" ht="14.25" customHeight="1">
      <c r="A299" s="21"/>
    </row>
    <row r="300" spans="1:1" ht="14.25" customHeight="1">
      <c r="A300" s="21"/>
    </row>
    <row r="301" spans="1:1" ht="14.25" customHeight="1">
      <c r="A301" s="21"/>
    </row>
    <row r="302" spans="1:1" ht="14.25" customHeight="1">
      <c r="A302" s="21"/>
    </row>
    <row r="303" spans="1:1" ht="14.25" customHeight="1">
      <c r="A303" s="21"/>
    </row>
    <row r="304" spans="1:1" ht="14.25" customHeight="1">
      <c r="A304" s="21"/>
    </row>
    <row r="305" spans="1:1" ht="14.25" customHeight="1">
      <c r="A305" s="21"/>
    </row>
    <row r="306" spans="1:1" ht="14.25" customHeight="1">
      <c r="A306" s="21"/>
    </row>
    <row r="307" spans="1:1" ht="14.25" customHeight="1">
      <c r="A307" s="21"/>
    </row>
    <row r="308" spans="1:1" ht="14.25" customHeight="1">
      <c r="A308" s="21"/>
    </row>
    <row r="309" spans="1:1" ht="14.25" customHeight="1">
      <c r="A309" s="21"/>
    </row>
    <row r="310" spans="1:1" ht="14.25" customHeight="1">
      <c r="A310" s="21"/>
    </row>
    <row r="311" spans="1:1" ht="14.25" customHeight="1">
      <c r="A311" s="21"/>
    </row>
    <row r="312" spans="1:1" ht="14.25" customHeight="1">
      <c r="A312" s="21"/>
    </row>
    <row r="313" spans="1:1" ht="14.25" customHeight="1">
      <c r="A313" s="21"/>
    </row>
    <row r="314" spans="1:1" ht="14.25" customHeight="1">
      <c r="A314" s="21"/>
    </row>
    <row r="315" spans="1:1" ht="14.25" customHeight="1">
      <c r="A315" s="21"/>
    </row>
    <row r="316" spans="1:1" ht="14.25" customHeight="1">
      <c r="A316" s="21"/>
    </row>
    <row r="317" spans="1:1" ht="14.25" customHeight="1">
      <c r="A317" s="21"/>
    </row>
    <row r="318" spans="1:1" ht="14.25" customHeight="1">
      <c r="A318" s="21"/>
    </row>
    <row r="319" spans="1:1" ht="14.25" customHeight="1">
      <c r="A319" s="21"/>
    </row>
    <row r="320" spans="1:1" ht="14.25" customHeight="1">
      <c r="A320" s="21"/>
    </row>
    <row r="321" spans="1:1" ht="14.25" customHeight="1">
      <c r="A321" s="21"/>
    </row>
    <row r="322" spans="1:1" ht="14.25" customHeight="1">
      <c r="A322" s="21"/>
    </row>
    <row r="323" spans="1:1" ht="14.25" customHeight="1">
      <c r="A323" s="21"/>
    </row>
    <row r="324" spans="1:1" ht="14.25" customHeight="1">
      <c r="A324" s="21"/>
    </row>
    <row r="325" spans="1:1" ht="14.25" customHeight="1">
      <c r="A325" s="21"/>
    </row>
    <row r="326" spans="1:1" ht="14.25" customHeight="1">
      <c r="A326" s="21"/>
    </row>
    <row r="327" spans="1:1" ht="14.25" customHeight="1">
      <c r="A327" s="21"/>
    </row>
    <row r="328" spans="1:1" ht="14.25" customHeight="1">
      <c r="A328" s="21"/>
    </row>
    <row r="329" spans="1:1" ht="14.25" customHeight="1">
      <c r="A329" s="21"/>
    </row>
    <row r="330" spans="1:1" ht="14.25" customHeight="1">
      <c r="A330" s="21"/>
    </row>
    <row r="331" spans="1:1" ht="14.25" customHeight="1">
      <c r="A331" s="21"/>
    </row>
    <row r="332" spans="1:1" ht="14.25" customHeight="1">
      <c r="A332" s="21"/>
    </row>
    <row r="333" spans="1:1" ht="14.25" customHeight="1">
      <c r="A333" s="21"/>
    </row>
    <row r="334" spans="1:1" ht="14.25" customHeight="1">
      <c r="A334" s="21"/>
    </row>
    <row r="335" spans="1:1" ht="14.25" customHeight="1">
      <c r="A335" s="21"/>
    </row>
    <row r="336" spans="1:1" ht="14.25" customHeight="1">
      <c r="A336" s="21"/>
    </row>
    <row r="337" spans="1:1" ht="14.25" customHeight="1">
      <c r="A337" s="21"/>
    </row>
    <row r="338" spans="1:1" ht="14.25" customHeight="1">
      <c r="A338" s="21"/>
    </row>
    <row r="339" spans="1:1" ht="14.25" customHeight="1">
      <c r="A339" s="21"/>
    </row>
    <row r="340" spans="1:1" ht="14.25" customHeight="1">
      <c r="A340" s="21"/>
    </row>
    <row r="341" spans="1:1" ht="14.25" customHeight="1">
      <c r="A341" s="21"/>
    </row>
    <row r="342" spans="1:1" ht="14.25" customHeight="1">
      <c r="A342" s="21"/>
    </row>
    <row r="343" spans="1:1" ht="14.25" customHeight="1">
      <c r="A343" s="21"/>
    </row>
    <row r="344" spans="1:1" ht="14.25" customHeight="1">
      <c r="A344" s="21"/>
    </row>
    <row r="345" spans="1:1" ht="14.25" customHeight="1">
      <c r="A345" s="21"/>
    </row>
    <row r="346" spans="1:1" ht="14.25" customHeight="1">
      <c r="A346" s="21"/>
    </row>
    <row r="347" spans="1:1" ht="14.25" customHeight="1">
      <c r="A347" s="21"/>
    </row>
    <row r="348" spans="1:1" ht="14.25" customHeight="1">
      <c r="A348" s="21"/>
    </row>
    <row r="349" spans="1:1" ht="14.25" customHeight="1">
      <c r="A349" s="21"/>
    </row>
    <row r="350" spans="1:1" ht="14.25" customHeight="1">
      <c r="A350" s="21"/>
    </row>
    <row r="351" spans="1:1" ht="14.25" customHeight="1">
      <c r="A351" s="21"/>
    </row>
    <row r="352" spans="1:1" ht="14.25" customHeight="1">
      <c r="A352" s="21"/>
    </row>
    <row r="353" spans="1:1" ht="14.25" customHeight="1">
      <c r="A353" s="21"/>
    </row>
    <row r="354" spans="1:1" ht="14.25" customHeight="1">
      <c r="A354" s="21"/>
    </row>
    <row r="355" spans="1:1" ht="14.25" customHeight="1">
      <c r="A355" s="21"/>
    </row>
    <row r="356" spans="1:1" ht="14.25" customHeight="1">
      <c r="A356" s="21"/>
    </row>
    <row r="357" spans="1:1" ht="14.25" customHeight="1">
      <c r="A357" s="21"/>
    </row>
    <row r="358" spans="1:1" ht="14.25" customHeight="1">
      <c r="A358" s="21"/>
    </row>
    <row r="359" spans="1:1" ht="14.25" customHeight="1">
      <c r="A359" s="21"/>
    </row>
    <row r="360" spans="1:1" ht="14.25" customHeight="1">
      <c r="A360" s="21"/>
    </row>
    <row r="361" spans="1:1" ht="14.25" customHeight="1">
      <c r="A361" s="21"/>
    </row>
    <row r="362" spans="1:1" ht="14.25" customHeight="1">
      <c r="A362" s="21"/>
    </row>
    <row r="363" spans="1:1" ht="14.25" customHeight="1">
      <c r="A363" s="21"/>
    </row>
    <row r="364" spans="1:1" ht="14.25" customHeight="1">
      <c r="A364" s="21"/>
    </row>
    <row r="365" spans="1:1" ht="14.25" customHeight="1">
      <c r="A365" s="21"/>
    </row>
    <row r="366" spans="1:1" ht="14.25" customHeight="1">
      <c r="A366" s="21"/>
    </row>
    <row r="367" spans="1:1" ht="14.25" customHeight="1">
      <c r="A367" s="21"/>
    </row>
    <row r="368" spans="1:1" ht="14.25" customHeight="1">
      <c r="A368" s="21"/>
    </row>
    <row r="369" spans="1:1" ht="14.25" customHeight="1">
      <c r="A369" s="21"/>
    </row>
    <row r="370" spans="1:1" ht="14.25" customHeight="1">
      <c r="A370" s="21"/>
    </row>
    <row r="371" spans="1:1" ht="14.25" customHeight="1">
      <c r="A371" s="21"/>
    </row>
    <row r="372" spans="1:1" ht="14.25" customHeight="1">
      <c r="A372" s="21"/>
    </row>
    <row r="373" spans="1:1" ht="14.25" customHeight="1">
      <c r="A373" s="21"/>
    </row>
    <row r="374" spans="1:1" ht="14.25" customHeight="1">
      <c r="A374" s="21"/>
    </row>
    <row r="375" spans="1:1" ht="14.25" customHeight="1">
      <c r="A375" s="21"/>
    </row>
    <row r="376" spans="1:1" ht="14.25" customHeight="1">
      <c r="A376" s="21"/>
    </row>
    <row r="377" spans="1:1" ht="14.25" customHeight="1">
      <c r="A377" s="21"/>
    </row>
    <row r="378" spans="1:1" ht="14.25" customHeight="1">
      <c r="A378" s="21"/>
    </row>
    <row r="379" spans="1:1" ht="14.25" customHeight="1">
      <c r="A379" s="21"/>
    </row>
    <row r="380" spans="1:1" ht="14.25" customHeight="1">
      <c r="A380" s="21"/>
    </row>
    <row r="381" spans="1:1" ht="14.25" customHeight="1">
      <c r="A381" s="21"/>
    </row>
    <row r="382" spans="1:1" ht="14.25" customHeight="1">
      <c r="A382" s="21"/>
    </row>
    <row r="383" spans="1:1" ht="14.25" customHeight="1">
      <c r="A383" s="21"/>
    </row>
    <row r="384" spans="1:1" ht="14.25" customHeight="1">
      <c r="A384" s="21"/>
    </row>
    <row r="385" spans="1:1" ht="14.25" customHeight="1">
      <c r="A385" s="21"/>
    </row>
    <row r="386" spans="1:1" ht="14.25" customHeight="1">
      <c r="A386" s="21"/>
    </row>
    <row r="387" spans="1:1" ht="14.25" customHeight="1">
      <c r="A387" s="21"/>
    </row>
    <row r="388" spans="1:1" ht="14.25" customHeight="1">
      <c r="A388" s="21"/>
    </row>
    <row r="389" spans="1:1" ht="14.25" customHeight="1">
      <c r="A389" s="21"/>
    </row>
    <row r="390" spans="1:1" ht="14.25" customHeight="1">
      <c r="A390" s="21"/>
    </row>
    <row r="391" spans="1:1" ht="14.25" customHeight="1">
      <c r="A391" s="21"/>
    </row>
    <row r="392" spans="1:1" ht="14.25" customHeight="1">
      <c r="A392" s="21"/>
    </row>
    <row r="393" spans="1:1" ht="14.25" customHeight="1">
      <c r="A393" s="21"/>
    </row>
    <row r="394" spans="1:1" ht="14.25" customHeight="1">
      <c r="A394" s="21"/>
    </row>
    <row r="395" spans="1:1" ht="14.25" customHeight="1">
      <c r="A395" s="21"/>
    </row>
    <row r="396" spans="1:1" ht="14.25" customHeight="1">
      <c r="A396" s="21"/>
    </row>
    <row r="397" spans="1:1" ht="14.25" customHeight="1">
      <c r="A397" s="21"/>
    </row>
    <row r="398" spans="1:1" ht="14.25" customHeight="1">
      <c r="A398" s="21"/>
    </row>
    <row r="399" spans="1:1" ht="14.25" customHeight="1">
      <c r="A399" s="21"/>
    </row>
    <row r="400" spans="1:1" ht="14.25" customHeight="1">
      <c r="A400" s="21"/>
    </row>
    <row r="401" spans="1:1" ht="14.25" customHeight="1">
      <c r="A401" s="21"/>
    </row>
    <row r="402" spans="1:1" ht="14.25" customHeight="1">
      <c r="A402" s="21"/>
    </row>
    <row r="403" spans="1:1" ht="14.25" customHeight="1">
      <c r="A403" s="21"/>
    </row>
    <row r="404" spans="1:1" ht="14.25" customHeight="1">
      <c r="A404" s="21"/>
    </row>
    <row r="405" spans="1:1" ht="14.25" customHeight="1">
      <c r="A405" s="21"/>
    </row>
    <row r="406" spans="1:1" ht="14.25" customHeight="1">
      <c r="A406" s="21"/>
    </row>
    <row r="407" spans="1:1" ht="14.25" customHeight="1">
      <c r="A407" s="21"/>
    </row>
    <row r="408" spans="1:1" ht="14.25" customHeight="1">
      <c r="A408" s="21"/>
    </row>
    <row r="409" spans="1:1" ht="14.25" customHeight="1">
      <c r="A409" s="21"/>
    </row>
    <row r="410" spans="1:1" ht="14.25" customHeight="1">
      <c r="A410" s="21"/>
    </row>
    <row r="411" spans="1:1" ht="14.25" customHeight="1">
      <c r="A411" s="21"/>
    </row>
    <row r="412" spans="1:1" ht="14.25" customHeight="1">
      <c r="A412" s="21"/>
    </row>
    <row r="413" spans="1:1" ht="14.25" customHeight="1">
      <c r="A413" s="21"/>
    </row>
    <row r="414" spans="1:1" ht="14.25" customHeight="1">
      <c r="A414" s="21"/>
    </row>
    <row r="415" spans="1:1" ht="14.25" customHeight="1">
      <c r="A415" s="21"/>
    </row>
    <row r="416" spans="1:1" ht="14.25" customHeight="1">
      <c r="A416" s="21"/>
    </row>
    <row r="417" spans="1:1" ht="14.25" customHeight="1">
      <c r="A417" s="21"/>
    </row>
    <row r="418" spans="1:1" ht="14.25" customHeight="1">
      <c r="A418" s="21"/>
    </row>
    <row r="419" spans="1:1" ht="14.25" customHeight="1">
      <c r="A419" s="21"/>
    </row>
    <row r="420" spans="1:1" ht="14.25" customHeight="1">
      <c r="A420" s="21"/>
    </row>
    <row r="421" spans="1:1" ht="14.25" customHeight="1">
      <c r="A421" s="21"/>
    </row>
    <row r="422" spans="1:1" ht="14.25" customHeight="1">
      <c r="A422" s="21"/>
    </row>
    <row r="423" spans="1:1" ht="14.25" customHeight="1">
      <c r="A423" s="21"/>
    </row>
    <row r="424" spans="1:1" ht="14.25" customHeight="1">
      <c r="A424" s="21"/>
    </row>
    <row r="425" spans="1:1" ht="14.25" customHeight="1">
      <c r="A425" s="21"/>
    </row>
    <row r="426" spans="1:1" ht="14.25" customHeight="1">
      <c r="A426" s="21"/>
    </row>
    <row r="427" spans="1:1" ht="14.25" customHeight="1">
      <c r="A427" s="21"/>
    </row>
    <row r="428" spans="1:1" ht="14.25" customHeight="1">
      <c r="A428" s="21"/>
    </row>
    <row r="429" spans="1:1" ht="14.25" customHeight="1">
      <c r="A429" s="21"/>
    </row>
    <row r="430" spans="1:1" ht="14.25" customHeight="1">
      <c r="A430" s="21"/>
    </row>
    <row r="431" spans="1:1" ht="14.25" customHeight="1">
      <c r="A431" s="21"/>
    </row>
    <row r="432" spans="1:1" ht="14.25" customHeight="1">
      <c r="A432" s="21"/>
    </row>
    <row r="433" spans="1:1" ht="14.25" customHeight="1">
      <c r="A433" s="21"/>
    </row>
    <row r="434" spans="1:1" ht="14.25" customHeight="1">
      <c r="A434" s="21"/>
    </row>
    <row r="435" spans="1:1" ht="14.25" customHeight="1">
      <c r="A435" s="21"/>
    </row>
    <row r="436" spans="1:1" ht="14.25" customHeight="1">
      <c r="A436" s="21"/>
    </row>
    <row r="437" spans="1:1" ht="14.25" customHeight="1">
      <c r="A437" s="21"/>
    </row>
    <row r="438" spans="1:1" ht="14.25" customHeight="1">
      <c r="A438" s="21"/>
    </row>
    <row r="439" spans="1:1" ht="14.25" customHeight="1">
      <c r="A439" s="21"/>
    </row>
    <row r="440" spans="1:1" ht="14.25" customHeight="1">
      <c r="A440" s="21"/>
    </row>
    <row r="441" spans="1:1" ht="14.25" customHeight="1">
      <c r="A441" s="21"/>
    </row>
    <row r="442" spans="1:1" ht="14.25" customHeight="1">
      <c r="A442" s="21"/>
    </row>
    <row r="443" spans="1:1" ht="14.25" customHeight="1">
      <c r="A443" s="21"/>
    </row>
    <row r="444" spans="1:1" ht="14.25" customHeight="1">
      <c r="A444" s="21"/>
    </row>
    <row r="445" spans="1:1" ht="14.25" customHeight="1">
      <c r="A445" s="21"/>
    </row>
    <row r="446" spans="1:1" ht="14.25" customHeight="1">
      <c r="A446" s="21"/>
    </row>
    <row r="447" spans="1:1" ht="14.25" customHeight="1">
      <c r="A447" s="21"/>
    </row>
    <row r="448" spans="1:1" ht="14.25" customHeight="1">
      <c r="A448" s="21"/>
    </row>
    <row r="449" spans="1:1" ht="14.25" customHeight="1">
      <c r="A449" s="21"/>
    </row>
    <row r="450" spans="1:1" ht="14.25" customHeight="1">
      <c r="A450" s="21"/>
    </row>
    <row r="451" spans="1:1" ht="14.25" customHeight="1">
      <c r="A451" s="21"/>
    </row>
    <row r="452" spans="1:1" ht="14.25" customHeight="1">
      <c r="A452" s="21"/>
    </row>
    <row r="453" spans="1:1" ht="14.25" customHeight="1">
      <c r="A453" s="21"/>
    </row>
    <row r="454" spans="1:1" ht="14.25" customHeight="1">
      <c r="A454" s="21"/>
    </row>
    <row r="455" spans="1:1" ht="14.25" customHeight="1">
      <c r="A455" s="21"/>
    </row>
    <row r="456" spans="1:1" ht="14.25" customHeight="1">
      <c r="A456" s="21"/>
    </row>
    <row r="457" spans="1:1" ht="14.25" customHeight="1">
      <c r="A457" s="21"/>
    </row>
    <row r="458" spans="1:1" ht="14.25" customHeight="1">
      <c r="A458" s="21"/>
    </row>
    <row r="459" spans="1:1" ht="14.25" customHeight="1">
      <c r="A459" s="21"/>
    </row>
    <row r="460" spans="1:1" ht="14.25" customHeight="1">
      <c r="A460" s="21"/>
    </row>
    <row r="461" spans="1:1" ht="14.25" customHeight="1">
      <c r="A461" s="21"/>
    </row>
    <row r="462" spans="1:1" ht="14.25" customHeight="1">
      <c r="A462" s="21"/>
    </row>
    <row r="463" spans="1:1" ht="14.25" customHeight="1">
      <c r="A463" s="21"/>
    </row>
    <row r="464" spans="1:1" ht="14.25" customHeight="1">
      <c r="A464" s="21"/>
    </row>
    <row r="465" spans="1:1" ht="14.25" customHeight="1">
      <c r="A465" s="21"/>
    </row>
    <row r="466" spans="1:1" ht="14.25" customHeight="1">
      <c r="A466" s="21"/>
    </row>
    <row r="467" spans="1:1" ht="14.25" customHeight="1">
      <c r="A467" s="21"/>
    </row>
    <row r="468" spans="1:1" ht="14.25" customHeight="1">
      <c r="A468" s="21"/>
    </row>
    <row r="469" spans="1:1" ht="14.25" customHeight="1">
      <c r="A469" s="21"/>
    </row>
    <row r="470" spans="1:1" ht="14.25" customHeight="1">
      <c r="A470" s="21"/>
    </row>
    <row r="471" spans="1:1" ht="14.25" customHeight="1">
      <c r="A471" s="21"/>
    </row>
    <row r="472" spans="1:1" ht="14.25" customHeight="1">
      <c r="A472" s="21"/>
    </row>
    <row r="473" spans="1:1" ht="14.25" customHeight="1">
      <c r="A473" s="21"/>
    </row>
    <row r="474" spans="1:1" ht="14.25" customHeight="1">
      <c r="A474" s="21"/>
    </row>
    <row r="475" spans="1:1" ht="14.25" customHeight="1">
      <c r="A475" s="21"/>
    </row>
    <row r="476" spans="1:1" ht="14.25" customHeight="1">
      <c r="A476" s="21"/>
    </row>
    <row r="477" spans="1:1" ht="14.25" customHeight="1">
      <c r="A477" s="21"/>
    </row>
    <row r="478" spans="1:1" ht="14.25" customHeight="1">
      <c r="A478" s="21"/>
    </row>
    <row r="479" spans="1:1" ht="14.25" customHeight="1">
      <c r="A479" s="21"/>
    </row>
    <row r="480" spans="1:1" ht="14.25" customHeight="1">
      <c r="A480" s="21"/>
    </row>
    <row r="481" spans="1:1" ht="14.25" customHeight="1">
      <c r="A481" s="21"/>
    </row>
    <row r="482" spans="1:1" ht="14.25" customHeight="1">
      <c r="A482" s="21"/>
    </row>
    <row r="483" spans="1:1" ht="14.25" customHeight="1">
      <c r="A483" s="21"/>
    </row>
    <row r="484" spans="1:1" ht="14.25" customHeight="1">
      <c r="A484" s="21"/>
    </row>
    <row r="485" spans="1:1" ht="14.25" customHeight="1">
      <c r="A485" s="21"/>
    </row>
    <row r="486" spans="1:1" ht="14.25" customHeight="1">
      <c r="A486" s="21"/>
    </row>
    <row r="487" spans="1:1" ht="14.25" customHeight="1">
      <c r="A487" s="21"/>
    </row>
    <row r="488" spans="1:1" ht="14.25" customHeight="1">
      <c r="A488" s="21"/>
    </row>
    <row r="489" spans="1:1" ht="14.25" customHeight="1">
      <c r="A489" s="21"/>
    </row>
    <row r="490" spans="1:1" ht="14.25" customHeight="1">
      <c r="A490" s="21"/>
    </row>
    <row r="491" spans="1:1" ht="14.25" customHeight="1">
      <c r="A491" s="21"/>
    </row>
    <row r="492" spans="1:1" ht="14.25" customHeight="1">
      <c r="A492" s="21"/>
    </row>
    <row r="493" spans="1:1" ht="14.25" customHeight="1">
      <c r="A493" s="21"/>
    </row>
    <row r="494" spans="1:1" ht="14.25" customHeight="1">
      <c r="A494" s="21"/>
    </row>
    <row r="495" spans="1:1" ht="14.25" customHeight="1">
      <c r="A495" s="21"/>
    </row>
    <row r="496" spans="1:1" ht="14.25" customHeight="1">
      <c r="A496" s="21"/>
    </row>
    <row r="497" spans="1:1" ht="14.25" customHeight="1">
      <c r="A497" s="21"/>
    </row>
    <row r="498" spans="1:1" ht="14.25" customHeight="1">
      <c r="A498" s="21"/>
    </row>
    <row r="499" spans="1:1" ht="14.25" customHeight="1">
      <c r="A499" s="21"/>
    </row>
    <row r="500" spans="1:1" ht="14.25" customHeight="1">
      <c r="A500" s="21"/>
    </row>
    <row r="501" spans="1:1" ht="14.25" customHeight="1">
      <c r="A501" s="21"/>
    </row>
    <row r="502" spans="1:1" ht="14.25" customHeight="1">
      <c r="A502" s="21"/>
    </row>
    <row r="503" spans="1:1" ht="14.25" customHeight="1">
      <c r="A503" s="21"/>
    </row>
    <row r="504" spans="1:1" ht="14.25" customHeight="1">
      <c r="A504" s="21"/>
    </row>
    <row r="505" spans="1:1" ht="14.25" customHeight="1">
      <c r="A505" s="21"/>
    </row>
    <row r="506" spans="1:1" ht="14.25" customHeight="1">
      <c r="A506" s="21"/>
    </row>
    <row r="507" spans="1:1" ht="14.25" customHeight="1">
      <c r="A507" s="21"/>
    </row>
    <row r="508" spans="1:1" ht="14.25" customHeight="1">
      <c r="A508" s="21"/>
    </row>
    <row r="509" spans="1:1" ht="14.25" customHeight="1">
      <c r="A509" s="21"/>
    </row>
    <row r="510" spans="1:1" ht="14.25" customHeight="1">
      <c r="A510" s="21"/>
    </row>
    <row r="511" spans="1:1" ht="14.25" customHeight="1">
      <c r="A511" s="21"/>
    </row>
    <row r="512" spans="1:1" ht="14.25" customHeight="1">
      <c r="A512" s="21"/>
    </row>
    <row r="513" spans="1:1" ht="14.25" customHeight="1">
      <c r="A513" s="21"/>
    </row>
    <row r="514" spans="1:1" ht="14.25" customHeight="1">
      <c r="A514" s="21"/>
    </row>
    <row r="515" spans="1:1" ht="14.25" customHeight="1">
      <c r="A515" s="21"/>
    </row>
    <row r="516" spans="1:1" ht="14.25" customHeight="1">
      <c r="A516" s="21"/>
    </row>
    <row r="517" spans="1:1" ht="14.25" customHeight="1">
      <c r="A517" s="21"/>
    </row>
    <row r="518" spans="1:1" ht="14.25" customHeight="1">
      <c r="A518" s="21"/>
    </row>
    <row r="519" spans="1:1" ht="14.25" customHeight="1">
      <c r="A519" s="21"/>
    </row>
    <row r="520" spans="1:1" ht="14.25" customHeight="1">
      <c r="A520" s="21"/>
    </row>
    <row r="521" spans="1:1" ht="14.25" customHeight="1">
      <c r="A521" s="21"/>
    </row>
    <row r="522" spans="1:1" ht="14.25" customHeight="1">
      <c r="A522" s="21"/>
    </row>
    <row r="523" spans="1:1" ht="14.25" customHeight="1">
      <c r="A523" s="21"/>
    </row>
    <row r="524" spans="1:1" ht="14.25" customHeight="1">
      <c r="A524" s="21"/>
    </row>
    <row r="525" spans="1:1" ht="14.25" customHeight="1">
      <c r="A525" s="21"/>
    </row>
    <row r="526" spans="1:1" ht="14.25" customHeight="1">
      <c r="A526" s="21"/>
    </row>
    <row r="527" spans="1:1" ht="14.25" customHeight="1">
      <c r="A527" s="21"/>
    </row>
    <row r="528" spans="1:1" ht="14.25" customHeight="1">
      <c r="A528" s="21"/>
    </row>
    <row r="529" spans="1:1" ht="14.25" customHeight="1">
      <c r="A529" s="21"/>
    </row>
    <row r="530" spans="1:1" ht="14.25" customHeight="1">
      <c r="A530" s="21"/>
    </row>
    <row r="531" spans="1:1" ht="14.25" customHeight="1">
      <c r="A531" s="21"/>
    </row>
    <row r="532" spans="1:1" ht="14.25" customHeight="1">
      <c r="A532" s="21"/>
    </row>
    <row r="533" spans="1:1" ht="14.25" customHeight="1">
      <c r="A533" s="21"/>
    </row>
    <row r="534" spans="1:1" ht="14.25" customHeight="1">
      <c r="A534" s="21"/>
    </row>
    <row r="535" spans="1:1" ht="14.25" customHeight="1">
      <c r="A535" s="21"/>
    </row>
    <row r="536" spans="1:1" ht="14.25" customHeight="1">
      <c r="A536" s="21"/>
    </row>
    <row r="537" spans="1:1" ht="14.25" customHeight="1">
      <c r="A537" s="21"/>
    </row>
    <row r="538" spans="1:1" ht="14.25" customHeight="1">
      <c r="A538" s="21"/>
    </row>
    <row r="539" spans="1:1" ht="14.25" customHeight="1">
      <c r="A539" s="21"/>
    </row>
    <row r="540" spans="1:1" ht="14.25" customHeight="1">
      <c r="A540" s="21"/>
    </row>
    <row r="541" spans="1:1" ht="14.25" customHeight="1">
      <c r="A541" s="21"/>
    </row>
    <row r="542" spans="1:1" ht="14.25" customHeight="1">
      <c r="A542" s="21"/>
    </row>
    <row r="543" spans="1:1" ht="14.25" customHeight="1">
      <c r="A543" s="21"/>
    </row>
    <row r="544" spans="1:1" ht="14.25" customHeight="1">
      <c r="A544" s="21"/>
    </row>
    <row r="545" spans="1:1" ht="14.25" customHeight="1">
      <c r="A545" s="21"/>
    </row>
    <row r="546" spans="1:1" ht="14.25" customHeight="1">
      <c r="A546" s="21"/>
    </row>
    <row r="547" spans="1:1" ht="14.25" customHeight="1">
      <c r="A547" s="21"/>
    </row>
    <row r="548" spans="1:1" ht="14.25" customHeight="1">
      <c r="A548" s="21"/>
    </row>
    <row r="549" spans="1:1" ht="14.25" customHeight="1">
      <c r="A549" s="21"/>
    </row>
    <row r="550" spans="1:1" ht="14.25" customHeight="1">
      <c r="A550" s="21"/>
    </row>
    <row r="551" spans="1:1" ht="14.25" customHeight="1">
      <c r="A551" s="21"/>
    </row>
    <row r="552" spans="1:1" ht="14.25" customHeight="1">
      <c r="A552" s="21"/>
    </row>
    <row r="553" spans="1:1" ht="14.25" customHeight="1">
      <c r="A553" s="21"/>
    </row>
    <row r="554" spans="1:1" ht="14.25" customHeight="1">
      <c r="A554" s="21"/>
    </row>
    <row r="555" spans="1:1" ht="14.25" customHeight="1">
      <c r="A555" s="21"/>
    </row>
    <row r="556" spans="1:1" ht="14.25" customHeight="1">
      <c r="A556" s="21"/>
    </row>
    <row r="557" spans="1:1" ht="14.25" customHeight="1">
      <c r="A557" s="21"/>
    </row>
    <row r="558" spans="1:1" ht="14.25" customHeight="1">
      <c r="A558" s="21"/>
    </row>
    <row r="559" spans="1:1" ht="14.25" customHeight="1">
      <c r="A559" s="21"/>
    </row>
    <row r="560" spans="1:1" ht="14.25" customHeight="1">
      <c r="A560" s="21"/>
    </row>
    <row r="561" spans="1:1" ht="14.25" customHeight="1">
      <c r="A561" s="21"/>
    </row>
    <row r="562" spans="1:1" ht="14.25" customHeight="1">
      <c r="A562" s="21"/>
    </row>
    <row r="563" spans="1:1" ht="14.25" customHeight="1">
      <c r="A563" s="21"/>
    </row>
    <row r="564" spans="1:1" ht="14.25" customHeight="1">
      <c r="A564" s="21"/>
    </row>
    <row r="565" spans="1:1" ht="14.25" customHeight="1">
      <c r="A565" s="21"/>
    </row>
    <row r="566" spans="1:1" ht="14.25" customHeight="1">
      <c r="A566" s="21"/>
    </row>
    <row r="567" spans="1:1" ht="14.25" customHeight="1">
      <c r="A567" s="21"/>
    </row>
    <row r="568" spans="1:1" ht="14.25" customHeight="1">
      <c r="A568" s="21"/>
    </row>
    <row r="569" spans="1:1" ht="14.25" customHeight="1">
      <c r="A569" s="21"/>
    </row>
    <row r="570" spans="1:1" ht="14.25" customHeight="1">
      <c r="A570" s="21"/>
    </row>
    <row r="571" spans="1:1" ht="14.25" customHeight="1">
      <c r="A571" s="21"/>
    </row>
    <row r="572" spans="1:1" ht="14.25" customHeight="1">
      <c r="A572" s="21"/>
    </row>
    <row r="573" spans="1:1" ht="14.25" customHeight="1">
      <c r="A573" s="21"/>
    </row>
    <row r="574" spans="1:1" ht="14.25" customHeight="1">
      <c r="A574" s="21"/>
    </row>
    <row r="575" spans="1:1" ht="14.25" customHeight="1">
      <c r="A575" s="21"/>
    </row>
    <row r="576" spans="1:1" ht="14.25" customHeight="1">
      <c r="A576" s="21"/>
    </row>
    <row r="577" spans="1:1" ht="14.25" customHeight="1">
      <c r="A577" s="21"/>
    </row>
    <row r="578" spans="1:1" ht="14.25" customHeight="1">
      <c r="A578" s="21"/>
    </row>
    <row r="579" spans="1:1" ht="14.25" customHeight="1">
      <c r="A579" s="21"/>
    </row>
    <row r="580" spans="1:1" ht="14.25" customHeight="1">
      <c r="A580" s="21"/>
    </row>
    <row r="581" spans="1:1" ht="14.25" customHeight="1">
      <c r="A581" s="21"/>
    </row>
    <row r="582" spans="1:1" ht="14.25" customHeight="1">
      <c r="A582" s="21"/>
    </row>
    <row r="583" spans="1:1" ht="14.25" customHeight="1">
      <c r="A583" s="21"/>
    </row>
    <row r="584" spans="1:1" ht="14.25" customHeight="1">
      <c r="A584" s="21"/>
    </row>
    <row r="585" spans="1:1" ht="14.25" customHeight="1">
      <c r="A585" s="21"/>
    </row>
    <row r="586" spans="1:1" ht="14.25" customHeight="1">
      <c r="A586" s="21"/>
    </row>
    <row r="587" spans="1:1" ht="14.25" customHeight="1">
      <c r="A587" s="21"/>
    </row>
    <row r="588" spans="1:1" ht="14.25" customHeight="1">
      <c r="A588" s="21"/>
    </row>
    <row r="589" spans="1:1" ht="14.25" customHeight="1">
      <c r="A589" s="21"/>
    </row>
    <row r="590" spans="1:1" ht="14.25" customHeight="1">
      <c r="A590" s="21"/>
    </row>
    <row r="591" spans="1:1" ht="14.25" customHeight="1">
      <c r="A591" s="21"/>
    </row>
    <row r="592" spans="1:1" ht="14.25" customHeight="1">
      <c r="A592" s="21"/>
    </row>
    <row r="593" spans="1:1" ht="14.25" customHeight="1">
      <c r="A593" s="21"/>
    </row>
    <row r="594" spans="1:1" ht="14.25" customHeight="1">
      <c r="A594" s="21"/>
    </row>
    <row r="595" spans="1:1" ht="14.25" customHeight="1">
      <c r="A595" s="21"/>
    </row>
    <row r="596" spans="1:1" ht="14.25" customHeight="1">
      <c r="A596" s="21"/>
    </row>
    <row r="597" spans="1:1" ht="14.25" customHeight="1">
      <c r="A597" s="21"/>
    </row>
    <row r="598" spans="1:1" ht="14.25" customHeight="1">
      <c r="A598" s="21"/>
    </row>
    <row r="599" spans="1:1" ht="14.25" customHeight="1">
      <c r="A599" s="21"/>
    </row>
    <row r="600" spans="1:1" ht="14.25" customHeight="1">
      <c r="A600" s="21"/>
    </row>
    <row r="601" spans="1:1" ht="14.25" customHeight="1">
      <c r="A601" s="21"/>
    </row>
    <row r="602" spans="1:1" ht="14.25" customHeight="1">
      <c r="A602" s="21"/>
    </row>
    <row r="603" spans="1:1" ht="14.25" customHeight="1">
      <c r="A603" s="21"/>
    </row>
    <row r="604" spans="1:1" ht="14.25" customHeight="1">
      <c r="A604" s="21"/>
    </row>
    <row r="605" spans="1:1" ht="14.25" customHeight="1">
      <c r="A605" s="21"/>
    </row>
    <row r="606" spans="1:1" ht="14.25" customHeight="1">
      <c r="A606" s="21"/>
    </row>
    <row r="607" spans="1:1" ht="14.25" customHeight="1">
      <c r="A607" s="21"/>
    </row>
    <row r="608" spans="1:1" ht="14.25" customHeight="1">
      <c r="A608" s="21"/>
    </row>
    <row r="609" spans="1:1" ht="14.25" customHeight="1">
      <c r="A609" s="21"/>
    </row>
    <row r="610" spans="1:1" ht="14.25" customHeight="1">
      <c r="A610" s="21"/>
    </row>
    <row r="611" spans="1:1" ht="14.25" customHeight="1">
      <c r="A611" s="21"/>
    </row>
    <row r="612" spans="1:1" ht="14.25" customHeight="1">
      <c r="A612" s="21"/>
    </row>
    <row r="613" spans="1:1" ht="14.25" customHeight="1">
      <c r="A613" s="21"/>
    </row>
    <row r="614" spans="1:1" ht="14.25" customHeight="1">
      <c r="A614" s="21"/>
    </row>
    <row r="615" spans="1:1" ht="14.25" customHeight="1">
      <c r="A615" s="21"/>
    </row>
    <row r="616" spans="1:1" ht="14.25" customHeight="1">
      <c r="A616" s="21"/>
    </row>
    <row r="617" spans="1:1" ht="14.25" customHeight="1">
      <c r="A617" s="21"/>
    </row>
    <row r="618" spans="1:1" ht="14.25" customHeight="1">
      <c r="A618" s="21"/>
    </row>
    <row r="619" spans="1:1" ht="14.25" customHeight="1">
      <c r="A619" s="21"/>
    </row>
    <row r="620" spans="1:1" ht="14.25" customHeight="1">
      <c r="A620" s="21"/>
    </row>
    <row r="621" spans="1:1" ht="14.25" customHeight="1">
      <c r="A621" s="21"/>
    </row>
    <row r="622" spans="1:1" ht="14.25" customHeight="1">
      <c r="A622" s="21"/>
    </row>
    <row r="623" spans="1:1" ht="14.25" customHeight="1">
      <c r="A623" s="21"/>
    </row>
    <row r="624" spans="1:1" ht="14.25" customHeight="1">
      <c r="A624" s="21"/>
    </row>
    <row r="625" spans="1:1" ht="14.25" customHeight="1">
      <c r="A625" s="21"/>
    </row>
    <row r="626" spans="1:1" ht="14.25" customHeight="1">
      <c r="A626" s="21"/>
    </row>
    <row r="627" spans="1:1" ht="14.25" customHeight="1">
      <c r="A627" s="21"/>
    </row>
    <row r="628" spans="1:1" ht="14.25" customHeight="1">
      <c r="A628" s="21"/>
    </row>
    <row r="629" spans="1:1" ht="14.25" customHeight="1">
      <c r="A629" s="21"/>
    </row>
    <row r="630" spans="1:1" ht="14.25" customHeight="1">
      <c r="A630" s="21"/>
    </row>
    <row r="631" spans="1:1" ht="14.25" customHeight="1">
      <c r="A631" s="21"/>
    </row>
    <row r="632" spans="1:1" ht="14.25" customHeight="1">
      <c r="A632" s="21"/>
    </row>
    <row r="633" spans="1:1" ht="14.25" customHeight="1">
      <c r="A633" s="21"/>
    </row>
    <row r="634" spans="1:1" ht="14.25" customHeight="1">
      <c r="A634" s="21"/>
    </row>
    <row r="635" spans="1:1" ht="14.25" customHeight="1">
      <c r="A635" s="21"/>
    </row>
    <row r="636" spans="1:1" ht="14.25" customHeight="1">
      <c r="A636" s="21"/>
    </row>
    <row r="637" spans="1:1" ht="14.25" customHeight="1">
      <c r="A637" s="21"/>
    </row>
    <row r="638" spans="1:1" ht="14.25" customHeight="1">
      <c r="A638" s="21"/>
    </row>
    <row r="639" spans="1:1" ht="14.25" customHeight="1">
      <c r="A639" s="21"/>
    </row>
    <row r="640" spans="1:1" ht="14.25" customHeight="1">
      <c r="A640" s="21"/>
    </row>
    <row r="641" spans="1:1" ht="14.25" customHeight="1">
      <c r="A641" s="21"/>
    </row>
    <row r="642" spans="1:1" ht="14.25" customHeight="1">
      <c r="A642" s="21"/>
    </row>
    <row r="643" spans="1:1" ht="14.25" customHeight="1">
      <c r="A643" s="21"/>
    </row>
    <row r="644" spans="1:1" ht="14.25" customHeight="1">
      <c r="A644" s="21"/>
    </row>
    <row r="645" spans="1:1" ht="14.25" customHeight="1">
      <c r="A645" s="21"/>
    </row>
    <row r="646" spans="1:1" ht="14.25" customHeight="1">
      <c r="A646" s="21"/>
    </row>
    <row r="647" spans="1:1" ht="14.25" customHeight="1">
      <c r="A647" s="21"/>
    </row>
    <row r="648" spans="1:1" ht="14.25" customHeight="1">
      <c r="A648" s="21"/>
    </row>
    <row r="649" spans="1:1" ht="14.25" customHeight="1">
      <c r="A649" s="21"/>
    </row>
    <row r="650" spans="1:1" ht="14.25" customHeight="1">
      <c r="A650" s="21"/>
    </row>
    <row r="651" spans="1:1" ht="14.25" customHeight="1">
      <c r="A651" s="21"/>
    </row>
    <row r="652" spans="1:1" ht="14.25" customHeight="1">
      <c r="A652" s="21"/>
    </row>
    <row r="653" spans="1:1" ht="14.25" customHeight="1">
      <c r="A653" s="21"/>
    </row>
    <row r="654" spans="1:1" ht="14.25" customHeight="1">
      <c r="A654" s="21"/>
    </row>
    <row r="655" spans="1:1" ht="14.25" customHeight="1">
      <c r="A655" s="21"/>
    </row>
    <row r="656" spans="1:1" ht="14.25" customHeight="1">
      <c r="A656" s="21"/>
    </row>
    <row r="657" spans="1:1" ht="14.25" customHeight="1">
      <c r="A657" s="21"/>
    </row>
    <row r="658" spans="1:1" ht="14.25" customHeight="1">
      <c r="A658" s="21"/>
    </row>
    <row r="659" spans="1:1" ht="14.25" customHeight="1">
      <c r="A659" s="21"/>
    </row>
    <row r="660" spans="1:1" ht="14.25" customHeight="1">
      <c r="A660" s="21"/>
    </row>
    <row r="661" spans="1:1" ht="14.25" customHeight="1">
      <c r="A661" s="21"/>
    </row>
    <row r="662" spans="1:1" ht="14.25" customHeight="1">
      <c r="A662" s="21"/>
    </row>
    <row r="663" spans="1:1" ht="14.25" customHeight="1">
      <c r="A663" s="21"/>
    </row>
    <row r="664" spans="1:1" ht="14.25" customHeight="1">
      <c r="A664" s="21"/>
    </row>
    <row r="665" spans="1:1" ht="14.25" customHeight="1">
      <c r="A665" s="21"/>
    </row>
    <row r="666" spans="1:1" ht="14.25" customHeight="1">
      <c r="A666" s="21"/>
    </row>
    <row r="667" spans="1:1" ht="14.25" customHeight="1">
      <c r="A667" s="21"/>
    </row>
    <row r="668" spans="1:1" ht="14.25" customHeight="1">
      <c r="A668" s="21"/>
    </row>
    <row r="669" spans="1:1" ht="14.25" customHeight="1">
      <c r="A669" s="21"/>
    </row>
    <row r="670" spans="1:1" ht="14.25" customHeight="1">
      <c r="A670" s="21"/>
    </row>
    <row r="671" spans="1:1" ht="14.25" customHeight="1">
      <c r="A671" s="21"/>
    </row>
    <row r="672" spans="1:1" ht="14.25" customHeight="1">
      <c r="A672" s="21"/>
    </row>
    <row r="673" spans="1:1" ht="14.25" customHeight="1">
      <c r="A673" s="21"/>
    </row>
    <row r="674" spans="1:1" ht="14.25" customHeight="1">
      <c r="A674" s="21"/>
    </row>
    <row r="675" spans="1:1" ht="14.25" customHeight="1">
      <c r="A675" s="21"/>
    </row>
    <row r="676" spans="1:1" ht="14.25" customHeight="1">
      <c r="A676" s="21"/>
    </row>
    <row r="677" spans="1:1" ht="14.25" customHeight="1">
      <c r="A677" s="21"/>
    </row>
    <row r="678" spans="1:1" ht="14.25" customHeight="1">
      <c r="A678" s="21"/>
    </row>
    <row r="679" spans="1:1" ht="14.25" customHeight="1">
      <c r="A679" s="21"/>
    </row>
    <row r="680" spans="1:1" ht="14.25" customHeight="1">
      <c r="A680" s="21"/>
    </row>
    <row r="681" spans="1:1" ht="14.25" customHeight="1">
      <c r="A681" s="21"/>
    </row>
    <row r="682" spans="1:1" ht="14.25" customHeight="1">
      <c r="A682" s="21"/>
    </row>
    <row r="683" spans="1:1" ht="14.25" customHeight="1">
      <c r="A683" s="21"/>
    </row>
    <row r="684" spans="1:1" ht="14.25" customHeight="1">
      <c r="A684" s="21"/>
    </row>
    <row r="685" spans="1:1" ht="14.25" customHeight="1">
      <c r="A685" s="21"/>
    </row>
    <row r="686" spans="1:1" ht="14.25" customHeight="1">
      <c r="A686" s="21"/>
    </row>
    <row r="687" spans="1:1" ht="14.25" customHeight="1">
      <c r="A687" s="21"/>
    </row>
    <row r="688" spans="1:1" ht="14.25" customHeight="1">
      <c r="A688" s="21"/>
    </row>
    <row r="689" spans="1:1" ht="14.25" customHeight="1">
      <c r="A689" s="21"/>
    </row>
    <row r="690" spans="1:1" ht="14.25" customHeight="1">
      <c r="A690" s="21"/>
    </row>
    <row r="691" spans="1:1" ht="14.25" customHeight="1">
      <c r="A691" s="21"/>
    </row>
    <row r="692" spans="1:1" ht="14.25" customHeight="1">
      <c r="A692" s="21"/>
    </row>
    <row r="693" spans="1:1" ht="14.25" customHeight="1">
      <c r="A693" s="21"/>
    </row>
    <row r="694" spans="1:1" ht="14.25" customHeight="1">
      <c r="A694" s="21"/>
    </row>
    <row r="695" spans="1:1" ht="14.25" customHeight="1">
      <c r="A695" s="21"/>
    </row>
    <row r="696" spans="1:1" ht="14.25" customHeight="1">
      <c r="A696" s="21"/>
    </row>
    <row r="697" spans="1:1" ht="14.25" customHeight="1">
      <c r="A697" s="21"/>
    </row>
    <row r="698" spans="1:1" ht="14.25" customHeight="1">
      <c r="A698" s="21"/>
    </row>
    <row r="699" spans="1:1" ht="14.25" customHeight="1">
      <c r="A699" s="21"/>
    </row>
    <row r="700" spans="1:1" ht="14.25" customHeight="1">
      <c r="A700" s="21"/>
    </row>
    <row r="701" spans="1:1" ht="14.25" customHeight="1">
      <c r="A701" s="21"/>
    </row>
    <row r="702" spans="1:1" ht="14.25" customHeight="1">
      <c r="A702" s="21"/>
    </row>
    <row r="703" spans="1:1" ht="14.25" customHeight="1">
      <c r="A703" s="21"/>
    </row>
    <row r="704" spans="1:1" ht="14.25" customHeight="1">
      <c r="A704" s="21"/>
    </row>
    <row r="705" spans="1:1" ht="14.25" customHeight="1">
      <c r="A705" s="21"/>
    </row>
    <row r="706" spans="1:1" ht="14.25" customHeight="1">
      <c r="A706" s="21"/>
    </row>
    <row r="707" spans="1:1" ht="14.25" customHeight="1">
      <c r="A707" s="21"/>
    </row>
    <row r="708" spans="1:1" ht="14.25" customHeight="1">
      <c r="A708" s="21"/>
    </row>
    <row r="709" spans="1:1" ht="14.25" customHeight="1">
      <c r="A709" s="21"/>
    </row>
    <row r="710" spans="1:1" ht="14.25" customHeight="1">
      <c r="A710" s="21"/>
    </row>
    <row r="711" spans="1:1" ht="14.25" customHeight="1">
      <c r="A711" s="21"/>
    </row>
    <row r="712" spans="1:1" ht="14.25" customHeight="1">
      <c r="A712" s="21"/>
    </row>
    <row r="713" spans="1:1" ht="14.25" customHeight="1">
      <c r="A713" s="21"/>
    </row>
    <row r="714" spans="1:1" ht="14.25" customHeight="1">
      <c r="A714" s="21"/>
    </row>
    <row r="715" spans="1:1" ht="14.25" customHeight="1">
      <c r="A715" s="21"/>
    </row>
    <row r="716" spans="1:1" ht="14.25" customHeight="1">
      <c r="A716" s="21"/>
    </row>
    <row r="717" spans="1:1" ht="14.25" customHeight="1">
      <c r="A717" s="21"/>
    </row>
    <row r="718" spans="1:1" ht="14.25" customHeight="1">
      <c r="A718" s="21"/>
    </row>
    <row r="719" spans="1:1" ht="14.25" customHeight="1">
      <c r="A719" s="21"/>
    </row>
    <row r="720" spans="1:1" ht="14.25" customHeight="1">
      <c r="A720" s="21"/>
    </row>
    <row r="721" spans="1:1" ht="14.25" customHeight="1">
      <c r="A721" s="21"/>
    </row>
    <row r="722" spans="1:1" ht="14.25" customHeight="1">
      <c r="A722" s="21"/>
    </row>
    <row r="723" spans="1:1" ht="14.25" customHeight="1">
      <c r="A723" s="21"/>
    </row>
    <row r="724" spans="1:1" ht="14.25" customHeight="1">
      <c r="A724" s="21"/>
    </row>
    <row r="725" spans="1:1" ht="14.25" customHeight="1">
      <c r="A725" s="21"/>
    </row>
    <row r="726" spans="1:1" ht="14.25" customHeight="1">
      <c r="A726" s="21"/>
    </row>
    <row r="727" spans="1:1" ht="14.25" customHeight="1">
      <c r="A727" s="21"/>
    </row>
    <row r="728" spans="1:1" ht="14.25" customHeight="1">
      <c r="A728" s="21"/>
    </row>
    <row r="729" spans="1:1" ht="14.25" customHeight="1">
      <c r="A729" s="21"/>
    </row>
    <row r="730" spans="1:1" ht="14.25" customHeight="1">
      <c r="A730" s="21"/>
    </row>
    <row r="731" spans="1:1" ht="14.25" customHeight="1">
      <c r="A731" s="21"/>
    </row>
    <row r="732" spans="1:1" ht="14.25" customHeight="1">
      <c r="A732" s="21"/>
    </row>
    <row r="733" spans="1:1" ht="14.25" customHeight="1">
      <c r="A733" s="21"/>
    </row>
    <row r="734" spans="1:1" ht="14.25" customHeight="1">
      <c r="A734" s="21"/>
    </row>
    <row r="735" spans="1:1" ht="14.25" customHeight="1">
      <c r="A735" s="21"/>
    </row>
    <row r="736" spans="1:1" ht="14.25" customHeight="1">
      <c r="A736" s="21"/>
    </row>
    <row r="737" spans="1:1" ht="14.25" customHeight="1">
      <c r="A737" s="21"/>
    </row>
    <row r="738" spans="1:1" ht="14.25" customHeight="1">
      <c r="A738" s="21"/>
    </row>
    <row r="739" spans="1:1" ht="14.25" customHeight="1">
      <c r="A739" s="21"/>
    </row>
    <row r="740" spans="1:1" ht="14.25" customHeight="1">
      <c r="A740" s="21"/>
    </row>
    <row r="741" spans="1:1" ht="14.25" customHeight="1">
      <c r="A741" s="21"/>
    </row>
    <row r="742" spans="1:1" ht="14.25" customHeight="1">
      <c r="A742" s="21"/>
    </row>
    <row r="743" spans="1:1" ht="14.25" customHeight="1">
      <c r="A743" s="21"/>
    </row>
    <row r="744" spans="1:1" ht="14.25" customHeight="1">
      <c r="A744" s="21"/>
    </row>
    <row r="745" spans="1:1" ht="14.25" customHeight="1">
      <c r="A745" s="21"/>
    </row>
    <row r="746" spans="1:1" ht="14.25" customHeight="1">
      <c r="A746" s="21"/>
    </row>
    <row r="747" spans="1:1" ht="14.25" customHeight="1">
      <c r="A747" s="21"/>
    </row>
    <row r="748" spans="1:1" ht="14.25" customHeight="1">
      <c r="A748" s="21"/>
    </row>
    <row r="749" spans="1:1" ht="14.25" customHeight="1">
      <c r="A749" s="21"/>
    </row>
    <row r="750" spans="1:1" ht="14.25" customHeight="1">
      <c r="A750" s="21"/>
    </row>
    <row r="751" spans="1:1" ht="14.25" customHeight="1">
      <c r="A751" s="21"/>
    </row>
    <row r="752" spans="1:1" ht="14.25" customHeight="1">
      <c r="A752" s="21"/>
    </row>
    <row r="753" spans="1:1" ht="14.25" customHeight="1">
      <c r="A753" s="21"/>
    </row>
    <row r="754" spans="1:1" ht="14.25" customHeight="1">
      <c r="A754" s="21"/>
    </row>
    <row r="755" spans="1:1" ht="14.25" customHeight="1">
      <c r="A755" s="21"/>
    </row>
    <row r="756" spans="1:1" ht="14.25" customHeight="1">
      <c r="A756" s="21"/>
    </row>
    <row r="757" spans="1:1" ht="14.25" customHeight="1">
      <c r="A757" s="21"/>
    </row>
    <row r="758" spans="1:1" ht="14.25" customHeight="1">
      <c r="A758" s="21"/>
    </row>
    <row r="759" spans="1:1" ht="14.25" customHeight="1">
      <c r="A759" s="21"/>
    </row>
    <row r="760" spans="1:1" ht="14.25" customHeight="1">
      <c r="A760" s="21"/>
    </row>
    <row r="761" spans="1:1" ht="14.25" customHeight="1">
      <c r="A761" s="21"/>
    </row>
    <row r="762" spans="1:1" ht="14.25" customHeight="1">
      <c r="A762" s="21"/>
    </row>
    <row r="763" spans="1:1" ht="14.25" customHeight="1">
      <c r="A763" s="21"/>
    </row>
    <row r="764" spans="1:1" ht="14.25" customHeight="1">
      <c r="A764" s="21"/>
    </row>
    <row r="765" spans="1:1" ht="14.25" customHeight="1">
      <c r="A765" s="21"/>
    </row>
    <row r="766" spans="1:1" ht="14.25" customHeight="1">
      <c r="A766" s="21"/>
    </row>
    <row r="767" spans="1:1" ht="14.25" customHeight="1">
      <c r="A767" s="21"/>
    </row>
    <row r="768" spans="1:1" ht="14.25" customHeight="1">
      <c r="A768" s="21"/>
    </row>
    <row r="769" spans="1:1" ht="14.25" customHeight="1">
      <c r="A769" s="21"/>
    </row>
    <row r="770" spans="1:1" ht="14.25" customHeight="1">
      <c r="A770" s="21"/>
    </row>
    <row r="771" spans="1:1" ht="14.25" customHeight="1">
      <c r="A771" s="21"/>
    </row>
    <row r="772" spans="1:1" ht="14.25" customHeight="1">
      <c r="A772" s="21"/>
    </row>
    <row r="773" spans="1:1" ht="14.25" customHeight="1">
      <c r="A773" s="21"/>
    </row>
    <row r="774" spans="1:1" ht="14.25" customHeight="1">
      <c r="A774" s="21"/>
    </row>
    <row r="775" spans="1:1" ht="14.25" customHeight="1">
      <c r="A775" s="21"/>
    </row>
    <row r="776" spans="1:1" ht="14.25" customHeight="1">
      <c r="A776" s="21"/>
    </row>
    <row r="777" spans="1:1" ht="14.25" customHeight="1">
      <c r="A777" s="21"/>
    </row>
    <row r="778" spans="1:1" ht="14.25" customHeight="1">
      <c r="A778" s="21"/>
    </row>
    <row r="779" spans="1:1" ht="14.25" customHeight="1">
      <c r="A779" s="21"/>
    </row>
    <row r="780" spans="1:1" ht="14.25" customHeight="1">
      <c r="A780" s="21"/>
    </row>
    <row r="781" spans="1:1" ht="14.25" customHeight="1">
      <c r="A781" s="21"/>
    </row>
    <row r="782" spans="1:1" ht="14.25" customHeight="1">
      <c r="A782" s="21"/>
    </row>
    <row r="783" spans="1:1" ht="14.25" customHeight="1">
      <c r="A783" s="21"/>
    </row>
    <row r="784" spans="1:1" ht="14.25" customHeight="1">
      <c r="A784" s="21"/>
    </row>
    <row r="785" spans="1:1" ht="14.25" customHeight="1">
      <c r="A785" s="21"/>
    </row>
    <row r="786" spans="1:1" ht="14.25" customHeight="1">
      <c r="A786" s="21"/>
    </row>
    <row r="787" spans="1:1" ht="14.25" customHeight="1">
      <c r="A787" s="21"/>
    </row>
    <row r="788" spans="1:1" ht="14.25" customHeight="1">
      <c r="A788" s="21"/>
    </row>
    <row r="789" spans="1:1" ht="14.25" customHeight="1">
      <c r="A789" s="21"/>
    </row>
    <row r="790" spans="1:1" ht="14.25" customHeight="1">
      <c r="A790" s="21"/>
    </row>
    <row r="791" spans="1:1" ht="14.25" customHeight="1">
      <c r="A791" s="21"/>
    </row>
    <row r="792" spans="1:1" ht="14.25" customHeight="1">
      <c r="A792" s="21"/>
    </row>
    <row r="793" spans="1:1" ht="14.25" customHeight="1">
      <c r="A793" s="21"/>
    </row>
    <row r="794" spans="1:1" ht="14.25" customHeight="1">
      <c r="A794" s="21"/>
    </row>
    <row r="795" spans="1:1" ht="14.25" customHeight="1">
      <c r="A795" s="21"/>
    </row>
    <row r="796" spans="1:1" ht="14.25" customHeight="1">
      <c r="A796" s="21"/>
    </row>
    <row r="797" spans="1:1" ht="14.25" customHeight="1">
      <c r="A797" s="21"/>
    </row>
    <row r="798" spans="1:1" ht="14.25" customHeight="1">
      <c r="A798" s="21"/>
    </row>
    <row r="799" spans="1:1" ht="14.25" customHeight="1">
      <c r="A799" s="21"/>
    </row>
    <row r="800" spans="1:1" ht="14.25" customHeight="1">
      <c r="A800" s="21"/>
    </row>
    <row r="801" spans="1:1" ht="14.25" customHeight="1">
      <c r="A801" s="21"/>
    </row>
    <row r="802" spans="1:1" ht="14.25" customHeight="1">
      <c r="A802" s="21"/>
    </row>
    <row r="803" spans="1:1" ht="14.25" customHeight="1">
      <c r="A803" s="21"/>
    </row>
    <row r="804" spans="1:1" ht="14.25" customHeight="1">
      <c r="A804" s="21"/>
    </row>
    <row r="805" spans="1:1" ht="14.25" customHeight="1">
      <c r="A805" s="21"/>
    </row>
    <row r="806" spans="1:1" ht="14.25" customHeight="1">
      <c r="A806" s="21"/>
    </row>
    <row r="807" spans="1:1" ht="14.25" customHeight="1">
      <c r="A807" s="21"/>
    </row>
    <row r="808" spans="1:1" ht="14.25" customHeight="1">
      <c r="A808" s="21"/>
    </row>
    <row r="809" spans="1:1" ht="14.25" customHeight="1">
      <c r="A809" s="21"/>
    </row>
    <row r="810" spans="1:1" ht="14.25" customHeight="1">
      <c r="A810" s="21"/>
    </row>
    <row r="811" spans="1:1" ht="14.25" customHeight="1">
      <c r="A811" s="21"/>
    </row>
    <row r="812" spans="1:1" ht="14.25" customHeight="1">
      <c r="A812" s="21"/>
    </row>
    <row r="813" spans="1:1" ht="14.25" customHeight="1">
      <c r="A813" s="21"/>
    </row>
    <row r="814" spans="1:1" ht="14.25" customHeight="1">
      <c r="A814" s="21"/>
    </row>
    <row r="815" spans="1:1" ht="14.25" customHeight="1">
      <c r="A815" s="21"/>
    </row>
    <row r="816" spans="1:1" ht="14.25" customHeight="1">
      <c r="A816" s="21"/>
    </row>
    <row r="817" spans="1:1" ht="14.25" customHeight="1">
      <c r="A817" s="21"/>
    </row>
    <row r="818" spans="1:1" ht="14.25" customHeight="1">
      <c r="A818" s="21"/>
    </row>
    <row r="819" spans="1:1" ht="14.25" customHeight="1">
      <c r="A819" s="21"/>
    </row>
    <row r="820" spans="1:1" ht="14.25" customHeight="1">
      <c r="A820" s="21"/>
    </row>
    <row r="821" spans="1:1" ht="14.25" customHeight="1">
      <c r="A821" s="21"/>
    </row>
    <row r="822" spans="1:1" ht="14.25" customHeight="1">
      <c r="A822" s="21"/>
    </row>
    <row r="823" spans="1:1" ht="14.25" customHeight="1">
      <c r="A823" s="21"/>
    </row>
    <row r="824" spans="1:1" ht="14.25" customHeight="1">
      <c r="A824" s="21"/>
    </row>
    <row r="825" spans="1:1" ht="14.25" customHeight="1">
      <c r="A825" s="21"/>
    </row>
    <row r="826" spans="1:1" ht="14.25" customHeight="1">
      <c r="A826" s="21"/>
    </row>
    <row r="827" spans="1:1" ht="14.25" customHeight="1">
      <c r="A827" s="21"/>
    </row>
    <row r="828" spans="1:1" ht="14.25" customHeight="1">
      <c r="A828" s="21"/>
    </row>
    <row r="829" spans="1:1" ht="14.25" customHeight="1">
      <c r="A829" s="21"/>
    </row>
    <row r="830" spans="1:1" ht="14.25" customHeight="1">
      <c r="A830" s="21"/>
    </row>
    <row r="831" spans="1:1" ht="14.25" customHeight="1">
      <c r="A831" s="21"/>
    </row>
    <row r="832" spans="1:1" ht="14.25" customHeight="1">
      <c r="A832" s="21"/>
    </row>
    <row r="833" spans="1:1" ht="14.25" customHeight="1">
      <c r="A833" s="21"/>
    </row>
    <row r="834" spans="1:1" ht="14.25" customHeight="1">
      <c r="A834" s="21"/>
    </row>
    <row r="835" spans="1:1" ht="14.25" customHeight="1">
      <c r="A835" s="21"/>
    </row>
    <row r="836" spans="1:1" ht="14.25" customHeight="1">
      <c r="A836" s="21"/>
    </row>
    <row r="837" spans="1:1" ht="14.25" customHeight="1">
      <c r="A837" s="21"/>
    </row>
    <row r="838" spans="1:1" ht="14.25" customHeight="1">
      <c r="A838" s="21"/>
    </row>
    <row r="839" spans="1:1" ht="14.25" customHeight="1">
      <c r="A839" s="21"/>
    </row>
    <row r="840" spans="1:1" ht="14.25" customHeight="1">
      <c r="A840" s="21"/>
    </row>
    <row r="841" spans="1:1" ht="14.25" customHeight="1">
      <c r="A841" s="21"/>
    </row>
    <row r="842" spans="1:1" ht="14.25" customHeight="1">
      <c r="A842" s="21"/>
    </row>
    <row r="843" spans="1:1" ht="14.25" customHeight="1">
      <c r="A843" s="21"/>
    </row>
    <row r="844" spans="1:1" ht="14.25" customHeight="1">
      <c r="A844" s="21"/>
    </row>
    <row r="845" spans="1:1" ht="14.25" customHeight="1">
      <c r="A845" s="21"/>
    </row>
    <row r="846" spans="1:1" ht="14.25" customHeight="1">
      <c r="A846" s="21"/>
    </row>
    <row r="847" spans="1:1" ht="14.25" customHeight="1">
      <c r="A847" s="21"/>
    </row>
    <row r="848" spans="1:1" ht="14.25" customHeight="1">
      <c r="A848" s="21"/>
    </row>
    <row r="849" spans="1:1" ht="14.25" customHeight="1">
      <c r="A849" s="21"/>
    </row>
    <row r="850" spans="1:1" ht="14.25" customHeight="1">
      <c r="A850" s="21"/>
    </row>
    <row r="851" spans="1:1" ht="14.25" customHeight="1">
      <c r="A851" s="21"/>
    </row>
    <row r="852" spans="1:1" ht="14.25" customHeight="1">
      <c r="A852" s="21"/>
    </row>
    <row r="853" spans="1:1" ht="14.25" customHeight="1">
      <c r="A853" s="21"/>
    </row>
    <row r="854" spans="1:1" ht="14.25" customHeight="1">
      <c r="A854" s="21"/>
    </row>
    <row r="855" spans="1:1" ht="14.25" customHeight="1">
      <c r="A855" s="21"/>
    </row>
    <row r="856" spans="1:1" ht="14.25" customHeight="1">
      <c r="A856" s="21"/>
    </row>
    <row r="857" spans="1:1" ht="14.25" customHeight="1">
      <c r="A857" s="21"/>
    </row>
    <row r="858" spans="1:1" ht="14.25" customHeight="1">
      <c r="A858" s="21"/>
    </row>
    <row r="859" spans="1:1" ht="14.25" customHeight="1">
      <c r="A859" s="21"/>
    </row>
    <row r="860" spans="1:1" ht="14.25" customHeight="1">
      <c r="A860" s="21"/>
    </row>
    <row r="861" spans="1:1" ht="14.25" customHeight="1">
      <c r="A861" s="21"/>
    </row>
    <row r="862" spans="1:1" ht="14.25" customHeight="1">
      <c r="A862" s="21"/>
    </row>
    <row r="863" spans="1:1" ht="14.25" customHeight="1">
      <c r="A863" s="21"/>
    </row>
    <row r="864" spans="1:1" ht="14.25" customHeight="1">
      <c r="A864" s="21"/>
    </row>
    <row r="865" spans="1:1" ht="14.25" customHeight="1">
      <c r="A865" s="21"/>
    </row>
    <row r="866" spans="1:1" ht="14.25" customHeight="1">
      <c r="A866" s="21"/>
    </row>
    <row r="867" spans="1:1" ht="14.25" customHeight="1">
      <c r="A867" s="21"/>
    </row>
    <row r="868" spans="1:1" ht="14.25" customHeight="1">
      <c r="A868" s="21"/>
    </row>
    <row r="869" spans="1:1" ht="14.25" customHeight="1">
      <c r="A869" s="21"/>
    </row>
    <row r="870" spans="1:1" ht="14.25" customHeight="1">
      <c r="A870" s="21"/>
    </row>
    <row r="871" spans="1:1" ht="14.25" customHeight="1">
      <c r="A871" s="21"/>
    </row>
    <row r="872" spans="1:1" ht="14.25" customHeight="1">
      <c r="A872" s="21"/>
    </row>
    <row r="873" spans="1:1" ht="14.25" customHeight="1">
      <c r="A873" s="21"/>
    </row>
    <row r="874" spans="1:1" ht="14.25" customHeight="1">
      <c r="A874" s="21"/>
    </row>
    <row r="875" spans="1:1" ht="14.25" customHeight="1">
      <c r="A875" s="21"/>
    </row>
    <row r="876" spans="1:1" ht="14.25" customHeight="1">
      <c r="A876" s="21"/>
    </row>
    <row r="877" spans="1:1" ht="14.25" customHeight="1">
      <c r="A877" s="21"/>
    </row>
    <row r="878" spans="1:1" ht="14.25" customHeight="1">
      <c r="A878" s="21"/>
    </row>
    <row r="879" spans="1:1" ht="14.25" customHeight="1">
      <c r="A879" s="21"/>
    </row>
    <row r="880" spans="1:1" ht="14.25" customHeight="1">
      <c r="A880" s="21"/>
    </row>
    <row r="881" spans="1:1" ht="14.25" customHeight="1">
      <c r="A881" s="21"/>
    </row>
    <row r="882" spans="1:1" ht="14.25" customHeight="1">
      <c r="A882" s="21"/>
    </row>
    <row r="883" spans="1:1" ht="14.25" customHeight="1">
      <c r="A883" s="21"/>
    </row>
    <row r="884" spans="1:1" ht="14.25" customHeight="1">
      <c r="A884" s="21"/>
    </row>
    <row r="885" spans="1:1" ht="14.25" customHeight="1">
      <c r="A885" s="21"/>
    </row>
    <row r="886" spans="1:1" ht="14.25" customHeight="1">
      <c r="A886" s="21"/>
    </row>
    <row r="887" spans="1:1" ht="14.25" customHeight="1">
      <c r="A887" s="21"/>
    </row>
    <row r="888" spans="1:1" ht="14.25" customHeight="1">
      <c r="A888" s="21"/>
    </row>
    <row r="889" spans="1:1" ht="14.25" customHeight="1">
      <c r="A889" s="21"/>
    </row>
    <row r="890" spans="1:1" ht="14.25" customHeight="1">
      <c r="A890" s="21"/>
    </row>
    <row r="891" spans="1:1" ht="14.25" customHeight="1">
      <c r="A891" s="21"/>
    </row>
    <row r="892" spans="1:1" ht="14.25" customHeight="1">
      <c r="A892" s="21"/>
    </row>
    <row r="893" spans="1:1" ht="14.25" customHeight="1">
      <c r="A893" s="21"/>
    </row>
    <row r="894" spans="1:1" ht="14.25" customHeight="1">
      <c r="A894" s="21"/>
    </row>
    <row r="895" spans="1:1" ht="14.25" customHeight="1">
      <c r="A895" s="21"/>
    </row>
    <row r="896" spans="1:1" ht="14.25" customHeight="1">
      <c r="A896" s="21"/>
    </row>
    <row r="897" spans="1:1" ht="14.25" customHeight="1">
      <c r="A897" s="21"/>
    </row>
    <row r="898" spans="1:1" ht="14.25" customHeight="1">
      <c r="A898" s="21"/>
    </row>
    <row r="899" spans="1:1" ht="14.25" customHeight="1">
      <c r="A899" s="21"/>
    </row>
    <row r="900" spans="1:1" ht="14.25" customHeight="1">
      <c r="A900" s="21"/>
    </row>
    <row r="901" spans="1:1" ht="14.25" customHeight="1">
      <c r="A901" s="21"/>
    </row>
    <row r="902" spans="1:1" ht="14.25" customHeight="1">
      <c r="A902" s="21"/>
    </row>
    <row r="903" spans="1:1" ht="14.25" customHeight="1">
      <c r="A903" s="21"/>
    </row>
    <row r="904" spans="1:1" ht="14.25" customHeight="1">
      <c r="A904" s="21"/>
    </row>
    <row r="905" spans="1:1" ht="14.25" customHeight="1">
      <c r="A905" s="21"/>
    </row>
    <row r="906" spans="1:1" ht="14.25" customHeight="1">
      <c r="A906" s="21"/>
    </row>
    <row r="907" spans="1:1" ht="14.25" customHeight="1">
      <c r="A907" s="21"/>
    </row>
    <row r="908" spans="1:1" ht="14.25" customHeight="1">
      <c r="A908" s="21"/>
    </row>
    <row r="909" spans="1:1" ht="14.25" customHeight="1">
      <c r="A909" s="21"/>
    </row>
    <row r="910" spans="1:1" ht="14.25" customHeight="1">
      <c r="A910" s="21"/>
    </row>
    <row r="911" spans="1:1" ht="14.25" customHeight="1">
      <c r="A911" s="21"/>
    </row>
    <row r="912" spans="1:1" ht="14.25" customHeight="1">
      <c r="A912" s="21"/>
    </row>
    <row r="913" spans="1:1" ht="14.25" customHeight="1">
      <c r="A913" s="21"/>
    </row>
    <row r="914" spans="1:1" ht="14.25" customHeight="1">
      <c r="A914" s="21"/>
    </row>
    <row r="915" spans="1:1" ht="14.25" customHeight="1">
      <c r="A915" s="21"/>
    </row>
    <row r="916" spans="1:1" ht="14.25" customHeight="1">
      <c r="A916" s="21"/>
    </row>
    <row r="917" spans="1:1" ht="14.25" customHeight="1">
      <c r="A917" s="21"/>
    </row>
    <row r="918" spans="1:1" ht="14.25" customHeight="1">
      <c r="A918" s="21"/>
    </row>
    <row r="919" spans="1:1" ht="14.25" customHeight="1">
      <c r="A919" s="21"/>
    </row>
    <row r="920" spans="1:1" ht="14.25" customHeight="1">
      <c r="A920" s="21"/>
    </row>
    <row r="921" spans="1:1" ht="14.25" customHeight="1">
      <c r="A921" s="21"/>
    </row>
    <row r="922" spans="1:1" ht="14.25" customHeight="1">
      <c r="A922" s="21"/>
    </row>
    <row r="923" spans="1:1" ht="14.25" customHeight="1">
      <c r="A923" s="21"/>
    </row>
    <row r="924" spans="1:1" ht="14.25" customHeight="1">
      <c r="A924" s="21"/>
    </row>
    <row r="925" spans="1:1" ht="14.25" customHeight="1">
      <c r="A925" s="21"/>
    </row>
    <row r="926" spans="1:1" ht="14.25" customHeight="1">
      <c r="A926" s="21"/>
    </row>
    <row r="927" spans="1:1" ht="14.25" customHeight="1">
      <c r="A927" s="21"/>
    </row>
    <row r="928" spans="1:1" ht="14.25" customHeight="1">
      <c r="A928" s="21"/>
    </row>
    <row r="929" spans="1:1" ht="14.25" customHeight="1">
      <c r="A929" s="21"/>
    </row>
    <row r="930" spans="1:1" ht="14.25" customHeight="1">
      <c r="A930" s="21"/>
    </row>
    <row r="931" spans="1:1" ht="14.25" customHeight="1">
      <c r="A931" s="21"/>
    </row>
    <row r="932" spans="1:1" ht="14.25" customHeight="1">
      <c r="A932" s="21"/>
    </row>
    <row r="933" spans="1:1" ht="14.25" customHeight="1">
      <c r="A933" s="21"/>
    </row>
    <row r="934" spans="1:1" ht="14.25" customHeight="1">
      <c r="A934" s="21"/>
    </row>
    <row r="935" spans="1:1" ht="14.25" customHeight="1">
      <c r="A935" s="21"/>
    </row>
    <row r="936" spans="1:1" ht="14.25" customHeight="1">
      <c r="A936" s="21"/>
    </row>
    <row r="937" spans="1:1" ht="14.25" customHeight="1">
      <c r="A937" s="21"/>
    </row>
    <row r="938" spans="1:1" ht="14.25" customHeight="1">
      <c r="A938" s="21"/>
    </row>
    <row r="939" spans="1:1" ht="14.25" customHeight="1">
      <c r="A939" s="21"/>
    </row>
    <row r="940" spans="1:1" ht="14.25" customHeight="1">
      <c r="A940" s="21"/>
    </row>
    <row r="941" spans="1:1" ht="14.25" customHeight="1">
      <c r="A941" s="21"/>
    </row>
    <row r="942" spans="1:1" ht="14.25" customHeight="1">
      <c r="A942" s="21"/>
    </row>
    <row r="943" spans="1:1" ht="14.25" customHeight="1">
      <c r="A943" s="21"/>
    </row>
    <row r="944" spans="1:1" ht="14.25" customHeight="1">
      <c r="A944" s="21"/>
    </row>
    <row r="945" spans="1:1" ht="14.25" customHeight="1">
      <c r="A945" s="21"/>
    </row>
    <row r="946" spans="1:1" ht="14.25" customHeight="1">
      <c r="A946" s="21"/>
    </row>
    <row r="947" spans="1:1" ht="14.25" customHeight="1">
      <c r="A947" s="21"/>
    </row>
    <row r="948" spans="1:1" ht="14.25" customHeight="1">
      <c r="A948" s="21"/>
    </row>
    <row r="949" spans="1:1" ht="14.25" customHeight="1">
      <c r="A949" s="21"/>
    </row>
    <row r="950" spans="1:1" ht="14.25" customHeight="1">
      <c r="A950" s="21"/>
    </row>
    <row r="951" spans="1:1" ht="14.25" customHeight="1">
      <c r="A951" s="21"/>
    </row>
    <row r="952" spans="1:1" ht="14.25" customHeight="1">
      <c r="A952" s="21"/>
    </row>
    <row r="953" spans="1:1" ht="14.25" customHeight="1">
      <c r="A953" s="21"/>
    </row>
    <row r="954" spans="1:1" ht="14.25" customHeight="1">
      <c r="A954" s="21"/>
    </row>
    <row r="955" spans="1:1" ht="14.25" customHeight="1">
      <c r="A955" s="21"/>
    </row>
    <row r="956" spans="1:1" ht="14.25" customHeight="1">
      <c r="A956" s="21"/>
    </row>
    <row r="957" spans="1:1" ht="14.25" customHeight="1">
      <c r="A957" s="21"/>
    </row>
    <row r="958" spans="1:1" ht="14.25" customHeight="1">
      <c r="A958" s="21"/>
    </row>
    <row r="959" spans="1:1" ht="14.25" customHeight="1">
      <c r="A959" s="21"/>
    </row>
    <row r="960" spans="1:1" ht="14.25" customHeight="1">
      <c r="A960" s="21"/>
    </row>
    <row r="961" spans="1:1" ht="14.25" customHeight="1">
      <c r="A961" s="21"/>
    </row>
    <row r="962" spans="1:1" ht="14.25" customHeight="1">
      <c r="A962" s="21"/>
    </row>
    <row r="963" spans="1:1" ht="14.25" customHeight="1">
      <c r="A963" s="21"/>
    </row>
    <row r="964" spans="1:1" ht="14.25" customHeight="1">
      <c r="A964" s="21"/>
    </row>
    <row r="965" spans="1:1" ht="14.25" customHeight="1">
      <c r="A965" s="21"/>
    </row>
    <row r="966" spans="1:1" ht="14.25" customHeight="1">
      <c r="A966" s="21"/>
    </row>
    <row r="967" spans="1:1" ht="14.25" customHeight="1">
      <c r="A967" s="21"/>
    </row>
    <row r="968" spans="1:1" ht="14.25" customHeight="1">
      <c r="A968" s="21"/>
    </row>
    <row r="969" spans="1:1" ht="14.25" customHeight="1">
      <c r="A969" s="21"/>
    </row>
    <row r="970" spans="1:1" ht="14.25" customHeight="1">
      <c r="A970" s="21"/>
    </row>
    <row r="971" spans="1:1" ht="14.25" customHeight="1">
      <c r="A971" s="21"/>
    </row>
    <row r="972" spans="1:1" ht="14.25" customHeight="1">
      <c r="A972" s="21"/>
    </row>
    <row r="973" spans="1:1" ht="14.25" customHeight="1">
      <c r="A973" s="21"/>
    </row>
    <row r="974" spans="1:1" ht="14.25" customHeight="1">
      <c r="A974" s="21"/>
    </row>
    <row r="975" spans="1:1" ht="14.25" customHeight="1">
      <c r="A975" s="21"/>
    </row>
    <row r="976" spans="1:1" ht="14.25" customHeight="1">
      <c r="A976" s="21"/>
    </row>
    <row r="977" spans="1:1" ht="14.25" customHeight="1">
      <c r="A977" s="21"/>
    </row>
    <row r="978" spans="1:1" ht="14.25" customHeight="1">
      <c r="A978" s="21"/>
    </row>
    <row r="979" spans="1:1" ht="14.25" customHeight="1">
      <c r="A979" s="21"/>
    </row>
    <row r="980" spans="1:1" ht="14.25" customHeight="1">
      <c r="A980" s="21"/>
    </row>
    <row r="981" spans="1:1" ht="14.25" customHeight="1">
      <c r="A981" s="21"/>
    </row>
    <row r="982" spans="1:1" ht="14.25" customHeight="1">
      <c r="A982" s="21"/>
    </row>
    <row r="983" spans="1:1" ht="14.25" customHeight="1">
      <c r="A983" s="21"/>
    </row>
    <row r="984" spans="1:1" ht="14.25" customHeight="1">
      <c r="A984" s="21"/>
    </row>
    <row r="985" spans="1:1" ht="14.25" customHeight="1">
      <c r="A985" s="21"/>
    </row>
    <row r="986" spans="1:1" ht="14.25" customHeight="1">
      <c r="A986" s="21"/>
    </row>
    <row r="987" spans="1:1" ht="14.25" customHeight="1">
      <c r="A987" s="21"/>
    </row>
    <row r="988" spans="1:1" ht="14.25" customHeight="1">
      <c r="A988" s="21"/>
    </row>
    <row r="989" spans="1:1" ht="14.25" customHeight="1">
      <c r="A989" s="21"/>
    </row>
    <row r="990" spans="1:1" ht="14.25" customHeight="1">
      <c r="A990" s="21"/>
    </row>
    <row r="991" spans="1:1" ht="14.25" customHeight="1">
      <c r="A991" s="21"/>
    </row>
    <row r="992" spans="1:1" ht="14.25" customHeight="1">
      <c r="A992" s="21"/>
    </row>
    <row r="993" spans="1:1" ht="14.25" customHeight="1">
      <c r="A993" s="21"/>
    </row>
    <row r="994" spans="1:1" ht="14.25" customHeight="1">
      <c r="A994" s="21"/>
    </row>
    <row r="995" spans="1:1" ht="14.25" customHeight="1">
      <c r="A995" s="21"/>
    </row>
    <row r="996" spans="1:1" ht="14.25" customHeight="1">
      <c r="A996" s="21"/>
    </row>
    <row r="997" spans="1:1" ht="14.25" customHeight="1">
      <c r="A997" s="21"/>
    </row>
    <row r="998" spans="1:1" ht="14.25" customHeight="1">
      <c r="A998" s="21"/>
    </row>
    <row r="999" spans="1:1" ht="14.25" customHeight="1">
      <c r="A999" s="21"/>
    </row>
    <row r="1000" spans="1:1" ht="14.25" customHeight="1">
      <c r="A1000" s="2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69"/>
  <sheetViews>
    <sheetView workbookViewId="0"/>
  </sheetViews>
  <sheetFormatPr defaultColWidth="12.59765625" defaultRowHeight="15" customHeight="1"/>
  <cols>
    <col min="5" max="5" width="39.59765625" customWidth="1"/>
    <col min="15" max="15" width="39.59765625" customWidth="1"/>
    <col min="16" max="16" width="19.59765625" customWidth="1"/>
    <col min="17" max="17" width="24.8984375" customWidth="1"/>
    <col min="18" max="18" width="20.8984375" customWidth="1"/>
    <col min="19" max="19" width="26.59765625" customWidth="1"/>
  </cols>
  <sheetData>
    <row r="1" spans="1:30" ht="15" customHeight="1">
      <c r="A1" s="10" t="s">
        <v>9</v>
      </c>
      <c r="B1" s="1" t="s">
        <v>0</v>
      </c>
      <c r="C1" s="2" t="s">
        <v>1</v>
      </c>
      <c r="D1" s="2" t="s">
        <v>15</v>
      </c>
      <c r="E1" s="9" t="s">
        <v>16</v>
      </c>
      <c r="F1" s="12"/>
      <c r="G1" s="12"/>
      <c r="H1" s="12"/>
      <c r="I1" s="12"/>
      <c r="K1" s="14" t="s">
        <v>17</v>
      </c>
      <c r="L1" s="1" t="s">
        <v>0</v>
      </c>
      <c r="M1" s="2" t="s">
        <v>1</v>
      </c>
      <c r="N1" s="2" t="s">
        <v>15</v>
      </c>
      <c r="O1" s="9" t="s">
        <v>16</v>
      </c>
      <c r="P1" s="12"/>
      <c r="Q1" s="12"/>
      <c r="R1" s="12"/>
      <c r="S1" s="12"/>
      <c r="W1" s="9" t="s">
        <v>18</v>
      </c>
      <c r="X1" s="1" t="s">
        <v>0</v>
      </c>
      <c r="Y1" s="2" t="s">
        <v>1</v>
      </c>
      <c r="Z1" s="2" t="s">
        <v>15</v>
      </c>
      <c r="AA1" s="15" t="s">
        <v>19</v>
      </c>
    </row>
    <row r="2" spans="1:30" ht="15" customHeight="1">
      <c r="A2" s="5"/>
      <c r="B2" s="5">
        <v>0</v>
      </c>
      <c r="C2" s="3">
        <v>-1000</v>
      </c>
      <c r="D2" s="6"/>
      <c r="E2" s="9">
        <v>0</v>
      </c>
      <c r="F2" s="12"/>
      <c r="G2" s="12"/>
      <c r="H2" s="12"/>
      <c r="I2" s="12"/>
      <c r="K2" s="12"/>
      <c r="L2" s="5">
        <v>0</v>
      </c>
      <c r="M2" s="3">
        <v>-1000</v>
      </c>
      <c r="N2" s="6"/>
      <c r="O2" s="9">
        <v>0</v>
      </c>
      <c r="P2" s="12"/>
      <c r="Q2" s="12"/>
      <c r="R2" s="12"/>
      <c r="S2" s="12"/>
      <c r="V2" s="17" t="s">
        <v>18</v>
      </c>
      <c r="W2" s="5">
        <v>0</v>
      </c>
      <c r="X2" s="3">
        <v>-1000</v>
      </c>
      <c r="Y2" s="6"/>
      <c r="Z2" s="9">
        <v>0</v>
      </c>
      <c r="AA2" s="12"/>
      <c r="AB2" s="12"/>
      <c r="AC2" s="12"/>
      <c r="AD2" s="12"/>
    </row>
    <row r="3" spans="1:30" ht="15" customHeight="1">
      <c r="A3" s="1"/>
      <c r="B3" s="1">
        <v>1</v>
      </c>
      <c r="C3" s="2">
        <v>-250</v>
      </c>
      <c r="D3" s="6">
        <v>7.0000000000000007E-2</v>
      </c>
      <c r="E3" s="12">
        <f>EFFECT(7%,730)</f>
        <v>7.2504581976631677E-2</v>
      </c>
      <c r="F3" s="12"/>
      <c r="G3" s="12"/>
      <c r="H3" s="12"/>
      <c r="I3" s="12"/>
      <c r="K3" s="12"/>
      <c r="L3" s="1">
        <v>1</v>
      </c>
      <c r="M3" s="2">
        <v>-250</v>
      </c>
      <c r="N3" s="6">
        <v>7.0000000000000007E-2</v>
      </c>
      <c r="O3" s="12">
        <f>EFFECT(7%,365)</f>
        <v>7.2500983171134736E-2</v>
      </c>
      <c r="P3" s="12"/>
      <c r="Q3" s="12"/>
      <c r="R3" s="12"/>
      <c r="S3" s="12"/>
      <c r="W3" s="1">
        <v>1</v>
      </c>
      <c r="X3" s="2">
        <v>-250</v>
      </c>
      <c r="Y3" s="6">
        <v>7.0000000000000007E-2</v>
      </c>
      <c r="Z3" s="12">
        <f>EFFECT(7%,52)</f>
        <v>7.2457696110179937E-2</v>
      </c>
      <c r="AA3" s="12"/>
      <c r="AB3" s="12"/>
      <c r="AC3" s="12"/>
      <c r="AD3" s="12"/>
    </row>
    <row r="4" spans="1:30" ht="15" customHeight="1">
      <c r="A4" s="1"/>
      <c r="B4" s="1">
        <v>2</v>
      </c>
      <c r="C4" s="2">
        <v>550</v>
      </c>
      <c r="D4" s="6">
        <v>7.0000000000000007E-2</v>
      </c>
      <c r="E4" s="12">
        <f t="shared" ref="E4:E6" si="0">EFFECT(D4,730)</f>
        <v>7.2504581976631677E-2</v>
      </c>
      <c r="F4" s="12"/>
      <c r="G4" s="12"/>
      <c r="H4" s="12"/>
      <c r="I4" s="12"/>
      <c r="K4" s="12"/>
      <c r="L4" s="1">
        <v>2</v>
      </c>
      <c r="M4" s="2">
        <v>550</v>
      </c>
      <c r="N4" s="6">
        <v>7.0000000000000007E-2</v>
      </c>
      <c r="O4" s="12">
        <f t="shared" ref="O4:O6" si="1">EFFECT(N4,365)</f>
        <v>7.2500983171134736E-2</v>
      </c>
      <c r="P4" s="12"/>
      <c r="Q4" s="12"/>
      <c r="R4" s="12"/>
      <c r="S4" s="12"/>
      <c r="W4" s="1">
        <v>2</v>
      </c>
      <c r="X4" s="2">
        <v>550</v>
      </c>
      <c r="Y4" s="6">
        <v>7.0000000000000007E-2</v>
      </c>
      <c r="Z4" s="12">
        <f t="shared" ref="Z4:Z6" si="2">EFFECT(Y4,52)</f>
        <v>7.2457696110179937E-2</v>
      </c>
      <c r="AA4" s="12"/>
      <c r="AB4" s="12"/>
      <c r="AC4" s="12"/>
      <c r="AD4" s="12"/>
    </row>
    <row r="5" spans="1:30" ht="15" customHeight="1">
      <c r="A5" s="1"/>
      <c r="B5" s="1">
        <v>3</v>
      </c>
      <c r="C5" s="2">
        <v>-350</v>
      </c>
      <c r="D5" s="6">
        <v>7.0000000000000007E-2</v>
      </c>
      <c r="E5" s="12">
        <f t="shared" si="0"/>
        <v>7.2504581976631677E-2</v>
      </c>
      <c r="F5" s="12"/>
      <c r="G5" s="12"/>
      <c r="H5" s="12"/>
      <c r="I5" s="12"/>
      <c r="K5" s="12"/>
      <c r="L5" s="1">
        <v>3</v>
      </c>
      <c r="M5" s="2">
        <v>-350</v>
      </c>
      <c r="N5" s="6">
        <v>7.0000000000000007E-2</v>
      </c>
      <c r="O5" s="12">
        <f t="shared" si="1"/>
        <v>7.2500983171134736E-2</v>
      </c>
      <c r="P5" s="12"/>
      <c r="Q5" s="12"/>
      <c r="R5" s="12"/>
      <c r="S5" s="12"/>
      <c r="W5" s="1">
        <v>3</v>
      </c>
      <c r="X5" s="2">
        <v>-350</v>
      </c>
      <c r="Y5" s="6">
        <v>7.0000000000000007E-2</v>
      </c>
      <c r="Z5" s="12">
        <f t="shared" si="2"/>
        <v>7.2457696110179937E-2</v>
      </c>
      <c r="AA5" s="12"/>
      <c r="AB5" s="12"/>
      <c r="AC5" s="12"/>
      <c r="AD5" s="12"/>
    </row>
    <row r="6" spans="1:30" ht="15" customHeight="1">
      <c r="A6" s="1"/>
      <c r="B6" s="1">
        <v>4</v>
      </c>
      <c r="C6" s="2">
        <v>850</v>
      </c>
      <c r="D6" s="6">
        <v>7.0000000000000007E-2</v>
      </c>
      <c r="E6" s="12">
        <f t="shared" si="0"/>
        <v>7.2504581976631677E-2</v>
      </c>
      <c r="F6" s="19">
        <f>FV(E6,0,0,-C6)+FV(E5,1,0,-C5)+FV(E5,2,0,-C4)+FV(E4,3,0,-C3)+FV(E3,4,0,-C2)</f>
        <v>-524.25872150461737</v>
      </c>
      <c r="G6" s="12"/>
      <c r="H6" s="12"/>
      <c r="I6" s="12"/>
      <c r="K6" s="12"/>
      <c r="L6" s="1">
        <v>4</v>
      </c>
      <c r="M6" s="2">
        <v>850</v>
      </c>
      <c r="N6" s="6">
        <v>7.0000000000000007E-2</v>
      </c>
      <c r="O6" s="12">
        <f t="shared" si="1"/>
        <v>7.2500983171134736E-2</v>
      </c>
      <c r="P6" s="19">
        <f>FV(O6,0,0,-M6)+FV(O5,1,0,-M5)+FV(O5,2,0,-M4)+FV(O4,3,0,-M3)+FV(O3,4,0,-M2)</f>
        <v>-524.240844145643</v>
      </c>
      <c r="Q6" s="12"/>
      <c r="R6" s="12"/>
      <c r="S6" s="12"/>
      <c r="W6" s="1">
        <v>4</v>
      </c>
      <c r="X6" s="2">
        <v>850</v>
      </c>
      <c r="Y6" s="6">
        <v>7.0000000000000007E-2</v>
      </c>
      <c r="Z6" s="12">
        <f t="shared" si="2"/>
        <v>7.2457696110179937E-2</v>
      </c>
      <c r="AA6" s="19">
        <f>FV(Z6,0,0,-X6)+FV(Z5,1,0,-X5)+FV(Z5,2,0,-X4)+FV(Z4,3,0,-X3)+FV(Z3,4,0,-X2)</f>
        <v>-524.02582667303386</v>
      </c>
      <c r="AB6" s="12"/>
      <c r="AC6" s="12"/>
      <c r="AD6" s="12"/>
    </row>
    <row r="7" spans="1:30" ht="15" customHeight="1">
      <c r="A7" s="1"/>
      <c r="B7" s="1">
        <v>5</v>
      </c>
      <c r="C7" s="2">
        <v>-250</v>
      </c>
      <c r="D7" s="6">
        <v>0.08</v>
      </c>
      <c r="E7" s="22">
        <f>EFFECT(D9,730)</f>
        <v>8.3282319376529967E-2</v>
      </c>
      <c r="F7" s="12"/>
      <c r="G7" s="23"/>
      <c r="H7" s="12"/>
      <c r="I7" s="12"/>
      <c r="K7" s="12"/>
      <c r="L7" s="1">
        <v>5</v>
      </c>
      <c r="M7" s="2">
        <v>-250</v>
      </c>
      <c r="N7" s="6">
        <v>0.08</v>
      </c>
      <c r="O7" s="22">
        <f>EFFECT(N9,365)</f>
        <v>8.3277571792814031E-2</v>
      </c>
      <c r="P7" s="12"/>
      <c r="Q7" s="23"/>
      <c r="R7" s="12"/>
      <c r="S7" s="12"/>
      <c r="W7" s="1">
        <v>5</v>
      </c>
      <c r="X7" s="2">
        <v>-250</v>
      </c>
      <c r="Y7" s="6">
        <v>0.08</v>
      </c>
      <c r="Z7" s="22">
        <f>EFFECT(Y9,52)</f>
        <v>8.3220474196711303E-2</v>
      </c>
      <c r="AA7" s="12"/>
      <c r="AB7" s="23"/>
      <c r="AC7" s="12"/>
      <c r="AD7" s="12"/>
    </row>
    <row r="8" spans="1:30" ht="15" customHeight="1">
      <c r="A8" s="1"/>
      <c r="B8" s="1">
        <v>6</v>
      </c>
      <c r="C8" s="2">
        <v>550</v>
      </c>
      <c r="D8" s="6">
        <v>0.08</v>
      </c>
      <c r="E8" s="12">
        <f>EFFECT(D8,730)</f>
        <v>8.3282319376529967E-2</v>
      </c>
      <c r="F8" s="12"/>
      <c r="G8" s="12"/>
      <c r="H8" s="12"/>
      <c r="I8" s="12"/>
      <c r="K8" s="12"/>
      <c r="L8" s="1">
        <v>6</v>
      </c>
      <c r="M8" s="2">
        <v>550</v>
      </c>
      <c r="N8" s="6">
        <v>0.08</v>
      </c>
      <c r="O8" s="12">
        <f>EFFECT(N8,365)</f>
        <v>8.3277571792814031E-2</v>
      </c>
      <c r="P8" s="12"/>
      <c r="Q8" s="12"/>
      <c r="R8" s="12"/>
      <c r="S8" s="12"/>
      <c r="W8" s="1">
        <v>6</v>
      </c>
      <c r="X8" s="2">
        <v>550</v>
      </c>
      <c r="Y8" s="6">
        <v>0.08</v>
      </c>
      <c r="Z8" s="12">
        <f>EFFECT(Y8,52)</f>
        <v>8.3220474196711303E-2</v>
      </c>
      <c r="AA8" s="12"/>
      <c r="AB8" s="12"/>
      <c r="AC8" s="12"/>
      <c r="AD8" s="12"/>
    </row>
    <row r="9" spans="1:30" ht="15" customHeight="1">
      <c r="A9" s="1"/>
      <c r="B9" s="1">
        <v>7</v>
      </c>
      <c r="C9" s="2">
        <v>-350</v>
      </c>
      <c r="D9" s="6">
        <v>0.08</v>
      </c>
      <c r="E9" s="12">
        <f t="shared" ref="E9:E15" si="3">EFFECT(D9,730)</f>
        <v>8.3282319376529967E-2</v>
      </c>
      <c r="F9" s="12"/>
      <c r="G9" s="12"/>
      <c r="H9" s="12"/>
      <c r="I9" s="12"/>
      <c r="K9" s="12"/>
      <c r="L9" s="1">
        <v>7</v>
      </c>
      <c r="M9" s="2">
        <v>-350</v>
      </c>
      <c r="N9" s="6">
        <v>0.08</v>
      </c>
      <c r="O9" s="12">
        <f t="shared" ref="O9:O15" si="4">EFFECT(N9,365)</f>
        <v>8.3277571792814031E-2</v>
      </c>
      <c r="P9" s="12"/>
      <c r="Q9" s="12"/>
      <c r="R9" s="12"/>
      <c r="S9" s="12"/>
      <c r="W9" s="1">
        <v>7</v>
      </c>
      <c r="X9" s="2">
        <v>-350</v>
      </c>
      <c r="Y9" s="6">
        <v>0.08</v>
      </c>
      <c r="Z9" s="12">
        <f t="shared" ref="Z9:Z15" si="5">EFFECT(Y9,52)</f>
        <v>8.3220474196711303E-2</v>
      </c>
      <c r="AA9" s="12"/>
      <c r="AB9" s="12"/>
      <c r="AC9" s="12"/>
      <c r="AD9" s="12"/>
    </row>
    <row r="10" spans="1:30" ht="15" customHeight="1">
      <c r="A10" s="1"/>
      <c r="B10" s="1">
        <v>8</v>
      </c>
      <c r="C10" s="2">
        <v>850</v>
      </c>
      <c r="D10" s="6">
        <v>0.08</v>
      </c>
      <c r="E10" s="12">
        <f t="shared" si="3"/>
        <v>8.3282319376529967E-2</v>
      </c>
      <c r="F10" s="19">
        <f>FV(E9,4,0,-F6)</f>
        <v>-721.95858289301668</v>
      </c>
      <c r="G10" s="19">
        <f>FV(E8,3,0,-C7)+FV(E8,2,0,-C8)+FV(E8,1,0,-C9)+FV(E8,0,0,-C10)</f>
        <v>798.46840066500067</v>
      </c>
      <c r="H10" s="12"/>
      <c r="I10" s="12"/>
      <c r="K10" s="12"/>
      <c r="L10" s="1">
        <v>8</v>
      </c>
      <c r="M10" s="2">
        <v>850</v>
      </c>
      <c r="N10" s="6">
        <v>0.08</v>
      </c>
      <c r="O10" s="12">
        <f t="shared" si="4"/>
        <v>8.3277571792814031E-2</v>
      </c>
      <c r="P10" s="19">
        <f>FV(O9,4,0,-P6)</f>
        <v>-721.9213082343</v>
      </c>
      <c r="Q10" s="19">
        <f>FV(O8,3,0,-M7)+FV(O8,2,0,-M8)+FV(O8,1,0,-M9)+FV(O8,0,0,-M10)</f>
        <v>798.46858351173182</v>
      </c>
      <c r="R10" s="12"/>
      <c r="S10" s="12"/>
      <c r="W10" s="1">
        <v>8</v>
      </c>
      <c r="X10" s="2">
        <v>850</v>
      </c>
      <c r="Y10" s="6">
        <v>0.08</v>
      </c>
      <c r="Z10" s="12">
        <f t="shared" si="5"/>
        <v>8.3220474196711303E-2</v>
      </c>
      <c r="AA10" s="19">
        <f>FV(Z9,4,0,-AA6)</f>
        <v>-721.4730818889916</v>
      </c>
      <c r="AB10" s="19">
        <f>FV(Z8,3,0,-X7)+FV(Z8,2,0,-X8)+FV(Z8,1,0,-X9)+FV(Z8,0,0,-X10)</f>
        <v>798.47078162125763</v>
      </c>
      <c r="AC10" s="12"/>
      <c r="AD10" s="12"/>
    </row>
    <row r="11" spans="1:30" ht="15" customHeight="1">
      <c r="A11" s="1"/>
      <c r="B11" s="1">
        <v>9</v>
      </c>
      <c r="C11" s="2">
        <v>-250</v>
      </c>
      <c r="D11" s="6">
        <v>0.09</v>
      </c>
      <c r="E11" s="12">
        <f t="shared" si="3"/>
        <v>9.4168213801990586E-2</v>
      </c>
      <c r="F11" s="12"/>
      <c r="G11" s="12"/>
      <c r="H11" s="12"/>
      <c r="I11" s="12"/>
      <c r="K11" s="12"/>
      <c r="L11" s="1">
        <v>9</v>
      </c>
      <c r="M11" s="2">
        <v>-250</v>
      </c>
      <c r="N11" s="6">
        <v>0.09</v>
      </c>
      <c r="O11" s="12">
        <f t="shared" si="4"/>
        <v>9.4162144930034941E-2</v>
      </c>
      <c r="P11" s="12"/>
      <c r="Q11" s="12"/>
      <c r="R11" s="12"/>
      <c r="S11" s="12"/>
      <c r="W11" s="1">
        <v>9</v>
      </c>
      <c r="X11" s="2">
        <v>-250</v>
      </c>
      <c r="Y11" s="6">
        <v>0.09</v>
      </c>
      <c r="Z11" s="12">
        <f t="shared" si="5"/>
        <v>9.4089165875418379E-2</v>
      </c>
      <c r="AA11" s="12"/>
      <c r="AB11" s="12"/>
      <c r="AC11" s="12"/>
      <c r="AD11" s="12"/>
    </row>
    <row r="12" spans="1:30" ht="15" customHeight="1">
      <c r="A12" s="1"/>
      <c r="B12" s="1">
        <v>10</v>
      </c>
      <c r="C12" s="2">
        <v>550</v>
      </c>
      <c r="D12" s="6">
        <v>0.09</v>
      </c>
      <c r="E12" s="12">
        <f t="shared" si="3"/>
        <v>9.4168213801990586E-2</v>
      </c>
      <c r="F12" s="12"/>
      <c r="G12" s="12"/>
      <c r="H12" s="12"/>
      <c r="I12" s="12"/>
      <c r="K12" s="12"/>
      <c r="L12" s="1">
        <v>10</v>
      </c>
      <c r="M12" s="2">
        <v>550</v>
      </c>
      <c r="N12" s="6">
        <v>0.09</v>
      </c>
      <c r="O12" s="12">
        <f t="shared" si="4"/>
        <v>9.4162144930034941E-2</v>
      </c>
      <c r="P12" s="12"/>
      <c r="Q12" s="12"/>
      <c r="R12" s="12"/>
      <c r="S12" s="12"/>
      <c r="W12" s="1">
        <v>10</v>
      </c>
      <c r="X12" s="2">
        <v>550</v>
      </c>
      <c r="Y12" s="6">
        <v>0.09</v>
      </c>
      <c r="Z12" s="12">
        <f t="shared" si="5"/>
        <v>9.4089165875418379E-2</v>
      </c>
      <c r="AA12" s="12"/>
      <c r="AB12" s="12"/>
      <c r="AC12" s="12"/>
      <c r="AD12" s="12"/>
    </row>
    <row r="13" spans="1:30" ht="15" customHeight="1">
      <c r="A13" s="1"/>
      <c r="B13" s="1">
        <v>11</v>
      </c>
      <c r="C13" s="2">
        <v>-350</v>
      </c>
      <c r="D13" s="6">
        <v>0.09</v>
      </c>
      <c r="E13" s="12">
        <f t="shared" si="3"/>
        <v>9.4168213801990586E-2</v>
      </c>
      <c r="F13" s="12"/>
      <c r="G13" s="23"/>
      <c r="H13" s="12"/>
      <c r="I13" s="12"/>
      <c r="K13" s="12"/>
      <c r="L13" s="1">
        <v>11</v>
      </c>
      <c r="M13" s="2">
        <v>-350</v>
      </c>
      <c r="N13" s="6">
        <v>0.09</v>
      </c>
      <c r="O13" s="12">
        <f t="shared" si="4"/>
        <v>9.4162144930034941E-2</v>
      </c>
      <c r="P13" s="12"/>
      <c r="Q13" s="23"/>
      <c r="R13" s="12"/>
      <c r="S13" s="12"/>
      <c r="W13" s="1">
        <v>11</v>
      </c>
      <c r="X13" s="2">
        <v>-350</v>
      </c>
      <c r="Y13" s="6">
        <v>0.09</v>
      </c>
      <c r="Z13" s="12">
        <f t="shared" si="5"/>
        <v>9.4089165875418379E-2</v>
      </c>
      <c r="AA13" s="12"/>
      <c r="AB13" s="23"/>
      <c r="AC13" s="12"/>
      <c r="AD13" s="12"/>
    </row>
    <row r="14" spans="1:30" ht="15" customHeight="1">
      <c r="A14" s="1"/>
      <c r="B14" s="1">
        <v>12</v>
      </c>
      <c r="C14" s="2">
        <v>850</v>
      </c>
      <c r="D14" s="6">
        <v>0.09</v>
      </c>
      <c r="E14" s="12">
        <f t="shared" si="3"/>
        <v>9.4168213801990586E-2</v>
      </c>
      <c r="F14" s="19">
        <f>FV(E12,4,0,-F10)</f>
        <v>-1034.7815109429432</v>
      </c>
      <c r="G14" s="19">
        <f>FV(E11,4,0,-G10)</f>
        <v>1144.4428498507939</v>
      </c>
      <c r="H14" s="19">
        <f>FV(E11,3,0,-C11)+FV(E11,2,0,-C12)+FV(E11,1,0,-C13)+FV(E11,0,0,-C14)</f>
        <v>798.01770675295302</v>
      </c>
      <c r="I14" s="12"/>
      <c r="K14" s="12"/>
      <c r="L14" s="1">
        <v>12</v>
      </c>
      <c r="M14" s="2">
        <v>850</v>
      </c>
      <c r="N14" s="6">
        <v>0.09</v>
      </c>
      <c r="O14" s="12">
        <f t="shared" si="4"/>
        <v>9.4162144930034941E-2</v>
      </c>
      <c r="P14" s="19">
        <f>FV(O12,4,0,-P10)</f>
        <v>-1034.7051287203453</v>
      </c>
      <c r="Q14" s="19">
        <f>FV(O11,4,0,-Q10)</f>
        <v>1144.4177212366217</v>
      </c>
      <c r="R14" s="19">
        <f>FV(O11,3,0,-M11)+FV(O11,2,0,-M12)+FV(O11,1,0,-M13)+FV(O11,0,0,-M14)</f>
        <v>798.01797570340398</v>
      </c>
      <c r="S14" s="12"/>
      <c r="W14" s="1">
        <v>12</v>
      </c>
      <c r="X14" s="2">
        <v>850</v>
      </c>
      <c r="Y14" s="6">
        <v>0.09</v>
      </c>
      <c r="Z14" s="12">
        <f t="shared" si="5"/>
        <v>9.4089165875418379E-2</v>
      </c>
      <c r="AA14" s="19">
        <f>FV(Z12,4,0,-AA10)</f>
        <v>-1033.786846794849</v>
      </c>
      <c r="AB14" s="19">
        <f>FV(Z11,4,0,-AB10)</f>
        <v>1144.1155772975392</v>
      </c>
      <c r="AC14" s="19">
        <f>FV(Z11,3,0,-X11)+FV(Z11,2,0,-X12)+FV(Z11,1,0,-X13)+FV(Z11,0,0,-X14)</f>
        <v>798.02120831002594</v>
      </c>
      <c r="AD14" s="12"/>
    </row>
    <row r="15" spans="1:30" ht="15" customHeight="1">
      <c r="A15" s="1"/>
      <c r="B15" s="1">
        <v>13</v>
      </c>
      <c r="C15" s="2">
        <v>-250</v>
      </c>
      <c r="D15" s="6">
        <v>0.1</v>
      </c>
      <c r="E15" s="12">
        <f t="shared" si="3"/>
        <v>0.10516334912888281</v>
      </c>
      <c r="F15" s="12"/>
      <c r="G15" s="12"/>
      <c r="H15" s="12"/>
      <c r="I15" s="12"/>
      <c r="K15" s="12"/>
      <c r="L15" s="1">
        <v>13</v>
      </c>
      <c r="M15" s="2">
        <v>-250</v>
      </c>
      <c r="N15" s="6">
        <v>0.1</v>
      </c>
      <c r="O15" s="12">
        <f t="shared" si="4"/>
        <v>0.10515578161622718</v>
      </c>
      <c r="P15" s="12"/>
      <c r="Q15" s="12"/>
      <c r="R15" s="12"/>
      <c r="S15" s="12"/>
      <c r="W15" s="1">
        <v>13</v>
      </c>
      <c r="X15" s="2">
        <v>-250</v>
      </c>
      <c r="Y15" s="6">
        <v>0.1</v>
      </c>
      <c r="Z15" s="12">
        <f t="shared" si="5"/>
        <v>0.10506479277976588</v>
      </c>
      <c r="AA15" s="12"/>
      <c r="AB15" s="12"/>
      <c r="AC15" s="12"/>
      <c r="AD15" s="12"/>
    </row>
    <row r="16" spans="1:30" ht="15" customHeight="1">
      <c r="A16" s="1"/>
      <c r="B16" s="1">
        <v>14</v>
      </c>
      <c r="C16" s="2">
        <v>550</v>
      </c>
      <c r="D16" s="6">
        <v>0.1</v>
      </c>
      <c r="E16" s="12">
        <f>EFFECT(D16,730)</f>
        <v>0.10516334912888281</v>
      </c>
      <c r="F16" s="12"/>
      <c r="G16" s="12"/>
      <c r="H16" s="12"/>
      <c r="I16" s="12"/>
      <c r="K16" s="12"/>
      <c r="L16" s="1">
        <v>14</v>
      </c>
      <c r="M16" s="2">
        <v>550</v>
      </c>
      <c r="N16" s="6">
        <v>0.1</v>
      </c>
      <c r="O16" s="12">
        <f>EFFECT(N16,365)</f>
        <v>0.10515578161622718</v>
      </c>
      <c r="P16" s="12"/>
      <c r="Q16" s="12"/>
      <c r="R16" s="12"/>
      <c r="S16" s="12"/>
      <c r="W16" s="1">
        <v>14</v>
      </c>
      <c r="X16" s="2">
        <v>550</v>
      </c>
      <c r="Y16" s="6">
        <v>0.1</v>
      </c>
      <c r="Z16" s="12">
        <f>EFFECT(Y16,52)</f>
        <v>0.10506479277976588</v>
      </c>
      <c r="AA16" s="12"/>
      <c r="AB16" s="12"/>
      <c r="AC16" s="12"/>
      <c r="AD16" s="12"/>
    </row>
    <row r="17" spans="1:30" ht="15" customHeight="1">
      <c r="A17" s="1"/>
      <c r="B17" s="1">
        <v>15</v>
      </c>
      <c r="C17" s="2">
        <v>-350</v>
      </c>
      <c r="D17" s="6">
        <v>0.1</v>
      </c>
      <c r="E17" s="12"/>
      <c r="F17" s="12"/>
      <c r="G17" s="12"/>
      <c r="H17" s="12"/>
      <c r="I17" s="12"/>
      <c r="K17" s="12"/>
      <c r="L17" s="1">
        <v>15</v>
      </c>
      <c r="M17" s="2">
        <v>-350</v>
      </c>
      <c r="N17" s="6">
        <v>0.1</v>
      </c>
      <c r="O17" s="12">
        <f>EFFECT(N16,365)</f>
        <v>0.10515578161622718</v>
      </c>
      <c r="P17" s="12"/>
      <c r="Q17" s="12"/>
      <c r="R17" s="12"/>
      <c r="S17" s="12"/>
      <c r="W17" s="1">
        <v>15</v>
      </c>
      <c r="X17" s="2">
        <v>-350</v>
      </c>
      <c r="Y17" s="6">
        <v>0.1</v>
      </c>
      <c r="Z17" s="12">
        <f>EFFECT(Y16,52)</f>
        <v>0.10506479277976588</v>
      </c>
      <c r="AA17" s="12"/>
      <c r="AB17" s="12"/>
      <c r="AC17" s="12"/>
      <c r="AD17" s="12"/>
    </row>
    <row r="18" spans="1:30" ht="15" customHeight="1">
      <c r="A18" s="1"/>
      <c r="B18" s="1">
        <v>16</v>
      </c>
      <c r="C18" s="2">
        <v>850</v>
      </c>
      <c r="D18" s="6">
        <v>0.1</v>
      </c>
      <c r="E18" s="12"/>
      <c r="F18" s="31">
        <f>FV(E15,4,0,-F14)</f>
        <v>-1543.670325631748</v>
      </c>
      <c r="G18" s="31">
        <f>FV(E15,4,0,-G14)</f>
        <v>1707.2613377931832</v>
      </c>
      <c r="H18" s="19">
        <f>FV(E16,4,0,-H14)</f>
        <v>1190.4699110063209</v>
      </c>
      <c r="I18" s="19">
        <f>FV(E15,3,0,-C15)+FV(E15,2,0,-C16)+FV(E15,1,0,-C17)+FV(E16,0,0,-C18)</f>
        <v>797.49737495451882</v>
      </c>
      <c r="K18" s="12"/>
      <c r="L18" s="1">
        <v>16</v>
      </c>
      <c r="M18" s="2">
        <v>850</v>
      </c>
      <c r="N18" s="6">
        <v>0.1</v>
      </c>
      <c r="O18" s="12">
        <f>EFFECT(N16,365)</f>
        <v>0.10515578161622718</v>
      </c>
      <c r="P18" s="31">
        <f>FV(O15,4,0,-P14)</f>
        <v>-1543.5141028138391</v>
      </c>
      <c r="Q18" s="31">
        <f>FV(O15,4,0,-Q14)</f>
        <v>1707.1770915288682</v>
      </c>
      <c r="R18" s="19">
        <f>FV(O16,4,0,-R14)</f>
        <v>1190.4377059776489</v>
      </c>
      <c r="S18" s="19">
        <f>FV(O15,3,0,-M15)+FV(O15,2,0,-M16)+FV(O15,1,0,-M17)+FV(O16,0,0,-M18)</f>
        <v>797.49775603725368</v>
      </c>
      <c r="W18" s="1">
        <v>16</v>
      </c>
      <c r="X18" s="2">
        <v>850</v>
      </c>
      <c r="Y18" s="6">
        <v>0.1</v>
      </c>
      <c r="Z18" s="12">
        <f>EFFECT(Y16,52)</f>
        <v>0.10506479277976588</v>
      </c>
      <c r="AA18" s="31">
        <f>FV(Z15,4,0,-AA14)</f>
        <v>-1541.6364583777522</v>
      </c>
      <c r="AB18" s="31">
        <f>FV(Z15,4,0,-AB14)</f>
        <v>1706.1643723058676</v>
      </c>
      <c r="AC18" s="19">
        <f>FV(Z16,4,0,-AC14)</f>
        <v>1190.0505342118586</v>
      </c>
      <c r="AD18" s="19">
        <f>FV(Z15,3,0,-X15)+FV(Z15,2,0,-X16)+FV(Z15,1,0,-X17)+FV(Z16,0,0,-X18)</f>
        <v>797.50233552766258</v>
      </c>
    </row>
    <row r="19" spans="1:30" ht="15" customHeight="1">
      <c r="A19" s="12"/>
      <c r="B19" s="12"/>
      <c r="C19" s="9" t="s">
        <v>36</v>
      </c>
      <c r="D19" s="12"/>
      <c r="E19" s="9" t="s">
        <v>37</v>
      </c>
      <c r="F19" s="19">
        <f t="shared" ref="F19:I19" si="6">F18</f>
        <v>-1543.670325631748</v>
      </c>
      <c r="G19" s="19">
        <f t="shared" si="6"/>
        <v>1707.2613377931832</v>
      </c>
      <c r="H19" s="19">
        <f t="shared" si="6"/>
        <v>1190.4699110063209</v>
      </c>
      <c r="I19" s="19">
        <f t="shared" si="6"/>
        <v>797.49737495451882</v>
      </c>
      <c r="K19" s="12"/>
      <c r="L19" s="12"/>
      <c r="M19" s="9" t="s">
        <v>36</v>
      </c>
      <c r="N19" s="12"/>
      <c r="O19" s="12"/>
      <c r="P19" s="19">
        <f t="shared" ref="P19:S19" si="7">P18</f>
        <v>-1543.5141028138391</v>
      </c>
      <c r="Q19" s="19">
        <f t="shared" si="7"/>
        <v>1707.1770915288682</v>
      </c>
      <c r="R19" s="19">
        <f t="shared" si="7"/>
        <v>1190.4377059776489</v>
      </c>
      <c r="S19" s="19">
        <f t="shared" si="7"/>
        <v>797.49775603725368</v>
      </c>
      <c r="W19" s="12"/>
      <c r="X19" s="9" t="s">
        <v>36</v>
      </c>
      <c r="Y19" s="12"/>
      <c r="Z19" s="12"/>
      <c r="AA19" s="19">
        <f t="shared" ref="AA19:AD19" si="8">AA18</f>
        <v>-1541.6364583777522</v>
      </c>
      <c r="AB19" s="19">
        <f t="shared" si="8"/>
        <v>1706.1643723058676</v>
      </c>
      <c r="AC19" s="19">
        <f t="shared" si="8"/>
        <v>1190.0505342118586</v>
      </c>
      <c r="AD19" s="19">
        <f t="shared" si="8"/>
        <v>797.50233552766258</v>
      </c>
    </row>
    <row r="20" spans="1:30" ht="15" customHeight="1">
      <c r="A20" s="12"/>
      <c r="B20" s="12"/>
      <c r="C20" s="12"/>
      <c r="D20" s="12"/>
      <c r="E20" s="24" t="s">
        <v>37</v>
      </c>
      <c r="F20" s="25"/>
      <c r="G20" s="25"/>
      <c r="H20" s="25"/>
      <c r="I20" s="26">
        <f>SUM(F19:I19)</f>
        <v>2151.5582981222751</v>
      </c>
      <c r="K20" s="12"/>
      <c r="L20" s="12"/>
      <c r="M20" s="25"/>
      <c r="N20" s="25"/>
      <c r="O20" s="25"/>
      <c r="P20" s="25"/>
      <c r="Q20" s="25"/>
      <c r="R20" s="25"/>
      <c r="S20" s="26">
        <f>SUM(P19:S19)</f>
        <v>2151.5984507299318</v>
      </c>
      <c r="W20" s="25"/>
      <c r="X20" s="25"/>
      <c r="Y20" s="25"/>
      <c r="Z20" s="25"/>
      <c r="AA20" s="25"/>
      <c r="AB20" s="25"/>
      <c r="AC20" s="25"/>
      <c r="AD20" s="26">
        <f>SUM(AA19:AD19)</f>
        <v>2152.0807836676368</v>
      </c>
    </row>
    <row r="22" spans="1:30" ht="15" customHeight="1">
      <c r="A22" s="17"/>
      <c r="R22" s="32"/>
    </row>
    <row r="23" spans="1:30" ht="15" customHeight="1">
      <c r="R23" s="17"/>
    </row>
    <row r="24" spans="1:30" ht="15" customHeight="1">
      <c r="A24" s="24" t="s">
        <v>38</v>
      </c>
      <c r="B24" s="12"/>
      <c r="C24" s="12"/>
      <c r="D24" s="12"/>
      <c r="E24" s="12"/>
      <c r="F24" s="12"/>
      <c r="G24" s="12"/>
      <c r="H24" s="12"/>
      <c r="I24" s="12"/>
      <c r="K24" s="9" t="s">
        <v>39</v>
      </c>
      <c r="L24" s="12"/>
      <c r="M24" s="12"/>
      <c r="N24" s="12"/>
      <c r="O24" s="12"/>
      <c r="P24" s="12"/>
      <c r="Q24" s="12"/>
      <c r="R24" s="12"/>
      <c r="S24" s="12"/>
      <c r="W24" s="33"/>
      <c r="X24" s="34"/>
      <c r="Y24" s="34"/>
    </row>
    <row r="25" spans="1:30" ht="15" customHeight="1">
      <c r="A25" s="12"/>
      <c r="B25" s="1" t="s">
        <v>0</v>
      </c>
      <c r="C25" s="2" t="s">
        <v>1</v>
      </c>
      <c r="D25" s="2" t="s">
        <v>15</v>
      </c>
      <c r="E25" s="9" t="s">
        <v>16</v>
      </c>
      <c r="F25" s="12"/>
      <c r="G25" s="12"/>
      <c r="H25" s="12"/>
      <c r="I25" s="12"/>
      <c r="K25" s="12"/>
      <c r="L25" s="1" t="s">
        <v>0</v>
      </c>
      <c r="M25" s="2" t="s">
        <v>1</v>
      </c>
      <c r="N25" s="2" t="s">
        <v>15</v>
      </c>
      <c r="O25" s="9" t="s">
        <v>16</v>
      </c>
      <c r="P25" s="12"/>
      <c r="Q25" s="12"/>
      <c r="R25" s="12"/>
      <c r="S25" s="12"/>
      <c r="W25" s="35"/>
      <c r="X25" s="36"/>
      <c r="Y25" s="37"/>
    </row>
    <row r="26" spans="1:30" ht="15" customHeight="1">
      <c r="A26" s="12"/>
      <c r="B26" s="5">
        <v>0</v>
      </c>
      <c r="C26" s="3">
        <v>-1000</v>
      </c>
      <c r="D26" s="6"/>
      <c r="E26" s="9">
        <v>0</v>
      </c>
      <c r="F26" s="12"/>
      <c r="G26" s="12"/>
      <c r="H26" s="12"/>
      <c r="I26" s="12"/>
      <c r="K26" s="12"/>
      <c r="L26" s="5">
        <v>0</v>
      </c>
      <c r="M26" s="3">
        <v>-1000</v>
      </c>
      <c r="N26" s="6"/>
      <c r="O26" s="9">
        <v>0</v>
      </c>
      <c r="P26" s="12"/>
      <c r="Q26" s="12"/>
      <c r="R26" s="12"/>
      <c r="S26" s="12"/>
      <c r="W26" s="33"/>
      <c r="X26" s="34"/>
      <c r="Y26" s="38"/>
    </row>
    <row r="27" spans="1:30" ht="15" customHeight="1">
      <c r="A27" s="12"/>
      <c r="B27" s="1">
        <v>1</v>
      </c>
      <c r="C27" s="2">
        <v>-250</v>
      </c>
      <c r="D27" s="6">
        <v>7.0000000000000007E-2</v>
      </c>
      <c r="E27" s="12">
        <f>EFFECT(7%,12)</f>
        <v>7.2290080856235894E-2</v>
      </c>
      <c r="F27" s="12"/>
      <c r="G27" s="12"/>
      <c r="H27" s="12"/>
      <c r="I27" s="12"/>
      <c r="K27" s="12"/>
      <c r="L27" s="1">
        <v>1</v>
      </c>
      <c r="M27" s="2">
        <v>-250</v>
      </c>
      <c r="N27" s="6">
        <v>7.0000000000000007E-2</v>
      </c>
      <c r="O27" s="12">
        <f>EFFECT(7%,4)</f>
        <v>7.1859031289062791E-2</v>
      </c>
      <c r="P27" s="12"/>
      <c r="Q27" s="12"/>
      <c r="R27" s="12"/>
      <c r="S27" s="12"/>
      <c r="W27" s="33"/>
      <c r="X27" s="34"/>
      <c r="Y27" s="38"/>
    </row>
    <row r="28" spans="1:30" ht="15" customHeight="1">
      <c r="A28" s="12"/>
      <c r="B28" s="1">
        <v>2</v>
      </c>
      <c r="C28" s="2">
        <v>550</v>
      </c>
      <c r="D28" s="6">
        <v>7.0000000000000007E-2</v>
      </c>
      <c r="E28" s="12">
        <f t="shared" ref="E28:E30" si="9">EFFECT(D28,12)</f>
        <v>7.2290080856235894E-2</v>
      </c>
      <c r="F28" s="12"/>
      <c r="G28" s="12"/>
      <c r="H28" s="12"/>
      <c r="I28" s="12"/>
      <c r="K28" s="12"/>
      <c r="L28" s="1">
        <v>2</v>
      </c>
      <c r="M28" s="2">
        <v>550</v>
      </c>
      <c r="N28" s="6">
        <v>7.0000000000000007E-2</v>
      </c>
      <c r="O28" s="12">
        <f t="shared" ref="O28:O30" si="10">EFFECT(N28,4)</f>
        <v>7.1859031289062791E-2</v>
      </c>
      <c r="P28" s="12"/>
      <c r="Q28" s="12"/>
      <c r="R28" s="12"/>
      <c r="S28" s="12"/>
      <c r="W28" s="33"/>
      <c r="X28" s="34"/>
      <c r="Y28" s="38"/>
    </row>
    <row r="29" spans="1:30" ht="15" customHeight="1">
      <c r="A29" s="12"/>
      <c r="B29" s="1">
        <v>3</v>
      </c>
      <c r="C29" s="2">
        <v>-350</v>
      </c>
      <c r="D29" s="6">
        <v>7.0000000000000007E-2</v>
      </c>
      <c r="E29" s="12">
        <f t="shared" si="9"/>
        <v>7.2290080856235894E-2</v>
      </c>
      <c r="F29" s="12"/>
      <c r="G29" s="12"/>
      <c r="H29" s="12"/>
      <c r="I29" s="12"/>
      <c r="K29" s="12"/>
      <c r="L29" s="1">
        <v>3</v>
      </c>
      <c r="M29" s="2">
        <v>-350</v>
      </c>
      <c r="N29" s="6">
        <v>7.0000000000000007E-2</v>
      </c>
      <c r="O29" s="12">
        <f t="shared" si="10"/>
        <v>7.1859031289062791E-2</v>
      </c>
      <c r="P29" s="12"/>
      <c r="Q29" s="12"/>
      <c r="R29" s="12"/>
      <c r="S29" s="12"/>
      <c r="W29" s="33"/>
      <c r="X29" s="34"/>
      <c r="Y29" s="38"/>
    </row>
    <row r="30" spans="1:30" ht="14.4">
      <c r="A30" s="12"/>
      <c r="B30" s="1">
        <v>4</v>
      </c>
      <c r="C30" s="2">
        <v>850</v>
      </c>
      <c r="D30" s="6">
        <v>7.0000000000000007E-2</v>
      </c>
      <c r="E30" s="12">
        <f t="shared" si="9"/>
        <v>7.2290080856235894E-2</v>
      </c>
      <c r="F30" s="19">
        <f>FV(E30,0,0,-C30)+FV(E29,1,0,-C29)+FV(E29,2,0,-C28)+FV(E28,3,0,-C27)+FV(E27,4,0,-C26)</f>
        <v>-523.19349342780151</v>
      </c>
      <c r="G30" s="12"/>
      <c r="H30" s="12"/>
      <c r="I30" s="12"/>
      <c r="K30" s="12"/>
      <c r="L30" s="1">
        <v>4</v>
      </c>
      <c r="M30" s="2">
        <v>850</v>
      </c>
      <c r="N30" s="6">
        <v>7.0000000000000007E-2</v>
      </c>
      <c r="O30" s="12">
        <f t="shared" si="10"/>
        <v>7.1859031289062791E-2</v>
      </c>
      <c r="P30" s="19">
        <f>FV(O30,0,0,-M30)+FV(O29,1,0,-M29)+FV(O29,2,0,-M28)+FV(O28,3,0,-M27)+FV(O27,4,0,-M26)</f>
        <v>-521.05486026960193</v>
      </c>
      <c r="Q30" s="12"/>
      <c r="R30" s="12"/>
      <c r="S30" s="12"/>
      <c r="W30" s="33"/>
      <c r="X30" s="34"/>
      <c r="Y30" s="38"/>
      <c r="Z30" s="39"/>
      <c r="AB30" s="32"/>
    </row>
    <row r="31" spans="1:30" ht="14.4">
      <c r="A31" s="12"/>
      <c r="B31" s="1">
        <v>5</v>
      </c>
      <c r="C31" s="2">
        <v>-250</v>
      </c>
      <c r="D31" s="6">
        <v>0.08</v>
      </c>
      <c r="E31" s="22">
        <f>EFFECT(D33,12)</f>
        <v>8.2999506807510004E-2</v>
      </c>
      <c r="F31" s="12"/>
      <c r="G31" s="23"/>
      <c r="H31" s="12"/>
      <c r="I31" s="12"/>
      <c r="K31" s="12"/>
      <c r="L31" s="1">
        <v>5</v>
      </c>
      <c r="M31" s="2">
        <v>-250</v>
      </c>
      <c r="N31" s="6">
        <v>0.08</v>
      </c>
      <c r="O31" s="22">
        <f>EFFECT(N33,4)</f>
        <v>8.2432159999999977E-2</v>
      </c>
      <c r="P31" s="12"/>
      <c r="Q31" s="23"/>
      <c r="R31" s="12"/>
      <c r="S31" s="12"/>
      <c r="W31" s="33"/>
      <c r="X31" s="34"/>
      <c r="Y31" s="38"/>
    </row>
    <row r="32" spans="1:30" ht="14.4">
      <c r="A32" s="12"/>
      <c r="B32" s="1">
        <v>6</v>
      </c>
      <c r="C32" s="2">
        <v>550</v>
      </c>
      <c r="D32" s="6">
        <v>0.08</v>
      </c>
      <c r="E32" s="12">
        <f>EFFECT(D32,12)</f>
        <v>8.2999506807510004E-2</v>
      </c>
      <c r="F32" s="12"/>
      <c r="G32" s="12"/>
      <c r="H32" s="12"/>
      <c r="I32" s="12"/>
      <c r="K32" s="12"/>
      <c r="L32" s="1">
        <v>6</v>
      </c>
      <c r="M32" s="2">
        <v>550</v>
      </c>
      <c r="N32" s="6">
        <v>0.08</v>
      </c>
      <c r="O32" s="12">
        <f>EFFECT(N32,4)</f>
        <v>8.2432159999999977E-2</v>
      </c>
      <c r="P32" s="12"/>
      <c r="Q32" s="12"/>
      <c r="R32" s="12"/>
      <c r="S32" s="12"/>
      <c r="W32" s="33"/>
      <c r="X32" s="34"/>
      <c r="Y32" s="38"/>
    </row>
    <row r="33" spans="1:28" ht="14.4">
      <c r="A33" s="12"/>
      <c r="B33" s="1">
        <v>7</v>
      </c>
      <c r="C33" s="2">
        <v>-350</v>
      </c>
      <c r="D33" s="6">
        <v>0.08</v>
      </c>
      <c r="E33" s="12">
        <f t="shared" ref="E33:E34" si="11">EFFECT(D33,12)</f>
        <v>8.2999506807510004E-2</v>
      </c>
      <c r="F33" s="12"/>
      <c r="G33" s="12"/>
      <c r="H33" s="12"/>
      <c r="I33" s="12"/>
      <c r="K33" s="12"/>
      <c r="L33" s="1">
        <v>7</v>
      </c>
      <c r="M33" s="2">
        <v>-350</v>
      </c>
      <c r="N33" s="6">
        <v>0.08</v>
      </c>
      <c r="O33" s="12">
        <f t="shared" ref="O33:O39" si="12">EFFECT(N33,4)</f>
        <v>8.2432159999999977E-2</v>
      </c>
      <c r="P33" s="12"/>
      <c r="Q33" s="12"/>
      <c r="R33" s="12"/>
      <c r="S33" s="12"/>
      <c r="W33" s="33"/>
      <c r="X33" s="34"/>
      <c r="Y33" s="38"/>
    </row>
    <row r="34" spans="1:28" ht="14.4">
      <c r="A34" s="12"/>
      <c r="B34" s="1">
        <v>8</v>
      </c>
      <c r="C34" s="2">
        <v>850</v>
      </c>
      <c r="D34" s="6">
        <v>0.08</v>
      </c>
      <c r="E34" s="12">
        <f t="shared" si="11"/>
        <v>8.2999506807510004E-2</v>
      </c>
      <c r="F34" s="19">
        <f>FV(E33,4,0,-F30)</f>
        <v>-719.7395528761557</v>
      </c>
      <c r="G34" s="19">
        <f>FV(E32,3,0,-C31)+FV(E32,2,0,-C32)+FV(E32,1,0,-C33)+FV(E32,0,0,-C34)</f>
        <v>798.47927217212919</v>
      </c>
      <c r="H34" s="12"/>
      <c r="I34" s="12"/>
      <c r="K34" s="12"/>
      <c r="L34" s="1">
        <v>8</v>
      </c>
      <c r="M34" s="2">
        <v>850</v>
      </c>
      <c r="N34" s="6">
        <v>0.08</v>
      </c>
      <c r="O34" s="12">
        <f t="shared" si="12"/>
        <v>8.2432159999999977E-2</v>
      </c>
      <c r="P34" s="19">
        <f>FV(O33,4,0,-P30)</f>
        <v>-715.29666374609587</v>
      </c>
      <c r="Q34" s="19">
        <f>FV(O32,3,0,-M31)+FV(O32,2,0,-M32)+FV(O32,1,0,-M33)+FV(O32,0,0,-M34)</f>
        <v>798.50095491060983</v>
      </c>
      <c r="R34" s="12"/>
      <c r="S34" s="12"/>
      <c r="W34" s="33"/>
      <c r="X34" s="34"/>
      <c r="Y34" s="38"/>
    </row>
    <row r="35" spans="1:28" ht="14.4">
      <c r="A35" s="12"/>
      <c r="B35" s="1">
        <v>9</v>
      </c>
      <c r="C35" s="2">
        <v>-250</v>
      </c>
      <c r="D35" s="6">
        <v>0.09</v>
      </c>
      <c r="E35" s="12">
        <f>EFFECT(9%,12)</f>
        <v>9.3806897670984268E-2</v>
      </c>
      <c r="F35" s="12"/>
      <c r="G35" s="12"/>
      <c r="H35" s="12"/>
      <c r="I35" s="12"/>
      <c r="K35" s="12"/>
      <c r="L35" s="1">
        <v>9</v>
      </c>
      <c r="M35" s="2">
        <v>-250</v>
      </c>
      <c r="N35" s="6">
        <v>0.09</v>
      </c>
      <c r="O35" s="12">
        <f t="shared" si="12"/>
        <v>9.3083318789062286E-2</v>
      </c>
      <c r="P35" s="12"/>
      <c r="Q35" s="12"/>
      <c r="R35" s="12"/>
      <c r="S35" s="12"/>
      <c r="W35" s="33"/>
      <c r="X35" s="34"/>
      <c r="Y35" s="38"/>
    </row>
    <row r="36" spans="1:28" ht="14.4">
      <c r="A36" s="12"/>
      <c r="B36" s="1">
        <v>10</v>
      </c>
      <c r="C36" s="2">
        <v>550</v>
      </c>
      <c r="D36" s="6">
        <v>0.09</v>
      </c>
      <c r="E36" s="12">
        <f t="shared" ref="E36:E38" si="13">EFFECT(D36,12)</f>
        <v>9.3806897670984268E-2</v>
      </c>
      <c r="F36" s="12"/>
      <c r="G36" s="12"/>
      <c r="H36" s="12"/>
      <c r="I36" s="12"/>
      <c r="K36" s="12"/>
      <c r="L36" s="1">
        <v>10</v>
      </c>
      <c r="M36" s="2">
        <v>550</v>
      </c>
      <c r="N36" s="6">
        <v>0.09</v>
      </c>
      <c r="O36" s="12">
        <f t="shared" si="12"/>
        <v>9.3083318789062286E-2</v>
      </c>
      <c r="P36" s="12"/>
      <c r="Q36" s="12"/>
      <c r="R36" s="12"/>
      <c r="S36" s="12"/>
      <c r="W36" s="33"/>
      <c r="X36" s="34"/>
      <c r="Y36" s="38"/>
      <c r="AB36" s="32"/>
    </row>
    <row r="37" spans="1:28" ht="14.4">
      <c r="A37" s="12"/>
      <c r="B37" s="1">
        <v>11</v>
      </c>
      <c r="C37" s="2">
        <v>-350</v>
      </c>
      <c r="D37" s="6">
        <v>0.09</v>
      </c>
      <c r="E37" s="12">
        <f t="shared" si="13"/>
        <v>9.3806897670984268E-2</v>
      </c>
      <c r="F37" s="12"/>
      <c r="G37" s="23"/>
      <c r="H37" s="12"/>
      <c r="I37" s="12"/>
      <c r="K37" s="12"/>
      <c r="L37" s="1">
        <v>11</v>
      </c>
      <c r="M37" s="2">
        <v>-350</v>
      </c>
      <c r="N37" s="6">
        <v>0.09</v>
      </c>
      <c r="O37" s="12">
        <f t="shared" si="12"/>
        <v>9.3083318789062286E-2</v>
      </c>
      <c r="P37" s="12"/>
      <c r="Q37" s="23"/>
      <c r="R37" s="12"/>
      <c r="S37" s="12"/>
      <c r="W37" s="33"/>
      <c r="X37" s="34"/>
      <c r="Y37" s="38"/>
    </row>
    <row r="38" spans="1:28" ht="14.4">
      <c r="A38" s="12"/>
      <c r="B38" s="1">
        <v>12</v>
      </c>
      <c r="C38" s="2">
        <v>850</v>
      </c>
      <c r="D38" s="6">
        <v>0.09</v>
      </c>
      <c r="E38" s="12">
        <f t="shared" si="13"/>
        <v>9.3806897670984268E-2</v>
      </c>
      <c r="F38" s="19">
        <f>FV(E36,4,0,-F34)</f>
        <v>-1030.2390345837564</v>
      </c>
      <c r="G38" s="19">
        <f>FV(E35,4,0,-G34)</f>
        <v>1142.9474887276374</v>
      </c>
      <c r="H38" s="19">
        <f>FV(E35,3,0,-C35)+FV(E35,2,0,-C36)+FV(E35,1,0,-C37)+FV(E35,0,0,-C38)</f>
        <v>798.03368425196368</v>
      </c>
      <c r="I38" s="12"/>
      <c r="K38" s="12"/>
      <c r="L38" s="1">
        <v>12</v>
      </c>
      <c r="M38" s="2">
        <v>850</v>
      </c>
      <c r="N38" s="6">
        <v>0.09</v>
      </c>
      <c r="O38" s="12">
        <f t="shared" si="12"/>
        <v>9.3083318789062286E-2</v>
      </c>
      <c r="P38" s="19">
        <f>FV(O36,4,0,-P34)</f>
        <v>-1021.1728656068412</v>
      </c>
      <c r="Q38" s="19">
        <f>FV(O35,4,0,-Q34)</f>
        <v>1139.9570970252789</v>
      </c>
      <c r="R38" s="19">
        <f>FV(O35,3,0,-M35)+FV(O35,2,0,-M36)+FV(O35,1,0,-M37)+FV(O35,0,0,-M38)</f>
        <v>798.06546895013719</v>
      </c>
      <c r="S38" s="12"/>
      <c r="W38" s="33"/>
      <c r="X38" s="34"/>
      <c r="Y38" s="38"/>
    </row>
    <row r="39" spans="1:28" ht="14.4">
      <c r="A39" s="12"/>
      <c r="B39" s="1">
        <v>13</v>
      </c>
      <c r="C39" s="2">
        <v>-250</v>
      </c>
      <c r="D39" s="6">
        <v>0.1</v>
      </c>
      <c r="E39" s="22">
        <f t="shared" ref="E39:E40" si="14">EFFECT(D41,12)</f>
        <v>0.10471306744129683</v>
      </c>
      <c r="F39" s="12"/>
      <c r="G39" s="12"/>
      <c r="H39" s="12"/>
      <c r="I39" s="12"/>
      <c r="K39" s="12"/>
      <c r="L39" s="1">
        <v>13</v>
      </c>
      <c r="M39" s="2">
        <v>-250</v>
      </c>
      <c r="N39" s="6">
        <v>0.1</v>
      </c>
      <c r="O39" s="12">
        <f t="shared" si="12"/>
        <v>0.10381289062499977</v>
      </c>
      <c r="P39" s="12"/>
      <c r="Q39" s="12"/>
      <c r="R39" s="12"/>
      <c r="S39" s="12"/>
      <c r="W39" s="33"/>
      <c r="X39" s="34"/>
      <c r="Y39" s="38"/>
    </row>
    <row r="40" spans="1:28" ht="14.4">
      <c r="A40" s="12"/>
      <c r="B40" s="1">
        <v>14</v>
      </c>
      <c r="C40" s="2">
        <v>550</v>
      </c>
      <c r="D40" s="6">
        <v>0.1</v>
      </c>
      <c r="E40" s="22">
        <f t="shared" si="14"/>
        <v>0.10471306744129683</v>
      </c>
      <c r="F40" s="12"/>
      <c r="G40" s="12"/>
      <c r="H40" s="12"/>
      <c r="I40" s="12"/>
      <c r="K40" s="12"/>
      <c r="L40" s="1">
        <v>14</v>
      </c>
      <c r="M40" s="2">
        <v>550</v>
      </c>
      <c r="N40" s="6">
        <v>0.1</v>
      </c>
      <c r="O40" s="12">
        <f>EFFECT(N40,4)</f>
        <v>0.10381289062499977</v>
      </c>
      <c r="P40" s="12"/>
      <c r="Q40" s="12"/>
      <c r="R40" s="12"/>
      <c r="S40" s="12"/>
      <c r="W40" s="33"/>
      <c r="X40" s="34"/>
      <c r="Y40" s="38"/>
    </row>
    <row r="41" spans="1:28" ht="14.4">
      <c r="A41" s="12"/>
      <c r="B41" s="1">
        <v>15</v>
      </c>
      <c r="C41" s="2">
        <v>-350</v>
      </c>
      <c r="D41" s="6">
        <v>0.1</v>
      </c>
      <c r="E41" s="22">
        <f>EFFECT(D41,12)</f>
        <v>0.10471306744129683</v>
      </c>
      <c r="F41" s="12"/>
      <c r="G41" s="12"/>
      <c r="H41" s="12"/>
      <c r="I41" s="12"/>
      <c r="K41" s="12"/>
      <c r="L41" s="1">
        <v>15</v>
      </c>
      <c r="M41" s="2">
        <v>-350</v>
      </c>
      <c r="N41" s="6">
        <v>0.1</v>
      </c>
      <c r="O41" s="12">
        <f>EFFECT(N39,4)</f>
        <v>0.10381289062499977</v>
      </c>
      <c r="P41" s="12"/>
      <c r="Q41" s="12"/>
      <c r="R41" s="12"/>
      <c r="S41" s="12"/>
      <c r="W41" s="33"/>
      <c r="X41" s="34"/>
      <c r="Y41" s="38"/>
      <c r="AA41" s="32"/>
      <c r="AB41" s="32"/>
    </row>
    <row r="42" spans="1:28" ht="14.4">
      <c r="A42" s="12"/>
      <c r="B42" s="1">
        <v>16</v>
      </c>
      <c r="C42" s="2">
        <v>850</v>
      </c>
      <c r="D42" s="6">
        <v>0.1</v>
      </c>
      <c r="E42" s="22">
        <f>EFFECT(D41,12)</f>
        <v>0.10471306744129683</v>
      </c>
      <c r="F42" s="31">
        <f>FV(E39,4,0,-F38)</f>
        <v>-1534.3907287024031</v>
      </c>
      <c r="G42" s="31">
        <f>FV(E39,4,0,-G38)</f>
        <v>1702.2535268292697</v>
      </c>
      <c r="H42" s="19">
        <f>FV(E40,4,0,-H38)</f>
        <v>1188.5547384672357</v>
      </c>
      <c r="I42" s="19">
        <f>FV(E39,3,0,-C39)+FV(E39,2,0,-C40)+FV(E39,1,0,-C41)+FV(E40,0,0,-C42)</f>
        <v>797.51999454739689</v>
      </c>
      <c r="K42" s="12"/>
      <c r="L42" s="1">
        <v>16</v>
      </c>
      <c r="M42" s="2">
        <v>850</v>
      </c>
      <c r="N42" s="6">
        <v>0.1</v>
      </c>
      <c r="O42" s="12">
        <f>EFFECT(N39,4)</f>
        <v>0.10381289062499977</v>
      </c>
      <c r="P42" s="31">
        <f>FV(O39,4,0,-P38)</f>
        <v>-1515.9368586594096</v>
      </c>
      <c r="Q42" s="31">
        <f>FV(O39,4,0,-Q38)</f>
        <v>1692.2727178459254</v>
      </c>
      <c r="R42" s="19">
        <f>FV(O40,4,0,-R38)</f>
        <v>1184.7326743115868</v>
      </c>
      <c r="S42" s="19">
        <f>FV(O39,3,0,-M39)+FV(O39,2,0,-M40)+FV(O39,1,0,-M41)+FV(O40,0,0,-M42)</f>
        <v>797.56487585013042</v>
      </c>
    </row>
    <row r="43" spans="1:28" ht="14.4">
      <c r="A43" s="12"/>
      <c r="B43" s="12"/>
      <c r="C43" s="9" t="s">
        <v>36</v>
      </c>
      <c r="D43" s="12"/>
      <c r="E43" s="9" t="s">
        <v>37</v>
      </c>
      <c r="F43" s="19">
        <f t="shared" ref="F43:I43" si="15">F42</f>
        <v>-1534.3907287024031</v>
      </c>
      <c r="G43" s="19">
        <f t="shared" si="15"/>
        <v>1702.2535268292697</v>
      </c>
      <c r="H43" s="19">
        <f t="shared" si="15"/>
        <v>1188.5547384672357</v>
      </c>
      <c r="I43" s="19">
        <f t="shared" si="15"/>
        <v>797.51999454739689</v>
      </c>
      <c r="K43" s="12"/>
      <c r="L43" s="12"/>
      <c r="M43" s="9" t="s">
        <v>36</v>
      </c>
      <c r="N43" s="12"/>
      <c r="O43" s="9" t="s">
        <v>37</v>
      </c>
      <c r="P43" s="19">
        <f t="shared" ref="P43:S43" si="16">P42</f>
        <v>-1515.9368586594096</v>
      </c>
      <c r="Q43" s="19">
        <f t="shared" si="16"/>
        <v>1692.2727178459254</v>
      </c>
      <c r="R43" s="19">
        <f t="shared" si="16"/>
        <v>1184.7326743115868</v>
      </c>
      <c r="S43" s="19">
        <f t="shared" si="16"/>
        <v>797.56487585013042</v>
      </c>
    </row>
    <row r="44" spans="1:28" ht="14.4">
      <c r="A44" s="12"/>
      <c r="B44" s="12"/>
      <c r="C44" s="12"/>
      <c r="D44" s="12"/>
      <c r="E44" s="24" t="s">
        <v>37</v>
      </c>
      <c r="F44" s="25"/>
      <c r="G44" s="25"/>
      <c r="H44" s="25"/>
      <c r="I44" s="26">
        <f>SUM(F43:I43)</f>
        <v>2153.9375311414992</v>
      </c>
      <c r="K44" s="12"/>
      <c r="L44" s="12"/>
      <c r="M44" s="12"/>
      <c r="N44" s="25"/>
      <c r="O44" s="24" t="s">
        <v>37</v>
      </c>
      <c r="P44" s="25"/>
      <c r="Q44" s="25"/>
      <c r="R44" s="25"/>
      <c r="S44" s="26">
        <f>SUM(P43:S43)</f>
        <v>2158.6334093482328</v>
      </c>
    </row>
    <row r="49" spans="1:19" ht="14.4">
      <c r="A49" s="9" t="s">
        <v>58</v>
      </c>
      <c r="B49" s="12"/>
      <c r="C49" s="12"/>
      <c r="D49" s="12"/>
      <c r="E49" s="12"/>
      <c r="F49" s="12"/>
      <c r="G49" s="12"/>
      <c r="H49" s="12"/>
      <c r="I49" s="12"/>
      <c r="K49" s="9" t="s">
        <v>59</v>
      </c>
      <c r="L49" s="12"/>
      <c r="M49" s="12"/>
      <c r="N49" s="12"/>
      <c r="O49" s="12"/>
      <c r="P49" s="12"/>
      <c r="Q49" s="12"/>
      <c r="R49" s="12"/>
      <c r="S49" s="12"/>
    </row>
    <row r="50" spans="1:19" ht="14.4">
      <c r="A50" s="12"/>
      <c r="B50" s="1" t="s">
        <v>0</v>
      </c>
      <c r="C50" s="2" t="s">
        <v>1</v>
      </c>
      <c r="D50" s="2" t="s">
        <v>15</v>
      </c>
      <c r="E50" s="9" t="s">
        <v>16</v>
      </c>
      <c r="F50" s="12"/>
      <c r="G50" s="12"/>
      <c r="H50" s="12"/>
      <c r="I50" s="12"/>
      <c r="K50" s="12"/>
      <c r="L50" s="45" t="s">
        <v>0</v>
      </c>
      <c r="M50" s="46" t="s">
        <v>1</v>
      </c>
      <c r="N50" s="46" t="s">
        <v>15</v>
      </c>
      <c r="O50" s="40" t="s">
        <v>16</v>
      </c>
      <c r="P50" s="9" t="s">
        <v>5</v>
      </c>
      <c r="Q50" s="9" t="s">
        <v>6</v>
      </c>
      <c r="R50" s="9" t="s">
        <v>7</v>
      </c>
      <c r="S50" s="9" t="s">
        <v>60</v>
      </c>
    </row>
    <row r="51" spans="1:19" ht="14.4">
      <c r="A51" s="12"/>
      <c r="B51" s="5">
        <v>0</v>
      </c>
      <c r="C51" s="3">
        <v>-1000</v>
      </c>
      <c r="D51" s="6"/>
      <c r="E51" s="9">
        <v>0</v>
      </c>
      <c r="F51" s="12"/>
      <c r="G51" s="12"/>
      <c r="H51" s="12"/>
      <c r="I51" s="12"/>
      <c r="K51" s="12"/>
      <c r="L51" s="47">
        <v>0</v>
      </c>
      <c r="M51" s="48">
        <v>-1000</v>
      </c>
      <c r="N51" s="49"/>
      <c r="O51" s="40">
        <v>0</v>
      </c>
      <c r="P51" s="12"/>
      <c r="Q51" s="12"/>
      <c r="R51" s="12"/>
      <c r="S51" s="12"/>
    </row>
    <row r="52" spans="1:19" ht="14.4">
      <c r="A52" s="12"/>
      <c r="B52" s="1">
        <v>1</v>
      </c>
      <c r="C52" s="2">
        <v>-250</v>
      </c>
      <c r="D52" s="6">
        <v>7.0000000000000007E-2</v>
      </c>
      <c r="E52" s="12">
        <f>EFFECT(7%,1)</f>
        <v>7.0000000000000062E-2</v>
      </c>
      <c r="F52" s="12"/>
      <c r="G52" s="12"/>
      <c r="H52" s="12"/>
      <c r="I52" s="12"/>
      <c r="K52" s="12"/>
      <c r="L52" s="45">
        <v>1</v>
      </c>
      <c r="M52" s="46">
        <v>-250</v>
      </c>
      <c r="N52" s="49">
        <v>7.0000000000000007E-2</v>
      </c>
      <c r="O52" s="12">
        <f>EFFECT(7%,2)</f>
        <v>7.1224999999999872E-2</v>
      </c>
      <c r="P52" s="12"/>
      <c r="Q52" s="12"/>
      <c r="R52" s="12"/>
      <c r="S52" s="12"/>
    </row>
    <row r="53" spans="1:19" ht="14.4">
      <c r="A53" s="12"/>
      <c r="B53" s="1">
        <v>2</v>
      </c>
      <c r="C53" s="2">
        <v>550</v>
      </c>
      <c r="D53" s="6">
        <v>7.0000000000000007E-2</v>
      </c>
      <c r="E53" s="12">
        <f t="shared" ref="E53:E55" si="17">EFFECT(D53,1)</f>
        <v>7.0000000000000062E-2</v>
      </c>
      <c r="F53" s="12"/>
      <c r="G53" s="12"/>
      <c r="H53" s="12"/>
      <c r="I53" s="12"/>
      <c r="K53" s="12"/>
      <c r="L53" s="45">
        <v>2</v>
      </c>
      <c r="M53" s="46">
        <v>550</v>
      </c>
      <c r="N53" s="49">
        <v>7.0000000000000007E-2</v>
      </c>
      <c r="O53" s="12">
        <f t="shared" ref="O53:O54" si="18">EFFECT(N53,2)</f>
        <v>7.1224999999999872E-2</v>
      </c>
      <c r="P53" s="12"/>
      <c r="Q53" s="12"/>
      <c r="R53" s="12"/>
      <c r="S53" s="12"/>
    </row>
    <row r="54" spans="1:19" ht="14.4">
      <c r="A54" s="12"/>
      <c r="B54" s="1">
        <v>3</v>
      </c>
      <c r="C54" s="2">
        <v>-350</v>
      </c>
      <c r="D54" s="6">
        <v>7.0000000000000007E-2</v>
      </c>
      <c r="E54" s="12">
        <f t="shared" si="17"/>
        <v>7.0000000000000062E-2</v>
      </c>
      <c r="F54" s="12"/>
      <c r="G54" s="12"/>
      <c r="H54" s="12"/>
      <c r="I54" s="12"/>
      <c r="K54" s="12"/>
      <c r="L54" s="45">
        <v>3</v>
      </c>
      <c r="M54" s="46">
        <v>-350</v>
      </c>
      <c r="N54" s="49">
        <v>7.0000000000000007E-2</v>
      </c>
      <c r="O54" s="12">
        <f t="shared" si="18"/>
        <v>7.1224999999999872E-2</v>
      </c>
      <c r="P54" s="12"/>
      <c r="Q54" s="12"/>
      <c r="R54" s="12"/>
      <c r="S54" s="12"/>
    </row>
    <row r="55" spans="1:19" ht="14.4">
      <c r="A55" s="12"/>
      <c r="B55" s="1">
        <v>4</v>
      </c>
      <c r="C55" s="2">
        <v>850</v>
      </c>
      <c r="D55" s="6">
        <v>7.0000000000000007E-2</v>
      </c>
      <c r="E55" s="12">
        <f t="shared" si="17"/>
        <v>7.0000000000000062E-2</v>
      </c>
      <c r="F55" s="19">
        <f>FV(E55,0,0,-C55)+FV(E54,1,0,-C54)+FV(E54,2,0,-C53)+FV(E53,3,0,-C52)+FV(E52,4,0,-C51)</f>
        <v>-511.86175999999989</v>
      </c>
      <c r="G55" s="12"/>
      <c r="H55" s="12"/>
      <c r="I55" s="12"/>
      <c r="K55" s="12"/>
      <c r="L55" s="45">
        <v>4</v>
      </c>
      <c r="M55" s="46">
        <v>850</v>
      </c>
      <c r="N55" s="49">
        <v>7.0000000000000007E-2</v>
      </c>
      <c r="O55" s="12">
        <f>EFFECT(7%,2)</f>
        <v>7.1224999999999872E-2</v>
      </c>
      <c r="P55" s="19">
        <f>FV(O55,0,0,-M55)+FV(O54,1,0,-M54)+FV(O54,2,0,-M53)+FV(O53,3,0,-M52)+FV(O52,4,0,-M51)</f>
        <v>-517.91396820578188</v>
      </c>
      <c r="Q55" s="12"/>
      <c r="R55" s="12"/>
      <c r="S55" s="12"/>
    </row>
    <row r="56" spans="1:19" ht="14.4">
      <c r="A56" s="12"/>
      <c r="B56" s="1">
        <v>5</v>
      </c>
      <c r="C56" s="2">
        <v>-250</v>
      </c>
      <c r="D56" s="6">
        <v>0.08</v>
      </c>
      <c r="E56" s="22">
        <f>EFFECT(D58,1)</f>
        <v>8.0000000000000071E-2</v>
      </c>
      <c r="F56" s="12"/>
      <c r="G56" s="23"/>
      <c r="H56" s="12"/>
      <c r="I56" s="12"/>
      <c r="K56" s="12"/>
      <c r="L56" s="45">
        <v>5</v>
      </c>
      <c r="M56" s="46">
        <v>-250</v>
      </c>
      <c r="N56" s="49">
        <v>0.08</v>
      </c>
      <c r="O56" s="12">
        <f t="shared" ref="O56:O57" si="19">EFFECT(N56,2)</f>
        <v>8.1600000000000117E-2</v>
      </c>
      <c r="P56" s="12"/>
      <c r="Q56" s="23"/>
      <c r="R56" s="12"/>
      <c r="S56" s="12"/>
    </row>
    <row r="57" spans="1:19" ht="14.4">
      <c r="A57" s="12"/>
      <c r="B57" s="1">
        <v>6</v>
      </c>
      <c r="C57" s="2">
        <v>550</v>
      </c>
      <c r="D57" s="6">
        <v>0.08</v>
      </c>
      <c r="E57" s="12">
        <f>EFFECT(D57,1)</f>
        <v>8.0000000000000071E-2</v>
      </c>
      <c r="F57" s="12"/>
      <c r="G57" s="12"/>
      <c r="H57" s="12"/>
      <c r="I57" s="12"/>
      <c r="K57" s="12"/>
      <c r="L57" s="45">
        <v>6</v>
      </c>
      <c r="M57" s="46">
        <v>550</v>
      </c>
      <c r="N57" s="49">
        <v>0.08</v>
      </c>
      <c r="O57" s="12">
        <f t="shared" si="19"/>
        <v>8.1600000000000117E-2</v>
      </c>
      <c r="P57" s="12"/>
      <c r="Q57" s="12"/>
      <c r="R57" s="12"/>
      <c r="S57" s="12"/>
    </row>
    <row r="58" spans="1:19" ht="14.4">
      <c r="A58" s="12"/>
      <c r="B58" s="1">
        <v>7</v>
      </c>
      <c r="C58" s="2">
        <v>-350</v>
      </c>
      <c r="D58" s="6">
        <v>0.08</v>
      </c>
      <c r="E58" s="12">
        <f t="shared" ref="E58:E64" si="20">EFFECT(D58,1)</f>
        <v>8.0000000000000071E-2</v>
      </c>
      <c r="F58" s="12"/>
      <c r="G58" s="12"/>
      <c r="H58" s="12"/>
      <c r="I58" s="12"/>
      <c r="K58" s="12"/>
      <c r="L58" s="45">
        <v>7</v>
      </c>
      <c r="M58" s="46">
        <v>-350</v>
      </c>
      <c r="N58" s="49">
        <v>0.08</v>
      </c>
      <c r="O58" s="12">
        <f>EFFECT(N58,2)</f>
        <v>8.1600000000000117E-2</v>
      </c>
      <c r="P58" s="12"/>
      <c r="Q58" s="12"/>
      <c r="R58" s="12"/>
      <c r="S58" s="12"/>
    </row>
    <row r="59" spans="1:19" ht="14.4">
      <c r="A59" s="12"/>
      <c r="B59" s="1">
        <v>8</v>
      </c>
      <c r="C59" s="2">
        <v>850</v>
      </c>
      <c r="D59" s="6">
        <v>0.08</v>
      </c>
      <c r="E59" s="12">
        <f t="shared" si="20"/>
        <v>8.0000000000000071E-2</v>
      </c>
      <c r="F59" s="19">
        <f>FV(E58,4,0,-F55)</f>
        <v>-696.38227352616957</v>
      </c>
      <c r="G59" s="19">
        <f>FV(E57,3,0,-C56)+FV(E57,2,0,-C57)+FV(E57,1,0,-C58)+FV(E57,0,0,-C59)</f>
        <v>798.5920000000001</v>
      </c>
      <c r="H59" s="12"/>
      <c r="I59" s="12"/>
      <c r="K59" s="12"/>
      <c r="L59" s="45">
        <v>8</v>
      </c>
      <c r="M59" s="46">
        <v>850</v>
      </c>
      <c r="N59" s="49">
        <v>0.08</v>
      </c>
      <c r="O59" s="12">
        <f t="shared" ref="O59:O60" si="21">EFFECT(N59,2)</f>
        <v>8.1600000000000117E-2</v>
      </c>
      <c r="P59" s="19">
        <f>FV(O58,4,0,-P55)</f>
        <v>-708.80102765901427</v>
      </c>
      <c r="Q59" s="19">
        <f>FV(O57,3,0,-M56)+FV(O57,2,0,-M57)+FV(O57,1,0,-M58)+FV(O57,0,0,-M59)</f>
        <v>798.53245337599992</v>
      </c>
      <c r="R59" s="12"/>
      <c r="S59" s="12"/>
    </row>
    <row r="60" spans="1:19" ht="14.4">
      <c r="A60" s="12"/>
      <c r="B60" s="1">
        <v>9</v>
      </c>
      <c r="C60" s="2">
        <v>-250</v>
      </c>
      <c r="D60" s="6">
        <v>0.09</v>
      </c>
      <c r="E60" s="12">
        <f t="shared" si="20"/>
        <v>9.000000000000008E-2</v>
      </c>
      <c r="F60" s="12"/>
      <c r="G60" s="12"/>
      <c r="H60" s="12"/>
      <c r="I60" s="12"/>
      <c r="K60" s="12"/>
      <c r="L60" s="45">
        <v>9</v>
      </c>
      <c r="M60" s="46">
        <v>-250</v>
      </c>
      <c r="N60" s="49">
        <v>0.09</v>
      </c>
      <c r="O60" s="12">
        <f t="shared" si="21"/>
        <v>9.2024999999999801E-2</v>
      </c>
      <c r="P60" s="12"/>
      <c r="Q60" s="12"/>
      <c r="R60" s="12"/>
      <c r="S60" s="12"/>
    </row>
    <row r="61" spans="1:19" ht="14.4">
      <c r="A61" s="12"/>
      <c r="B61" s="1">
        <v>10</v>
      </c>
      <c r="C61" s="2">
        <v>550</v>
      </c>
      <c r="D61" s="6">
        <v>0.09</v>
      </c>
      <c r="E61" s="12">
        <f t="shared" si="20"/>
        <v>9.000000000000008E-2</v>
      </c>
      <c r="F61" s="12"/>
      <c r="G61" s="12"/>
      <c r="H61" s="12"/>
      <c r="I61" s="12"/>
      <c r="K61" s="12"/>
      <c r="L61" s="45">
        <v>10</v>
      </c>
      <c r="M61" s="46">
        <v>550</v>
      </c>
      <c r="N61" s="49">
        <v>0.09</v>
      </c>
      <c r="O61" s="12">
        <f>EFFECT(9%,2)</f>
        <v>9.2024999999999801E-2</v>
      </c>
      <c r="P61" s="12"/>
      <c r="Q61" s="12"/>
      <c r="R61" s="12"/>
      <c r="S61" s="12"/>
    </row>
    <row r="62" spans="1:19" ht="14.4">
      <c r="A62" s="12"/>
      <c r="B62" s="1">
        <v>11</v>
      </c>
      <c r="C62" s="2">
        <v>-350</v>
      </c>
      <c r="D62" s="6">
        <v>0.09</v>
      </c>
      <c r="E62" s="12">
        <f t="shared" si="20"/>
        <v>9.000000000000008E-2</v>
      </c>
      <c r="F62" s="12"/>
      <c r="G62" s="23"/>
      <c r="H62" s="12"/>
      <c r="I62" s="12"/>
      <c r="K62" s="12"/>
      <c r="L62" s="45">
        <v>11</v>
      </c>
      <c r="M62" s="46">
        <v>-350</v>
      </c>
      <c r="N62" s="49">
        <v>0.09</v>
      </c>
      <c r="O62" s="12">
        <f t="shared" ref="O62:O63" si="22">EFFECT(N62,2)</f>
        <v>9.2024999999999801E-2</v>
      </c>
      <c r="P62" s="12"/>
      <c r="Q62" s="23"/>
      <c r="R62" s="12"/>
      <c r="S62" s="12"/>
    </row>
    <row r="63" spans="1:19" ht="14.4">
      <c r="A63" s="12"/>
      <c r="B63" s="1">
        <v>12</v>
      </c>
      <c r="C63" s="2">
        <v>850</v>
      </c>
      <c r="D63" s="6">
        <v>0.09</v>
      </c>
      <c r="E63" s="12">
        <f t="shared" si="20"/>
        <v>9.000000000000008E-2</v>
      </c>
      <c r="F63" s="19">
        <f>FV(E61,4,0,-F59)</f>
        <v>-983.00041083953101</v>
      </c>
      <c r="G63" s="19">
        <f>FV(E60,4,0,-G59)</f>
        <v>1127.2777810931204</v>
      </c>
      <c r="H63" s="19">
        <f>FV(E60,3,0,-C60)+FV(E60,2,0,-C61)+FV(E60,1,0,-C62)+FV(E60,0,0,-C63)</f>
        <v>798.19775000000004</v>
      </c>
      <c r="I63" s="12"/>
      <c r="K63" s="12"/>
      <c r="L63" s="45">
        <v>12</v>
      </c>
      <c r="M63" s="46">
        <v>850</v>
      </c>
      <c r="N63" s="49">
        <v>0.09</v>
      </c>
      <c r="O63" s="12">
        <f t="shared" si="22"/>
        <v>9.2024999999999801E-2</v>
      </c>
      <c r="P63" s="19">
        <f>FV(O61,4,0,-P59)</f>
        <v>-1007.9863758131009</v>
      </c>
      <c r="Q63" s="19">
        <f>FV(O60,4,0,-Q59)</f>
        <v>1135.5934913159288</v>
      </c>
      <c r="R63" s="19">
        <f>FV(O60,3,0,-M60)+FV(O60,2,0,-M61)+FV(O60,1,0,-M62)+FV(O60,0,0,-M63)</f>
        <v>798.11144913187104</v>
      </c>
      <c r="S63" s="12"/>
    </row>
    <row r="64" spans="1:19" ht="14.4">
      <c r="A64" s="12"/>
      <c r="B64" s="1">
        <v>13</v>
      </c>
      <c r="C64" s="2">
        <v>-250</v>
      </c>
      <c r="D64" s="6">
        <v>0.1</v>
      </c>
      <c r="E64" s="12">
        <f t="shared" si="20"/>
        <v>0.10000000000000009</v>
      </c>
      <c r="F64" s="12"/>
      <c r="G64" s="12"/>
      <c r="H64" s="12"/>
      <c r="I64" s="12"/>
      <c r="K64" s="12"/>
      <c r="L64" s="45">
        <v>13</v>
      </c>
      <c r="M64" s="46">
        <v>-250</v>
      </c>
      <c r="N64" s="49">
        <v>0.1</v>
      </c>
      <c r="O64" s="12">
        <f>EFFECT(10%,2)</f>
        <v>0.10250000000000004</v>
      </c>
      <c r="P64" s="12"/>
      <c r="Q64" s="12"/>
      <c r="R64" s="12"/>
      <c r="S64" s="12"/>
    </row>
    <row r="65" spans="1:19" ht="14.4">
      <c r="A65" s="12"/>
      <c r="B65" s="1">
        <v>14</v>
      </c>
      <c r="C65" s="2">
        <v>550</v>
      </c>
      <c r="D65" s="6">
        <v>0.1</v>
      </c>
      <c r="E65" s="12">
        <f t="shared" ref="E65:E67" si="23">EFFECT(D65,1)</f>
        <v>0.10000000000000009</v>
      </c>
      <c r="F65" s="12"/>
      <c r="G65" s="12"/>
      <c r="H65" s="12"/>
      <c r="I65" s="12"/>
      <c r="K65" s="12"/>
      <c r="L65" s="45">
        <v>14</v>
      </c>
      <c r="M65" s="46">
        <v>550</v>
      </c>
      <c r="N65" s="49">
        <v>0.1</v>
      </c>
      <c r="O65" s="12">
        <f t="shared" ref="O65:O66" si="24">EFFECT(N65,2)</f>
        <v>0.10250000000000004</v>
      </c>
      <c r="P65" s="12"/>
      <c r="Q65" s="12"/>
      <c r="R65" s="12"/>
      <c r="S65" s="12"/>
    </row>
    <row r="66" spans="1:19" ht="14.4">
      <c r="A66" s="12"/>
      <c r="B66" s="1">
        <v>15</v>
      </c>
      <c r="C66" s="2">
        <v>-350</v>
      </c>
      <c r="D66" s="6">
        <v>0.1</v>
      </c>
      <c r="E66" s="12">
        <f t="shared" si="23"/>
        <v>0.10000000000000009</v>
      </c>
      <c r="F66" s="12"/>
      <c r="G66" s="12"/>
      <c r="H66" s="12"/>
      <c r="I66" s="12"/>
      <c r="K66" s="12"/>
      <c r="L66" s="45">
        <v>15</v>
      </c>
      <c r="M66" s="46">
        <v>-350</v>
      </c>
      <c r="N66" s="49">
        <v>0.1</v>
      </c>
      <c r="O66" s="12">
        <f t="shared" si="24"/>
        <v>0.10250000000000004</v>
      </c>
      <c r="P66" s="12"/>
      <c r="Q66" s="12"/>
      <c r="R66" s="12"/>
      <c r="S66" s="12"/>
    </row>
    <row r="67" spans="1:19" ht="14.4">
      <c r="A67" s="12"/>
      <c r="B67" s="1">
        <v>16</v>
      </c>
      <c r="C67" s="2">
        <v>850</v>
      </c>
      <c r="D67" s="6">
        <v>0.1</v>
      </c>
      <c r="E67" s="12">
        <f t="shared" si="23"/>
        <v>0.10000000000000009</v>
      </c>
      <c r="F67" s="31">
        <f>FV(E64,4,0,-F63)</f>
        <v>-1439.2109015101578</v>
      </c>
      <c r="G67" s="31">
        <f>FV(E64,4,0,-G63)</f>
        <v>1650.4473992984381</v>
      </c>
      <c r="H67" s="19">
        <f>FV(E65,4,0,-H63)</f>
        <v>1168.6413257750003</v>
      </c>
      <c r="I67" s="19">
        <f>FV(E64,3,0,-C64)+FV(E64,2,0,-C65)+FV(E64,1,0,-C66)+FV(E65,0,0,-C67)</f>
        <v>797.75</v>
      </c>
      <c r="K67" s="12"/>
      <c r="L67" s="45">
        <v>16</v>
      </c>
      <c r="M67" s="46">
        <v>850</v>
      </c>
      <c r="N67" s="49">
        <v>0.1</v>
      </c>
      <c r="O67" s="12">
        <f>EFFECT(10%,2)</f>
        <v>0.10250000000000004</v>
      </c>
      <c r="P67" s="31">
        <f>FV(O64,4,0,-P63)</f>
        <v>-1489.2549582102738</v>
      </c>
      <c r="Q67" s="31">
        <f>FV(O64,4,0,-Q63)</f>
        <v>1677.7887856761465</v>
      </c>
      <c r="R67" s="19">
        <f>FV(O65,4,0,-R63)</f>
        <v>1179.1741052702603</v>
      </c>
      <c r="S67" s="19">
        <f>FV(O64,3,0,-M64)+FV(O64,2,0,-M65)+FV(O64,1,0,-M66)+FV(O65,0,0,-M67)</f>
        <v>797.62952734374994</v>
      </c>
    </row>
    <row r="68" spans="1:19" ht="14.4">
      <c r="A68" s="12"/>
      <c r="B68" s="12"/>
      <c r="C68" s="9" t="s">
        <v>36</v>
      </c>
      <c r="D68" s="12"/>
      <c r="E68" s="9" t="s">
        <v>37</v>
      </c>
      <c r="F68" s="19">
        <f t="shared" ref="F68:I68" si="25">F67</f>
        <v>-1439.2109015101578</v>
      </c>
      <c r="G68" s="19">
        <f t="shared" si="25"/>
        <v>1650.4473992984381</v>
      </c>
      <c r="H68" s="19">
        <f t="shared" si="25"/>
        <v>1168.6413257750003</v>
      </c>
      <c r="I68" s="19">
        <f t="shared" si="25"/>
        <v>797.75</v>
      </c>
      <c r="K68" s="12"/>
      <c r="L68" s="12"/>
      <c r="M68" s="40" t="s">
        <v>36</v>
      </c>
      <c r="N68" s="12"/>
      <c r="O68" s="51"/>
      <c r="P68" s="19">
        <f t="shared" ref="P68:S68" si="26">P67</f>
        <v>-1489.2549582102738</v>
      </c>
      <c r="Q68" s="19">
        <f t="shared" si="26"/>
        <v>1677.7887856761465</v>
      </c>
      <c r="R68" s="19">
        <f t="shared" si="26"/>
        <v>1179.1741052702603</v>
      </c>
      <c r="S68" s="19">
        <f t="shared" si="26"/>
        <v>797.62952734374994</v>
      </c>
    </row>
    <row r="69" spans="1:19" ht="14.4">
      <c r="A69" s="12"/>
      <c r="B69" s="12"/>
      <c r="C69" s="12"/>
      <c r="D69" s="12"/>
      <c r="E69" s="24" t="s">
        <v>37</v>
      </c>
      <c r="F69" s="25"/>
      <c r="G69" s="25"/>
      <c r="H69" s="25"/>
      <c r="I69" s="26">
        <f>SUM(F68:I68)</f>
        <v>2177.6278235632808</v>
      </c>
      <c r="K69" s="12"/>
      <c r="L69" s="12"/>
      <c r="M69" s="12"/>
      <c r="N69" s="52"/>
      <c r="O69" s="53" t="s">
        <v>37</v>
      </c>
      <c r="P69" s="52"/>
      <c r="Q69" s="52"/>
      <c r="R69" s="52"/>
      <c r="S69" s="26">
        <f>SUM(P68:S68)</f>
        <v>2165.3374600798829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/>
  </sheetViews>
  <sheetFormatPr defaultColWidth="12.59765625" defaultRowHeight="15" customHeight="1"/>
  <cols>
    <col min="4" max="4" width="30.19921875" customWidth="1"/>
    <col min="5" max="5" width="24.3984375" customWidth="1"/>
    <col min="6" max="6" width="31.19921875" customWidth="1"/>
    <col min="7" max="7" width="23.5" customWidth="1"/>
    <col min="8" max="8" width="20.19921875" customWidth="1"/>
  </cols>
  <sheetData>
    <row r="1" spans="1:9" ht="15" customHeight="1">
      <c r="A1" s="1" t="s">
        <v>0</v>
      </c>
      <c r="B1" s="2" t="s">
        <v>1</v>
      </c>
      <c r="C1" s="3" t="s">
        <v>2</v>
      </c>
      <c r="D1" s="9" t="s">
        <v>10</v>
      </c>
      <c r="E1" s="9" t="s">
        <v>5</v>
      </c>
      <c r="F1" s="9" t="s">
        <v>11</v>
      </c>
      <c r="G1" s="9" t="s">
        <v>12</v>
      </c>
      <c r="H1" s="9" t="s">
        <v>13</v>
      </c>
      <c r="I1" s="9" t="s">
        <v>14</v>
      </c>
    </row>
    <row r="2" spans="1:9">
      <c r="A2" s="5">
        <v>0</v>
      </c>
      <c r="B2" s="3">
        <v>-1000</v>
      </c>
      <c r="C2" s="6">
        <v>0</v>
      </c>
      <c r="D2" s="11">
        <v>7.2508000000000003E-2</v>
      </c>
      <c r="E2" s="12"/>
      <c r="F2" s="12"/>
      <c r="G2" s="12"/>
      <c r="H2" s="12"/>
      <c r="I2" s="12"/>
    </row>
    <row r="3" spans="1:9">
      <c r="A3" s="1">
        <v>1</v>
      </c>
      <c r="B3" s="2">
        <v>-250</v>
      </c>
      <c r="C3" s="6">
        <v>7.0000000000000007E-2</v>
      </c>
      <c r="D3" s="11">
        <v>7.2508000000000003E-2</v>
      </c>
      <c r="E3" s="12"/>
      <c r="F3" s="12"/>
      <c r="G3" s="12"/>
      <c r="H3" s="12"/>
      <c r="I3" s="12"/>
    </row>
    <row r="4" spans="1:9">
      <c r="A4" s="1">
        <v>2</v>
      </c>
      <c r="B4" s="2">
        <v>550</v>
      </c>
      <c r="C4" s="6">
        <v>7.0000000000000007E-2</v>
      </c>
      <c r="D4" s="11">
        <v>7.2508000000000003E-2</v>
      </c>
      <c r="E4" s="12"/>
      <c r="F4" s="12"/>
      <c r="G4" s="12"/>
      <c r="H4" s="12"/>
      <c r="I4" s="12"/>
    </row>
    <row r="5" spans="1:9">
      <c r="A5" s="1">
        <v>3</v>
      </c>
      <c r="B5" s="2">
        <v>-350</v>
      </c>
      <c r="C5" s="6">
        <v>7.0000000000000007E-2</v>
      </c>
      <c r="D5" s="11">
        <v>7.2508000000000003E-2</v>
      </c>
      <c r="E5" s="12"/>
      <c r="F5" s="12"/>
      <c r="G5" s="12"/>
      <c r="H5" s="12"/>
      <c r="I5" s="12"/>
    </row>
    <row r="6" spans="1:9">
      <c r="A6" s="1">
        <v>4</v>
      </c>
      <c r="B6" s="2">
        <v>850</v>
      </c>
      <c r="C6" s="6">
        <v>7.0000000000000007E-2</v>
      </c>
      <c r="D6" s="11">
        <v>7.2508000000000003E-2</v>
      </c>
      <c r="E6" s="19">
        <f>FV(D2,4,0,-B2)+FV(D3,3,0,-B3)+FV(D4,2,0,-B4)+FV(D5,1,0,-B5)+FV(D6,0,0,-B6)</f>
        <v>-524.27570098529304</v>
      </c>
      <c r="F6" s="12"/>
      <c r="G6" s="12"/>
      <c r="H6" s="12"/>
      <c r="I6" s="12"/>
    </row>
    <row r="7" spans="1:9">
      <c r="A7" s="1">
        <v>5</v>
      </c>
      <c r="B7" s="2">
        <v>-250</v>
      </c>
      <c r="C7" s="6">
        <v>0.08</v>
      </c>
      <c r="D7" s="11">
        <v>8.3287E-2</v>
      </c>
      <c r="E7" s="12"/>
      <c r="F7" s="12"/>
      <c r="G7" s="12"/>
      <c r="H7" s="12"/>
      <c r="I7" s="12"/>
    </row>
    <row r="8" spans="1:9">
      <c r="A8" s="1">
        <v>6</v>
      </c>
      <c r="B8" s="2">
        <v>550</v>
      </c>
      <c r="C8" s="6">
        <v>0.08</v>
      </c>
      <c r="D8" s="11">
        <v>8.3287E-2</v>
      </c>
      <c r="E8" s="12"/>
      <c r="F8" s="12"/>
      <c r="G8" s="12"/>
      <c r="H8" s="12"/>
      <c r="I8" s="12"/>
    </row>
    <row r="9" spans="1:9">
      <c r="A9" s="1">
        <v>7</v>
      </c>
      <c r="B9" s="2">
        <v>-350</v>
      </c>
      <c r="C9" s="6">
        <v>0.08</v>
      </c>
      <c r="D9" s="11">
        <v>8.3287E-2</v>
      </c>
      <c r="E9" s="12"/>
      <c r="F9" s="12"/>
      <c r="G9" s="12"/>
      <c r="H9" s="12"/>
      <c r="I9" s="12"/>
    </row>
    <row r="10" spans="1:9">
      <c r="A10" s="1">
        <v>8</v>
      </c>
      <c r="B10" s="2">
        <v>850</v>
      </c>
      <c r="C10" s="6">
        <v>0.08</v>
      </c>
      <c r="D10" s="11">
        <v>8.3287E-2</v>
      </c>
      <c r="E10" s="19">
        <f>FV(D7,4,0,-E6)</f>
        <v>-721.99444357617017</v>
      </c>
      <c r="F10" s="19">
        <f>+FV(D7,3,0,-B7)+FV(D8,2,0,-B8)+FV(D9,1,0,-B9)+FV(D10,0,0,-B10)</f>
        <v>798.46822038556979</v>
      </c>
      <c r="G10" s="12"/>
      <c r="H10" s="12"/>
      <c r="I10" s="12"/>
    </row>
    <row r="11" spans="1:9">
      <c r="A11" s="1">
        <v>9</v>
      </c>
      <c r="B11" s="2">
        <v>-250</v>
      </c>
      <c r="C11" s="6">
        <v>0.09</v>
      </c>
      <c r="D11" s="11">
        <v>9.4173999999999994E-2</v>
      </c>
      <c r="E11" s="12"/>
      <c r="F11" s="12"/>
      <c r="G11" s="12"/>
      <c r="H11" s="12"/>
      <c r="I11" s="12"/>
    </row>
    <row r="12" spans="1:9">
      <c r="A12" s="1">
        <v>10</v>
      </c>
      <c r="B12" s="2">
        <v>550</v>
      </c>
      <c r="C12" s="6">
        <v>0.09</v>
      </c>
      <c r="D12" s="11">
        <v>9.4173999999999994E-2</v>
      </c>
      <c r="E12" s="12"/>
      <c r="F12" s="12"/>
      <c r="G12" s="12"/>
      <c r="H12" s="12"/>
      <c r="I12" s="12"/>
    </row>
    <row r="13" spans="1:9">
      <c r="A13" s="1">
        <v>11</v>
      </c>
      <c r="B13" s="2">
        <v>-350</v>
      </c>
      <c r="C13" s="6">
        <v>0.09</v>
      </c>
      <c r="D13" s="11">
        <v>9.4173999999999994E-2</v>
      </c>
      <c r="E13" s="12"/>
      <c r="F13" s="12"/>
      <c r="G13" s="12"/>
      <c r="H13" s="12"/>
      <c r="I13" s="12"/>
    </row>
    <row r="14" spans="1:9">
      <c r="A14" s="1">
        <v>12</v>
      </c>
      <c r="B14" s="2">
        <v>850</v>
      </c>
      <c r="C14" s="6">
        <v>0.09</v>
      </c>
      <c r="D14" s="11">
        <v>9.4173999999999994E-2</v>
      </c>
      <c r="E14" s="19">
        <f>FV(D12,4,0,-E10)</f>
        <v>-1034.8547998284068</v>
      </c>
      <c r="F14" s="19">
        <f>FV(D12,4,0,-F10)</f>
        <v>1144.4667998878842</v>
      </c>
      <c r="G14" s="19">
        <f>FV(D11,3,0,-B11)+FV(D11,2,0,-B12)+FV(D11,1,0,-B13)+FV(D11,0,0,-B14)</f>
        <v>798.01745031102507</v>
      </c>
      <c r="H14" s="12"/>
      <c r="I14" s="12"/>
    </row>
    <row r="15" spans="1:9">
      <c r="A15" s="1">
        <v>13</v>
      </c>
      <c r="B15" s="2">
        <v>-250</v>
      </c>
      <c r="C15" s="6">
        <v>0.1</v>
      </c>
      <c r="D15" s="11">
        <v>0.10517</v>
      </c>
      <c r="E15" s="12"/>
      <c r="F15" s="12"/>
      <c r="G15" s="12"/>
      <c r="H15" s="12"/>
      <c r="I15" s="12"/>
    </row>
    <row r="16" spans="1:9">
      <c r="A16" s="1">
        <v>14</v>
      </c>
      <c r="B16" s="2">
        <v>550</v>
      </c>
      <c r="C16" s="6">
        <v>0.1</v>
      </c>
      <c r="D16" s="11">
        <v>0.10517</v>
      </c>
      <c r="E16" s="12"/>
      <c r="F16" s="12"/>
      <c r="G16" s="12"/>
      <c r="H16" s="12"/>
      <c r="I16" s="12"/>
    </row>
    <row r="17" spans="1:9">
      <c r="A17" s="1">
        <v>15</v>
      </c>
      <c r="B17" s="2">
        <v>-350</v>
      </c>
      <c r="C17" s="6">
        <v>0.1</v>
      </c>
      <c r="D17" s="11">
        <v>0.10517</v>
      </c>
      <c r="E17" s="12"/>
      <c r="F17" s="12"/>
      <c r="G17" s="12"/>
      <c r="H17" s="12"/>
      <c r="I17" s="12"/>
    </row>
    <row r="18" spans="1:9">
      <c r="A18" s="1">
        <v>16</v>
      </c>
      <c r="B18" s="2">
        <v>850</v>
      </c>
      <c r="C18" s="6">
        <v>0.1</v>
      </c>
      <c r="D18" s="11">
        <v>0.10517</v>
      </c>
      <c r="E18" s="19">
        <f>FV(D16,4,0,-E14)</f>
        <v>-1543.8168189946468</v>
      </c>
      <c r="F18" s="19">
        <f>FV(D15,4,0,-F14)</f>
        <v>1707.3381644853598</v>
      </c>
      <c r="G18" s="19">
        <f>FV(D16,4,0,-G14)</f>
        <v>1190.4981856833122</v>
      </c>
      <c r="H18" s="19">
        <f>FV(D15,3,0,-B11)+FV(D16,2,0,-B12)+FV(D17,1,0,-B13)+FV(D18,0,0,-B14)</f>
        <v>797.49704000539668</v>
      </c>
      <c r="I18" s="12"/>
    </row>
    <row r="19" spans="1:9" ht="15" customHeight="1">
      <c r="A19" s="12"/>
      <c r="B19" s="24" t="s">
        <v>23</v>
      </c>
      <c r="C19" s="25"/>
      <c r="D19" s="25"/>
      <c r="E19" s="25"/>
      <c r="F19" s="25"/>
      <c r="G19" s="25"/>
      <c r="H19" s="25"/>
      <c r="I19" s="26">
        <f>SUM(E18:H18)</f>
        <v>2151.5165711794216</v>
      </c>
    </row>
    <row r="22" spans="1:9" ht="15" customHeight="1">
      <c r="D22" s="20" t="s">
        <v>24</v>
      </c>
    </row>
    <row r="23" spans="1:9" ht="15" customHeight="1">
      <c r="D23" s="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>
      <selection activeCell="E23" sqref="E23"/>
    </sheetView>
  </sheetViews>
  <sheetFormatPr defaultColWidth="12.59765625" defaultRowHeight="15" customHeight="1"/>
  <sheetData>
    <row r="1" spans="1:3">
      <c r="A1" s="27"/>
    </row>
    <row r="2" spans="1:3">
      <c r="A2" s="28"/>
      <c r="B2" s="9" t="s">
        <v>26</v>
      </c>
      <c r="C2" s="9" t="s">
        <v>27</v>
      </c>
    </row>
    <row r="3" spans="1:3" ht="15" customHeight="1">
      <c r="A3" s="29" t="s">
        <v>26</v>
      </c>
      <c r="B3" s="9">
        <v>1</v>
      </c>
      <c r="C3" s="9">
        <v>2177.63</v>
      </c>
    </row>
    <row r="4" spans="1:3" ht="15" customHeight="1">
      <c r="B4" s="9">
        <v>2</v>
      </c>
      <c r="C4" s="9">
        <v>2165.34</v>
      </c>
    </row>
    <row r="5" spans="1:3" ht="15" customHeight="1">
      <c r="B5" s="9">
        <v>4</v>
      </c>
      <c r="C5" s="9">
        <v>2158.63</v>
      </c>
    </row>
    <row r="6" spans="1:3" ht="15" customHeight="1">
      <c r="B6" s="9">
        <v>12</v>
      </c>
      <c r="C6" s="9">
        <v>2153.94</v>
      </c>
    </row>
    <row r="7" spans="1:3" ht="15" customHeight="1">
      <c r="B7" s="9">
        <v>52</v>
      </c>
      <c r="C7" s="9">
        <v>2152.08</v>
      </c>
    </row>
    <row r="8" spans="1:3" ht="15" customHeight="1">
      <c r="B8" s="9">
        <v>365</v>
      </c>
      <c r="C8" s="9">
        <v>2151.6</v>
      </c>
    </row>
    <row r="9" spans="1:3" ht="15" customHeight="1">
      <c r="B9" s="9">
        <v>730</v>
      </c>
      <c r="C9" s="9">
        <v>2151.56</v>
      </c>
    </row>
    <row r="10" spans="1:3" ht="15" customHeight="1">
      <c r="B10" s="9" t="s">
        <v>28</v>
      </c>
      <c r="C10" s="9">
        <v>2151.52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3"/>
  <sheetViews>
    <sheetView topLeftCell="N1" workbookViewId="0">
      <selection activeCell="AA3" sqref="AA3"/>
    </sheetView>
  </sheetViews>
  <sheetFormatPr defaultColWidth="12.59765625" defaultRowHeight="15" customHeight="1"/>
  <cols>
    <col min="4" max="4" width="37.09765625" customWidth="1"/>
    <col min="11" max="11" width="19.3984375" customWidth="1"/>
  </cols>
  <sheetData>
    <row r="1" spans="1:26" ht="15" customHeight="1">
      <c r="A1" s="30" t="s">
        <v>29</v>
      </c>
      <c r="B1" s="2" t="s">
        <v>1</v>
      </c>
      <c r="C1" s="3" t="s">
        <v>2</v>
      </c>
      <c r="D1" s="9" t="s">
        <v>30</v>
      </c>
      <c r="E1" s="9" t="s">
        <v>31</v>
      </c>
      <c r="G1" s="24" t="s">
        <v>32</v>
      </c>
      <c r="H1" s="30" t="s">
        <v>33</v>
      </c>
      <c r="I1" s="2" t="s">
        <v>1</v>
      </c>
      <c r="J1" s="3" t="s">
        <v>2</v>
      </c>
      <c r="K1" s="9" t="s">
        <v>30</v>
      </c>
      <c r="L1" s="9" t="s">
        <v>31</v>
      </c>
      <c r="N1" s="24" t="s">
        <v>34</v>
      </c>
      <c r="O1" s="30" t="s">
        <v>33</v>
      </c>
      <c r="P1" s="2" t="s">
        <v>1</v>
      </c>
      <c r="Q1" s="3" t="s">
        <v>2</v>
      </c>
      <c r="R1" s="9" t="s">
        <v>30</v>
      </c>
      <c r="S1" s="9" t="s">
        <v>31</v>
      </c>
      <c r="U1" s="9" t="s">
        <v>35</v>
      </c>
      <c r="V1" s="30" t="s">
        <v>33</v>
      </c>
      <c r="W1" s="2" t="s">
        <v>1</v>
      </c>
      <c r="X1" s="3" t="s">
        <v>2</v>
      </c>
      <c r="Y1" s="9" t="s">
        <v>30</v>
      </c>
      <c r="Z1" s="9" t="s">
        <v>31</v>
      </c>
    </row>
    <row r="2" spans="1:26" ht="15" customHeight="1">
      <c r="A2" s="5">
        <v>0</v>
      </c>
      <c r="B2" s="3">
        <v>-1000</v>
      </c>
      <c r="C2" s="6">
        <v>0</v>
      </c>
      <c r="D2" s="12">
        <f>EFFECT((C3/12),1 )</f>
        <v>5.833333333333357E-3</v>
      </c>
      <c r="E2" s="19">
        <f>FV(D2,16,0,-B2)</f>
        <v>-1097.5299612544502</v>
      </c>
      <c r="G2" s="12"/>
      <c r="H2" s="5">
        <v>0</v>
      </c>
      <c r="I2" s="3">
        <v>-1000</v>
      </c>
      <c r="J2" s="6">
        <v>0</v>
      </c>
      <c r="K2" s="12">
        <f t="shared" ref="K2:K3" si="0">((J3/52) + 1)^4 - 1</f>
        <v>5.395497926588444E-3</v>
      </c>
      <c r="L2" s="19">
        <f>FV(K2,16,0,-I2)</f>
        <v>-1089.9108566168707</v>
      </c>
      <c r="N2" s="12"/>
      <c r="O2" s="5">
        <v>0</v>
      </c>
      <c r="P2" s="3">
        <v>-1000</v>
      </c>
      <c r="Q2" s="6">
        <v>0</v>
      </c>
      <c r="R2" s="12">
        <f t="shared" ref="R2:R17" si="1">((J3/365) + 1)^30 - 1</f>
        <v>5.7694525819589337E-3</v>
      </c>
      <c r="S2" s="19">
        <f>FV(R2,16,0,-P2)</f>
        <v>-1096.4152214601816</v>
      </c>
      <c r="U2" s="12"/>
      <c r="V2" s="5">
        <v>0</v>
      </c>
      <c r="W2" s="3">
        <v>-1000</v>
      </c>
      <c r="X2" s="6">
        <v>0</v>
      </c>
      <c r="Y2" s="12">
        <f t="shared" ref="Y2:Y17" si="2">((J3/730) + 1)^60 - 1</f>
        <v>5.7697299694283721E-3</v>
      </c>
      <c r="Z2" s="19">
        <f>FV(Y2,16,0,-W2)</f>
        <v>-1096.4200596659487</v>
      </c>
    </row>
    <row r="3" spans="1:26" ht="15" customHeight="1">
      <c r="A3" s="1">
        <v>1</v>
      </c>
      <c r="B3" s="2">
        <v>-250</v>
      </c>
      <c r="C3" s="6">
        <v>7.0000000000000007E-2</v>
      </c>
      <c r="D3" s="12">
        <f>EFFECT((C3/12),1 )</f>
        <v>5.833333333333357E-3</v>
      </c>
      <c r="E3" s="19">
        <f>FV(D3,15,0,-B3)</f>
        <v>-272.7912082653977</v>
      </c>
      <c r="G3" s="12"/>
      <c r="H3" s="1">
        <v>1</v>
      </c>
      <c r="I3" s="2">
        <v>-250</v>
      </c>
      <c r="J3" s="6">
        <v>7.0000000000000007E-2</v>
      </c>
      <c r="K3" s="12">
        <f t="shared" si="0"/>
        <v>5.395497926588444E-3</v>
      </c>
      <c r="L3" s="19">
        <f>FV(K3,15,0,-I3)</f>
        <v>-271.01545085107728</v>
      </c>
      <c r="N3" s="12"/>
      <c r="O3" s="1">
        <v>1</v>
      </c>
      <c r="P3" s="2">
        <v>-250</v>
      </c>
      <c r="Q3" s="6">
        <v>7.0000000000000007E-2</v>
      </c>
      <c r="R3" s="12">
        <f t="shared" si="1"/>
        <v>5.7694525819589337E-3</v>
      </c>
      <c r="S3" s="19">
        <f>FV(R3,15,0,-P3)</f>
        <v>-272.53144809815052</v>
      </c>
      <c r="U3" s="12"/>
      <c r="V3" s="1">
        <v>1</v>
      </c>
      <c r="W3" s="2">
        <v>-250</v>
      </c>
      <c r="X3" s="6">
        <v>7.0000000000000007E-2</v>
      </c>
      <c r="Y3" s="12">
        <f t="shared" si="2"/>
        <v>5.7697299694283721E-3</v>
      </c>
      <c r="Z3" s="19">
        <f>FV(Y3,15,0,-W3)</f>
        <v>-272.53257554770403</v>
      </c>
    </row>
    <row r="4" spans="1:26" ht="15" customHeight="1">
      <c r="A4" s="1">
        <v>2</v>
      </c>
      <c r="B4" s="2">
        <v>550</v>
      </c>
      <c r="C4" s="6">
        <v>7.0000000000000007E-2</v>
      </c>
      <c r="D4" s="12">
        <f>EFFECT((C5/12),1 )</f>
        <v>5.833333333333357E-3</v>
      </c>
      <c r="E4" s="19">
        <f>FV(D4,14,0,-B4)</f>
        <v>596.66014069647895</v>
      </c>
      <c r="G4" s="12"/>
      <c r="H4" s="1">
        <v>2</v>
      </c>
      <c r="I4" s="2">
        <v>550</v>
      </c>
      <c r="J4" s="6">
        <v>7.0000000000000007E-2</v>
      </c>
      <c r="K4" s="12">
        <f>((J4/52) + 1)^4 - 1</f>
        <v>5.395497926588444E-3</v>
      </c>
      <c r="L4" s="19">
        <f>FV(K4,14,0,-I4)</f>
        <v>593.03427666224286</v>
      </c>
      <c r="N4" s="12"/>
      <c r="O4" s="1">
        <v>2</v>
      </c>
      <c r="P4" s="2">
        <v>550</v>
      </c>
      <c r="Q4" s="6">
        <v>7.0000000000000007E-2</v>
      </c>
      <c r="R4" s="12">
        <f t="shared" si="1"/>
        <v>5.7694525819589337E-3</v>
      </c>
      <c r="S4" s="19">
        <f>FV(R4,14,0,-P4)</f>
        <v>596.12984295431545</v>
      </c>
      <c r="U4" s="12"/>
      <c r="V4" s="1">
        <v>2</v>
      </c>
      <c r="W4" s="2">
        <v>550</v>
      </c>
      <c r="X4" s="6">
        <v>7.0000000000000007E-2</v>
      </c>
      <c r="Y4" s="12">
        <f t="shared" si="2"/>
        <v>5.7697299694283721E-3</v>
      </c>
      <c r="Z4" s="19">
        <f>FV(Y4,14,0,-W4)</f>
        <v>596.13214470391119</v>
      </c>
    </row>
    <row r="5" spans="1:26" ht="15" customHeight="1">
      <c r="A5" s="1">
        <v>3</v>
      </c>
      <c r="B5" s="2">
        <v>-350</v>
      </c>
      <c r="C5" s="6">
        <v>7.0000000000000007E-2</v>
      </c>
      <c r="D5" s="12">
        <f>EFFECT((C5/12),1 )</f>
        <v>5.833333333333357E-3</v>
      </c>
      <c r="E5" s="19">
        <f>FV(D5,13,0,-B5)</f>
        <v>-377.49078721476411</v>
      </c>
      <c r="G5" s="12"/>
      <c r="H5" s="1">
        <v>3</v>
      </c>
      <c r="I5" s="2">
        <v>-350</v>
      </c>
      <c r="J5" s="6">
        <v>7.0000000000000007E-2</v>
      </c>
      <c r="K5" s="12">
        <f t="shared" ref="K5:K17" si="3">((J6/52) + 1)^4 - 1</f>
        <v>5.395497926588444E-3</v>
      </c>
      <c r="L5" s="19">
        <f>FV(K5,13,0,-I5)</f>
        <v>-375.36019363856298</v>
      </c>
      <c r="N5" s="12"/>
      <c r="O5" s="1">
        <v>3</v>
      </c>
      <c r="P5" s="2">
        <v>-350</v>
      </c>
      <c r="Q5" s="6">
        <v>7.0000000000000007E-2</v>
      </c>
      <c r="R5" s="12">
        <f t="shared" si="1"/>
        <v>5.7694525819589337E-3</v>
      </c>
      <c r="S5" s="19">
        <f>FV(R5,13,0,-P5)</f>
        <v>-377.17923688518312</v>
      </c>
      <c r="U5" s="12"/>
      <c r="V5" s="1">
        <v>3</v>
      </c>
      <c r="W5" s="2">
        <v>-350</v>
      </c>
      <c r="X5" s="6">
        <v>7.0000000000000007E-2</v>
      </c>
      <c r="Y5" s="12">
        <f t="shared" si="2"/>
        <v>5.7697299694283721E-3</v>
      </c>
      <c r="Z5" s="19">
        <f>FV(Y5,13,0,-W5)</f>
        <v>-377.18058920759665</v>
      </c>
    </row>
    <row r="6" spans="1:26" ht="15" customHeight="1">
      <c r="A6" s="1">
        <v>4</v>
      </c>
      <c r="B6" s="2">
        <v>850</v>
      </c>
      <c r="C6" s="6">
        <v>7.0000000000000007E-2</v>
      </c>
      <c r="D6" s="12">
        <f>EFFECT((C7/12),1 )</f>
        <v>5.833333333333357E-3</v>
      </c>
      <c r="E6" s="19">
        <f>FV(D6,12,0,-B6)</f>
        <v>911.44656872780047</v>
      </c>
      <c r="G6" s="12"/>
      <c r="H6" s="1">
        <v>4</v>
      </c>
      <c r="I6" s="2">
        <v>850</v>
      </c>
      <c r="J6" s="6">
        <v>7.0000000000000007E-2</v>
      </c>
      <c r="K6" s="12">
        <f t="shared" si="3"/>
        <v>5.395497926588444E-3</v>
      </c>
      <c r="L6" s="19">
        <f>FV(K6,12,0,-I6)</f>
        <v>906.69696012525321</v>
      </c>
      <c r="N6" s="12"/>
      <c r="O6" s="1">
        <v>4</v>
      </c>
      <c r="P6" s="2">
        <v>850</v>
      </c>
      <c r="Q6" s="6">
        <v>7.0000000000000007E-2</v>
      </c>
      <c r="R6" s="12">
        <f t="shared" si="1"/>
        <v>5.7694525819589337E-3</v>
      </c>
      <c r="S6" s="19">
        <f>FV(R6,12,0,-P6)</f>
        <v>910.75217665261744</v>
      </c>
      <c r="U6" s="12"/>
      <c r="V6" s="1">
        <v>4</v>
      </c>
      <c r="W6" s="2">
        <v>850</v>
      </c>
      <c r="X6" s="6">
        <v>7.0000000000000007E-2</v>
      </c>
      <c r="Y6" s="12">
        <f t="shared" si="2"/>
        <v>5.7697299694283721E-3</v>
      </c>
      <c r="Z6" s="19">
        <f>FV(Y6,12,0,-W6)</f>
        <v>910.75519084189318</v>
      </c>
    </row>
    <row r="7" spans="1:26" ht="15" customHeight="1">
      <c r="A7" s="1">
        <v>5</v>
      </c>
      <c r="B7" s="2">
        <v>-250</v>
      </c>
      <c r="C7" s="6">
        <v>7.0000000000000007E-2</v>
      </c>
      <c r="D7" s="12">
        <f>EFFECT((C7/12),1 )</f>
        <v>5.833333333333357E-3</v>
      </c>
      <c r="E7" s="19">
        <f>FV(D7,11,0,-B7)</f>
        <v>-266.5178328557339</v>
      </c>
      <c r="G7" s="12"/>
      <c r="H7" s="1">
        <v>5</v>
      </c>
      <c r="I7" s="2">
        <v>-250</v>
      </c>
      <c r="J7" s="6">
        <v>7.0000000000000007E-2</v>
      </c>
      <c r="K7" s="12">
        <f t="shared" si="3"/>
        <v>5.395497926588444E-3</v>
      </c>
      <c r="L7" s="19">
        <f>FV(K7,11,0,-I7)</f>
        <v>-265.24445062404629</v>
      </c>
      <c r="N7" s="12"/>
      <c r="O7" s="1">
        <v>5</v>
      </c>
      <c r="P7" s="2">
        <v>-250</v>
      </c>
      <c r="Q7" s="6">
        <v>7.0000000000000007E-2</v>
      </c>
      <c r="R7" s="12">
        <f t="shared" si="1"/>
        <v>5.7694525819589337E-3</v>
      </c>
      <c r="S7" s="19">
        <f>FV(R7,11,0,-P7)</f>
        <v>-266.33169914150039</v>
      </c>
      <c r="U7" s="12"/>
      <c r="V7" s="1">
        <v>5</v>
      </c>
      <c r="W7" s="2">
        <v>-250</v>
      </c>
      <c r="X7" s="6">
        <v>7.0000000000000007E-2</v>
      </c>
      <c r="Y7" s="12">
        <f t="shared" si="2"/>
        <v>5.7697299694283721E-3</v>
      </c>
      <c r="Z7" s="19">
        <f>FV(Y7,11,0,-W7)</f>
        <v>-266.33250712881323</v>
      </c>
    </row>
    <row r="8" spans="1:26" ht="15" customHeight="1">
      <c r="A8" s="1">
        <v>6</v>
      </c>
      <c r="B8" s="2">
        <v>550</v>
      </c>
      <c r="C8" s="6">
        <v>7.0000000000000007E-2</v>
      </c>
      <c r="D8" s="12">
        <f>EFFECT((C9/12),1 )</f>
        <v>5.833333333333357E-3</v>
      </c>
      <c r="E8" s="19">
        <f>FV(D8,10,0,-B8)</f>
        <v>582.93875620475342</v>
      </c>
      <c r="G8" s="12"/>
      <c r="H8" s="1">
        <v>6</v>
      </c>
      <c r="I8" s="2">
        <v>550</v>
      </c>
      <c r="J8" s="6">
        <v>7.0000000000000007E-2</v>
      </c>
      <c r="K8" s="12">
        <f t="shared" si="3"/>
        <v>5.395497926588444E-3</v>
      </c>
      <c r="L8" s="19">
        <f>FV(K8,10,0,-I8)</f>
        <v>580.40621086559736</v>
      </c>
      <c r="N8" s="12"/>
      <c r="O8" s="1">
        <v>6</v>
      </c>
      <c r="P8" s="2">
        <v>550</v>
      </c>
      <c r="Q8" s="6">
        <v>7.0000000000000007E-2</v>
      </c>
      <c r="R8" s="12">
        <f t="shared" si="1"/>
        <v>5.7694525819589337E-3</v>
      </c>
      <c r="S8" s="19">
        <f>FV(R8,10,0,-P8)</f>
        <v>582.56863599021881</v>
      </c>
      <c r="U8" s="12"/>
      <c r="V8" s="1">
        <v>6</v>
      </c>
      <c r="W8" s="2">
        <v>550</v>
      </c>
      <c r="X8" s="6">
        <v>7.0000000000000007E-2</v>
      </c>
      <c r="Y8" s="12">
        <f t="shared" si="2"/>
        <v>5.7697299694283721E-3</v>
      </c>
      <c r="Z8" s="19">
        <f>FV(Y8,10,0,-W8)</f>
        <v>582.57024269481565</v>
      </c>
    </row>
    <row r="9" spans="1:26" ht="15" customHeight="1">
      <c r="A9" s="1">
        <v>7</v>
      </c>
      <c r="B9" s="2">
        <v>-350</v>
      </c>
      <c r="C9" s="6">
        <v>7.0000000000000007E-2</v>
      </c>
      <c r="D9" s="12">
        <f>EFFECT((C9/12),1 )</f>
        <v>5.833333333333357E-3</v>
      </c>
      <c r="E9" s="19">
        <f>FV(D9,9,0,-B9)</f>
        <v>-368.8096371258514</v>
      </c>
      <c r="G9" s="12"/>
      <c r="H9" s="1">
        <v>7</v>
      </c>
      <c r="I9" s="2">
        <v>-350</v>
      </c>
      <c r="J9" s="6">
        <v>7.0000000000000007E-2</v>
      </c>
      <c r="K9" s="12">
        <f t="shared" si="3"/>
        <v>5.395497926588444E-3</v>
      </c>
      <c r="L9" s="19">
        <f>FV(K9,9,0,-I9)</f>
        <v>-367.36727753026003</v>
      </c>
      <c r="N9" s="12"/>
      <c r="O9" s="1">
        <v>7</v>
      </c>
      <c r="P9" s="2">
        <v>-350</v>
      </c>
      <c r="Q9" s="6">
        <v>7.0000000000000007E-2</v>
      </c>
      <c r="R9" s="12">
        <f t="shared" si="1"/>
        <v>5.7694525819589337E-3</v>
      </c>
      <c r="S9" s="19">
        <f>FV(R9,9,0,-P9)</f>
        <v>-368.5988818594879</v>
      </c>
      <c r="U9" s="12"/>
      <c r="V9" s="1">
        <v>7</v>
      </c>
      <c r="W9" s="2">
        <v>-350</v>
      </c>
      <c r="X9" s="6">
        <v>7.0000000000000007E-2</v>
      </c>
      <c r="Y9" s="12">
        <f t="shared" si="2"/>
        <v>5.7697299694283721E-3</v>
      </c>
      <c r="Z9" s="19">
        <f>FV(Y9,9,0,-W9)</f>
        <v>-368.59979678428755</v>
      </c>
    </row>
    <row r="10" spans="1:26" ht="15" customHeight="1">
      <c r="A10" s="1">
        <v>8</v>
      </c>
      <c r="B10" s="2">
        <v>850</v>
      </c>
      <c r="C10" s="6">
        <v>7.0000000000000007E-2</v>
      </c>
      <c r="D10" s="12">
        <f>EFFECT((C11/12),1 )</f>
        <v>5.833333333333357E-3</v>
      </c>
      <c r="E10" s="19">
        <f>FV(D10,8,0,-B10)</f>
        <v>890.48604537428901</v>
      </c>
      <c r="G10" s="12"/>
      <c r="H10" s="1">
        <v>8</v>
      </c>
      <c r="I10" s="2">
        <v>850</v>
      </c>
      <c r="J10" s="6">
        <v>7.0000000000000007E-2</v>
      </c>
      <c r="K10" s="12">
        <f t="shared" si="3"/>
        <v>5.395497926588444E-3</v>
      </c>
      <c r="L10" s="19">
        <f>FV(K10,8,0,-I10)</f>
        <v>887.38976436833502</v>
      </c>
      <c r="N10" s="12"/>
      <c r="O10" s="1">
        <v>8</v>
      </c>
      <c r="P10" s="2">
        <v>850</v>
      </c>
      <c r="Q10" s="6">
        <v>7.0000000000000007E-2</v>
      </c>
      <c r="R10" s="12">
        <f t="shared" si="1"/>
        <v>5.7694525819589337E-3</v>
      </c>
      <c r="S10" s="19">
        <f>FV(R10,8,0,-P10)</f>
        <v>890.03370582522382</v>
      </c>
      <c r="U10" s="12"/>
      <c r="V10" s="1">
        <v>8</v>
      </c>
      <c r="W10" s="2">
        <v>850</v>
      </c>
      <c r="X10" s="6">
        <v>7.0000000000000007E-2</v>
      </c>
      <c r="Y10" s="12">
        <f t="shared" si="2"/>
        <v>5.7697299694283721E-3</v>
      </c>
      <c r="Z10" s="19">
        <f>FV(Y10,8,0,-W10)</f>
        <v>890.03566957097166</v>
      </c>
    </row>
    <row r="11" spans="1:26" ht="15" customHeight="1">
      <c r="A11" s="1">
        <v>9</v>
      </c>
      <c r="B11" s="2">
        <v>-250</v>
      </c>
      <c r="C11" s="6">
        <v>7.0000000000000007E-2</v>
      </c>
      <c r="D11" s="12">
        <f>EFFECT((C11/12),1 )</f>
        <v>5.833333333333357E-3</v>
      </c>
      <c r="E11" s="19">
        <f>FV(D11,7,0,-B11)</f>
        <v>-260.38872616822135</v>
      </c>
      <c r="G11" s="12"/>
      <c r="H11" s="1">
        <v>9</v>
      </c>
      <c r="I11" s="2">
        <v>-250</v>
      </c>
      <c r="J11" s="6">
        <v>7.0000000000000007E-2</v>
      </c>
      <c r="K11" s="12">
        <f t="shared" si="3"/>
        <v>5.395497926588444E-3</v>
      </c>
      <c r="L11" s="19">
        <f>FV(K11,7,0,-I11)</f>
        <v>-259.59633801658009</v>
      </c>
      <c r="N11" s="12"/>
      <c r="O11" s="1">
        <v>9</v>
      </c>
      <c r="P11" s="2">
        <v>-250</v>
      </c>
      <c r="Q11" s="6">
        <v>7.0000000000000007E-2</v>
      </c>
      <c r="R11" s="12">
        <f t="shared" si="1"/>
        <v>5.7694525819589337E-3</v>
      </c>
      <c r="S11" s="19">
        <f>FV(R11,7,0,-P11)</f>
        <v>-260.27298670519951</v>
      </c>
      <c r="U11" s="12"/>
      <c r="V11" s="1">
        <v>9</v>
      </c>
      <c r="W11" s="2">
        <v>-250</v>
      </c>
      <c r="X11" s="6">
        <v>7.0000000000000007E-2</v>
      </c>
      <c r="Y11" s="12">
        <f t="shared" si="2"/>
        <v>5.7697299694283721E-3</v>
      </c>
      <c r="Z11" s="19">
        <f>FV(Y11,7,0,-W11)</f>
        <v>-260.27348918185845</v>
      </c>
    </row>
    <row r="12" spans="1:26" ht="15" customHeight="1">
      <c r="A12" s="1">
        <v>10</v>
      </c>
      <c r="B12" s="2">
        <v>550</v>
      </c>
      <c r="C12" s="6">
        <v>7.0000000000000007E-2</v>
      </c>
      <c r="D12" s="12">
        <f>EFFECT((C13/12),1 )</f>
        <v>5.833333333333357E-3</v>
      </c>
      <c r="E12" s="19">
        <f>FV(D12,6,0,-B12)</f>
        <v>569.53292219064156</v>
      </c>
      <c r="G12" s="12"/>
      <c r="H12" s="1">
        <v>10</v>
      </c>
      <c r="I12" s="2">
        <v>550</v>
      </c>
      <c r="J12" s="6">
        <v>7.0000000000000007E-2</v>
      </c>
      <c r="K12" s="12">
        <f t="shared" si="3"/>
        <v>5.395497926588444E-3</v>
      </c>
      <c r="L12" s="19">
        <f>FV(K12,6,0,-I12)</f>
        <v>568.04704697233228</v>
      </c>
      <c r="N12" s="12"/>
      <c r="O12" s="1">
        <v>10</v>
      </c>
      <c r="P12" s="2">
        <v>550</v>
      </c>
      <c r="Q12" s="6">
        <v>7.0000000000000007E-2</v>
      </c>
      <c r="R12" s="12">
        <f t="shared" si="1"/>
        <v>5.7694525819589337E-3</v>
      </c>
      <c r="S12" s="19">
        <f>FV(R12,6,0,-P12)</f>
        <v>569.31592949208039</v>
      </c>
      <c r="U12" s="12"/>
      <c r="V12" s="1">
        <v>10</v>
      </c>
      <c r="W12" s="2">
        <v>550</v>
      </c>
      <c r="X12" s="6">
        <v>7.0000000000000007E-2</v>
      </c>
      <c r="Y12" s="12">
        <f t="shared" si="2"/>
        <v>5.7697299694283721E-3</v>
      </c>
      <c r="Z12" s="19">
        <f>FV(Y12,6,0,-W12)</f>
        <v>569.31687158400916</v>
      </c>
    </row>
    <row r="13" spans="1:26" ht="15" customHeight="1">
      <c r="A13" s="1">
        <v>11</v>
      </c>
      <c r="B13" s="2">
        <v>-350</v>
      </c>
      <c r="C13" s="6">
        <v>7.0000000000000007E-2</v>
      </c>
      <c r="D13" s="12">
        <f>EFFECT((C13/12),1 )</f>
        <v>5.833333333333357E-3</v>
      </c>
      <c r="E13" s="19">
        <f>FV(D13,5,0,-B13)</f>
        <v>-360.32812731802284</v>
      </c>
      <c r="G13" s="12"/>
      <c r="H13" s="1">
        <v>11</v>
      </c>
      <c r="I13" s="2">
        <v>-350</v>
      </c>
      <c r="J13" s="6">
        <v>7.0000000000000007E-2</v>
      </c>
      <c r="K13" s="12">
        <f t="shared" si="3"/>
        <v>5.395497926588444E-3</v>
      </c>
      <c r="L13" s="19">
        <f>FV(K13,5,0,-I13)</f>
        <v>-359.5445624954782</v>
      </c>
      <c r="N13" s="12"/>
      <c r="O13" s="1">
        <v>11</v>
      </c>
      <c r="P13" s="2">
        <v>-350</v>
      </c>
      <c r="Q13" s="6">
        <v>7.0000000000000007E-2</v>
      </c>
      <c r="R13" s="12">
        <f t="shared" si="1"/>
        <v>5.7694525819589337E-3</v>
      </c>
      <c r="S13" s="19">
        <f>FV(R13,5,0,-P13)</f>
        <v>-360.21371915926341</v>
      </c>
      <c r="U13" s="12"/>
      <c r="V13" s="1">
        <v>11</v>
      </c>
      <c r="W13" s="2">
        <v>-350</v>
      </c>
      <c r="X13" s="6">
        <v>7.0000000000000007E-2</v>
      </c>
      <c r="Y13" s="12">
        <f t="shared" si="2"/>
        <v>5.7697299694283721E-3</v>
      </c>
      <c r="Z13" s="19">
        <f>FV(Y13,5,0,-W13)</f>
        <v>-360.2142158875489</v>
      </c>
    </row>
    <row r="14" spans="1:26" ht="15" customHeight="1">
      <c r="A14" s="1">
        <v>12</v>
      </c>
      <c r="B14" s="2">
        <v>850</v>
      </c>
      <c r="C14" s="6">
        <v>7.0000000000000007E-2</v>
      </c>
      <c r="D14" s="12">
        <f>EFFECT((C15/12),1 )</f>
        <v>5.833333333333357E-3</v>
      </c>
      <c r="E14" s="19">
        <f>FV(D14,4,0,-B14)</f>
        <v>870.0075508684655</v>
      </c>
      <c r="G14" s="12"/>
      <c r="H14" s="1">
        <v>12</v>
      </c>
      <c r="I14" s="2">
        <v>850</v>
      </c>
      <c r="J14" s="6">
        <v>7.0000000000000007E-2</v>
      </c>
      <c r="K14" s="12">
        <f t="shared" si="3"/>
        <v>5.395497926588444E-3</v>
      </c>
      <c r="L14" s="19">
        <f>FV(K14,4,0,-I14)</f>
        <v>868.49369583957525</v>
      </c>
      <c r="N14" s="12"/>
      <c r="O14" s="1">
        <v>12</v>
      </c>
      <c r="P14" s="2">
        <v>850</v>
      </c>
      <c r="Q14" s="6">
        <v>7.0000000000000007E-2</v>
      </c>
      <c r="R14" s="12">
        <f t="shared" si="1"/>
        <v>5.7694525819589337E-3</v>
      </c>
      <c r="S14" s="19">
        <f>FV(R14,4,0,-P14)</f>
        <v>869.78655424847773</v>
      </c>
      <c r="U14" s="12"/>
      <c r="V14" s="1">
        <v>12</v>
      </c>
      <c r="W14" s="2">
        <v>850</v>
      </c>
      <c r="X14" s="6">
        <v>7.0000000000000007E-2</v>
      </c>
      <c r="Y14" s="12">
        <f t="shared" si="2"/>
        <v>5.7697299694283721E-3</v>
      </c>
      <c r="Z14" s="19">
        <f>FV(Y14,4,0,-W14)</f>
        <v>869.78751378444497</v>
      </c>
    </row>
    <row r="15" spans="1:26" ht="15" customHeight="1">
      <c r="A15" s="1">
        <v>13</v>
      </c>
      <c r="B15" s="2">
        <v>-250</v>
      </c>
      <c r="C15" s="6">
        <v>7.0000000000000007E-2</v>
      </c>
      <c r="D15" s="12">
        <f>EFFECT((C15/12),1 )</f>
        <v>5.833333333333357E-3</v>
      </c>
      <c r="E15" s="19">
        <f>FV(D15,3,0,-B15)</f>
        <v>-254.40057045717595</v>
      </c>
      <c r="G15" s="12"/>
      <c r="H15" s="1">
        <v>13</v>
      </c>
      <c r="I15" s="2">
        <v>-250</v>
      </c>
      <c r="J15" s="6">
        <v>7.0000000000000007E-2</v>
      </c>
      <c r="K15" s="12">
        <f t="shared" si="3"/>
        <v>5.395497926588444E-3</v>
      </c>
      <c r="L15" s="19">
        <f>FV(K15,3,0,-I15)</f>
        <v>-254.06849626096994</v>
      </c>
      <c r="N15" s="12"/>
      <c r="O15" s="1">
        <v>13</v>
      </c>
      <c r="P15" s="2">
        <v>-250</v>
      </c>
      <c r="Q15" s="6">
        <v>7.0000000000000007E-2</v>
      </c>
      <c r="R15" s="12">
        <f t="shared" si="1"/>
        <v>5.7694525819589337E-3</v>
      </c>
      <c r="S15" s="19">
        <f>FV(R15,3,0,-P15)</f>
        <v>-254.3521023851315</v>
      </c>
      <c r="U15" s="12"/>
      <c r="V15" s="1">
        <v>13</v>
      </c>
      <c r="W15" s="2">
        <v>-250</v>
      </c>
      <c r="X15" s="6">
        <v>7.0000000000000007E-2</v>
      </c>
      <c r="Y15" s="12">
        <f t="shared" si="2"/>
        <v>5.7697299694283721E-3</v>
      </c>
      <c r="Z15" s="19">
        <f>FV(Y15,3,0,-W15)</f>
        <v>-254.35231283327735</v>
      </c>
    </row>
    <row r="16" spans="1:26" ht="15" customHeight="1">
      <c r="A16" s="1">
        <v>14</v>
      </c>
      <c r="B16" s="2">
        <v>550</v>
      </c>
      <c r="C16" s="6">
        <v>7.0000000000000007E-2</v>
      </c>
      <c r="D16" s="12">
        <f>EFFECT((C17/12),1 )</f>
        <v>5.833333333333357E-3</v>
      </c>
      <c r="E16" s="19">
        <f>FV(D16,2,0,-B16)</f>
        <v>556.43538194444443</v>
      </c>
      <c r="G16" s="12"/>
      <c r="H16" s="1">
        <v>14</v>
      </c>
      <c r="I16" s="2">
        <v>550</v>
      </c>
      <c r="J16" s="6">
        <v>7.0000000000000007E-2</v>
      </c>
      <c r="K16" s="12">
        <f t="shared" si="3"/>
        <v>5.395497926588444E-3</v>
      </c>
      <c r="L16" s="19">
        <f>FV(K16,2,0,-I16)</f>
        <v>555.95105898807901</v>
      </c>
      <c r="N16" s="12"/>
      <c r="O16" s="1">
        <v>14</v>
      </c>
      <c r="P16" s="2">
        <v>550</v>
      </c>
      <c r="Q16" s="6">
        <v>7.0000000000000007E-2</v>
      </c>
      <c r="R16" s="12">
        <f t="shared" si="1"/>
        <v>5.7694525819589337E-3</v>
      </c>
      <c r="S16" s="19">
        <f>FV(R16,2,0,-P16)</f>
        <v>556.36470546085729</v>
      </c>
      <c r="U16" s="12"/>
      <c r="V16" s="1">
        <v>14</v>
      </c>
      <c r="W16" s="2">
        <v>550</v>
      </c>
      <c r="X16" s="6">
        <v>7.0000000000000007E-2</v>
      </c>
      <c r="Y16" s="12">
        <f t="shared" si="2"/>
        <v>5.7697299694283721E-3</v>
      </c>
      <c r="Z16" s="19">
        <f>FV(Y16,2,0,-W16)</f>
        <v>556.36501234752734</v>
      </c>
    </row>
    <row r="17" spans="1:26" ht="15" customHeight="1">
      <c r="A17" s="1">
        <v>15</v>
      </c>
      <c r="B17" s="2">
        <v>-350</v>
      </c>
      <c r="C17" s="6">
        <v>7.0000000000000007E-2</v>
      </c>
      <c r="D17" s="12">
        <f t="shared" ref="D17:D18" si="4">EFFECT((C17/12),1 )</f>
        <v>5.833333333333357E-3</v>
      </c>
      <c r="E17" s="19">
        <f>FV(D17,1,0,-B17)</f>
        <v>-352.04166666666669</v>
      </c>
      <c r="G17" s="12"/>
      <c r="H17" s="1">
        <v>15</v>
      </c>
      <c r="I17" s="2">
        <v>-350</v>
      </c>
      <c r="J17" s="6">
        <v>7.0000000000000007E-2</v>
      </c>
      <c r="K17" s="12">
        <f t="shared" si="3"/>
        <v>5.395497926588444E-3</v>
      </c>
      <c r="L17" s="19">
        <f>FV(K17,1,0,-I17)</f>
        <v>-351.88842427430598</v>
      </c>
      <c r="N17" s="12"/>
      <c r="O17" s="1">
        <v>15</v>
      </c>
      <c r="P17" s="2">
        <v>-350</v>
      </c>
      <c r="Q17" s="6">
        <v>7.0000000000000007E-2</v>
      </c>
      <c r="R17" s="12">
        <f t="shared" si="1"/>
        <v>5.7694525819589337E-3</v>
      </c>
      <c r="S17" s="19">
        <f>FV(R17,1,0,-P17)</f>
        <v>-352.01930840368561</v>
      </c>
      <c r="U17" s="12"/>
      <c r="V17" s="1">
        <v>15</v>
      </c>
      <c r="W17" s="2">
        <v>-350</v>
      </c>
      <c r="X17" s="6">
        <v>7.0000000000000007E-2</v>
      </c>
      <c r="Y17" s="12">
        <f t="shared" si="2"/>
        <v>5.7697299694283721E-3</v>
      </c>
      <c r="Z17" s="19">
        <f>FV(Y17,1,0,-W17)</f>
        <v>-352.01940548929991</v>
      </c>
    </row>
    <row r="18" spans="1:26" ht="15" customHeight="1">
      <c r="A18" s="1">
        <v>16</v>
      </c>
      <c r="B18" s="2">
        <v>850</v>
      </c>
      <c r="C18" s="6">
        <v>7.0000000000000007E-2</v>
      </c>
      <c r="D18" s="12">
        <f t="shared" si="4"/>
        <v>5.833333333333357E-3</v>
      </c>
      <c r="E18" s="19">
        <f>FV(D18,0,0,-B18)</f>
        <v>850</v>
      </c>
      <c r="G18" s="12"/>
      <c r="H18" s="1">
        <v>16</v>
      </c>
      <c r="I18" s="2">
        <v>850</v>
      </c>
      <c r="J18" s="6">
        <v>7.0000000000000007E-2</v>
      </c>
      <c r="K18" s="12">
        <f>((J18/52) + 1)^4 - 1</f>
        <v>5.395497926588444E-3</v>
      </c>
      <c r="L18" s="19">
        <f>FV(K18,0,0,-I18)</f>
        <v>850</v>
      </c>
      <c r="N18" s="12"/>
      <c r="O18" s="1">
        <v>16</v>
      </c>
      <c r="P18" s="2">
        <v>850</v>
      </c>
      <c r="Q18" s="6">
        <v>7.0000000000000007E-2</v>
      </c>
      <c r="R18" s="12">
        <f>((J18/365) + 1)^30 - 1</f>
        <v>5.7694525819589337E-3</v>
      </c>
      <c r="S18" s="19">
        <f>FV(R18,0,0,-P18)</f>
        <v>850</v>
      </c>
      <c r="U18" s="12"/>
      <c r="V18" s="1">
        <v>16</v>
      </c>
      <c r="W18" s="2">
        <v>850</v>
      </c>
      <c r="X18" s="6">
        <v>7.0000000000000007E-2</v>
      </c>
      <c r="Y18" s="12">
        <f>((J18/730) + 1)^60 - 1</f>
        <v>5.7697299694283721E-3</v>
      </c>
      <c r="Z18" s="19">
        <f>FV(Y18,0,0,-W18)</f>
        <v>850</v>
      </c>
    </row>
    <row r="19" spans="1:26" ht="15" customHeight="1">
      <c r="A19" s="41" t="s">
        <v>23</v>
      </c>
      <c r="B19" s="41" t="s">
        <v>48</v>
      </c>
      <c r="C19" s="42"/>
      <c r="D19" s="42"/>
      <c r="E19" s="43">
        <f>SUM(E2:E18)</f>
        <v>2217.2088486805897</v>
      </c>
      <c r="G19" s="25"/>
      <c r="H19" s="24" t="s">
        <v>23</v>
      </c>
      <c r="I19" s="25"/>
      <c r="J19" s="25"/>
      <c r="K19" s="25"/>
      <c r="L19" s="26">
        <f>SUM(L2:L18)</f>
        <v>2216.0229635132637</v>
      </c>
      <c r="N19" s="25"/>
      <c r="O19" s="24" t="s">
        <v>23</v>
      </c>
      <c r="P19" s="25"/>
      <c r="Q19" s="25"/>
      <c r="R19" s="25"/>
      <c r="S19" s="26">
        <f>SUM(S2:S18)</f>
        <v>2217.0369465260073</v>
      </c>
      <c r="U19" s="12"/>
      <c r="V19" s="24" t="s">
        <v>23</v>
      </c>
      <c r="W19" s="25"/>
      <c r="X19" s="25"/>
      <c r="Y19" s="25"/>
      <c r="Z19" s="26">
        <f>SUM(Z2:Z18)</f>
        <v>2217.0376938012382</v>
      </c>
    </row>
    <row r="24" spans="1:26" ht="15" customHeight="1">
      <c r="A24" s="9" t="s">
        <v>50</v>
      </c>
      <c r="B24" s="12"/>
      <c r="C24" s="12"/>
      <c r="D24" s="12"/>
      <c r="E24" s="12"/>
      <c r="G24" s="9" t="s">
        <v>51</v>
      </c>
      <c r="H24" s="12"/>
      <c r="I24" s="12"/>
      <c r="J24" s="12"/>
      <c r="K24" s="12"/>
      <c r="M24" s="9" t="s">
        <v>52</v>
      </c>
      <c r="N24" s="12"/>
      <c r="O24" s="12"/>
      <c r="P24" s="12"/>
      <c r="Q24" s="12"/>
    </row>
    <row r="25" spans="1:26" ht="15" customHeight="1">
      <c r="A25" s="30" t="s">
        <v>33</v>
      </c>
      <c r="B25" s="2" t="s">
        <v>1</v>
      </c>
      <c r="C25" s="3" t="s">
        <v>2</v>
      </c>
      <c r="D25" s="9" t="s">
        <v>30</v>
      </c>
      <c r="E25" s="9" t="s">
        <v>31</v>
      </c>
      <c r="G25" s="30" t="s">
        <v>33</v>
      </c>
      <c r="H25" s="2" t="s">
        <v>1</v>
      </c>
      <c r="I25" s="3" t="s">
        <v>2</v>
      </c>
      <c r="J25" s="9" t="s">
        <v>30</v>
      </c>
      <c r="K25" s="9" t="s">
        <v>31</v>
      </c>
      <c r="M25" s="30" t="s">
        <v>33</v>
      </c>
      <c r="N25" s="2" t="s">
        <v>1</v>
      </c>
      <c r="O25" s="3" t="s">
        <v>2</v>
      </c>
      <c r="P25" s="9" t="s">
        <v>30</v>
      </c>
      <c r="Q25" s="9" t="s">
        <v>31</v>
      </c>
    </row>
    <row r="26" spans="1:26" ht="15" customHeight="1">
      <c r="A26" s="5">
        <v>0</v>
      </c>
      <c r="B26" s="3">
        <v>-1000</v>
      </c>
      <c r="C26" s="6">
        <v>0</v>
      </c>
      <c r="D26" s="12">
        <f t="shared" ref="D26:D41" si="5">((C27/4) + 1)^(1/3) - 1</f>
        <v>5.7996325704079421E-3</v>
      </c>
      <c r="E26" s="19">
        <f>FV(D26,16,0,-B26)</f>
        <v>-1096.9417396849767</v>
      </c>
      <c r="G26" s="5">
        <v>0</v>
      </c>
      <c r="H26" s="3">
        <v>-1000</v>
      </c>
      <c r="I26" s="6">
        <v>0</v>
      </c>
      <c r="J26" s="12">
        <f t="shared" ref="J26:J41" si="6">((I27/2) + 1)^(1/6) - 1</f>
        <v>5.750039497608439E-3</v>
      </c>
      <c r="K26" s="19">
        <f>FV(J26,16,0,-H26)</f>
        <v>-1096.0766672096013</v>
      </c>
      <c r="M26" s="5">
        <v>0</v>
      </c>
      <c r="N26" s="3">
        <v>-1000</v>
      </c>
      <c r="O26" s="6">
        <v>0</v>
      </c>
      <c r="P26" s="12">
        <f t="shared" ref="P26:P41" si="7">((O27/1) + 1)^(1/12) - 1</f>
        <v>5.6541453874052738E-3</v>
      </c>
      <c r="Q26" s="19">
        <f>FV(P26,16,0,-N26)</f>
        <v>-1094.4057602935484</v>
      </c>
    </row>
    <row r="27" spans="1:26" ht="15" customHeight="1">
      <c r="A27" s="1">
        <v>1</v>
      </c>
      <c r="B27" s="2">
        <v>-250</v>
      </c>
      <c r="C27" s="6">
        <v>7.0000000000000007E-2</v>
      </c>
      <c r="D27" s="12">
        <f t="shared" si="5"/>
        <v>5.7996325704079421E-3</v>
      </c>
      <c r="E27" s="19">
        <f>FV(D27,15,0,-B27)</f>
        <v>-272.65414108415592</v>
      </c>
      <c r="G27" s="1">
        <v>1</v>
      </c>
      <c r="H27" s="2">
        <v>-250</v>
      </c>
      <c r="I27" s="6">
        <v>7.0000000000000007E-2</v>
      </c>
      <c r="J27" s="12">
        <f t="shared" si="6"/>
        <v>5.750039497608439E-3</v>
      </c>
      <c r="K27" s="19">
        <f>FV(J27,15,0,-H27)</f>
        <v>-272.45255385650114</v>
      </c>
      <c r="M27" s="1">
        <v>1</v>
      </c>
      <c r="N27" s="2">
        <v>-250</v>
      </c>
      <c r="O27" s="6">
        <v>7.0000000000000007E-2</v>
      </c>
      <c r="P27" s="12">
        <f t="shared" si="7"/>
        <v>5.6541453874052738E-3</v>
      </c>
      <c r="Q27" s="19">
        <f>FV(P27,15,0,-N27)</f>
        <v>-272.06315543798456</v>
      </c>
    </row>
    <row r="28" spans="1:26" ht="15" customHeight="1">
      <c r="A28" s="1">
        <v>2</v>
      </c>
      <c r="B28" s="2">
        <v>550</v>
      </c>
      <c r="C28" s="6">
        <v>7.0000000000000007E-2</v>
      </c>
      <c r="D28" s="12">
        <f t="shared" si="5"/>
        <v>5.7996325704079421E-3</v>
      </c>
      <c r="E28" s="19">
        <f>FV(D28,14,0,-B28)</f>
        <v>596.38032363583409</v>
      </c>
      <c r="G28" s="1">
        <v>2</v>
      </c>
      <c r="H28" s="2">
        <v>550</v>
      </c>
      <c r="I28" s="6">
        <v>7.0000000000000007E-2</v>
      </c>
      <c r="J28" s="12">
        <f t="shared" si="6"/>
        <v>5.750039497608439E-3</v>
      </c>
      <c r="K28" s="19">
        <f>FV(J28,14,0,-H28)</f>
        <v>595.96877449163435</v>
      </c>
      <c r="M28" s="1">
        <v>2</v>
      </c>
      <c r="N28" s="2">
        <v>550</v>
      </c>
      <c r="O28" s="6">
        <v>7.0000000000000007E-2</v>
      </c>
      <c r="P28" s="12">
        <f t="shared" si="7"/>
        <v>5.6541453874052738E-3</v>
      </c>
      <c r="Q28" s="19">
        <f>FV(P28,14,0,-N28)</f>
        <v>595.17374308937246</v>
      </c>
    </row>
    <row r="29" spans="1:26" ht="15" customHeight="1">
      <c r="A29" s="1">
        <v>3</v>
      </c>
      <c r="B29" s="2">
        <v>-350</v>
      </c>
      <c r="C29" s="6">
        <v>7.0000000000000007E-2</v>
      </c>
      <c r="D29" s="12">
        <f t="shared" si="5"/>
        <v>5.7996325704079421E-3</v>
      </c>
      <c r="E29" s="19">
        <f>FV(D29,13,0,-B29)</f>
        <v>-377.32639694323507</v>
      </c>
      <c r="G29" s="1">
        <v>3</v>
      </c>
      <c r="H29" s="2">
        <v>-350</v>
      </c>
      <c r="I29" s="6">
        <v>7.0000000000000007E-2</v>
      </c>
      <c r="J29" s="12">
        <f t="shared" si="6"/>
        <v>5.750039497608439E-3</v>
      </c>
      <c r="K29" s="19">
        <f>FV(J29,13,0,-H29)</f>
        <v>-377.08460512128886</v>
      </c>
      <c r="M29" s="1">
        <v>3</v>
      </c>
      <c r="N29" s="2">
        <v>-350</v>
      </c>
      <c r="O29" s="6">
        <v>7.0000000000000007E-2</v>
      </c>
      <c r="P29" s="12">
        <f t="shared" si="7"/>
        <v>5.6541453874052738E-3</v>
      </c>
      <c r="Q29" s="19">
        <f>FV(P29,13,0,-N29)</f>
        <v>-376.61747744758327</v>
      </c>
    </row>
    <row r="30" spans="1:26" ht="14.4">
      <c r="A30" s="1">
        <v>4</v>
      </c>
      <c r="B30" s="2">
        <v>850</v>
      </c>
      <c r="C30" s="6">
        <v>7.0000000000000007E-2</v>
      </c>
      <c r="D30" s="12">
        <f t="shared" si="5"/>
        <v>5.7996325704079421E-3</v>
      </c>
      <c r="E30" s="19">
        <f>FV(D30,12,0,-B30)</f>
        <v>911.08017659570464</v>
      </c>
      <c r="G30" s="1">
        <v>4</v>
      </c>
      <c r="H30" s="2">
        <v>850</v>
      </c>
      <c r="I30" s="6">
        <v>7.0000000000000007E-2</v>
      </c>
      <c r="J30" s="12">
        <f t="shared" si="6"/>
        <v>5.750039497608439E-3</v>
      </c>
      <c r="K30" s="19">
        <f>FV(J30,12,0,-H30)</f>
        <v>910.54124999999965</v>
      </c>
      <c r="M30" s="1">
        <v>4</v>
      </c>
      <c r="N30" s="2">
        <v>850</v>
      </c>
      <c r="O30" s="6">
        <v>7.0000000000000007E-2</v>
      </c>
      <c r="P30" s="12">
        <f t="shared" si="7"/>
        <v>5.6541453874052738E-3</v>
      </c>
      <c r="Q30" s="19">
        <f>FV(P30,12,0,-N30)</f>
        <v>909.5</v>
      </c>
    </row>
    <row r="31" spans="1:26" ht="14.4">
      <c r="A31" s="1">
        <v>5</v>
      </c>
      <c r="B31" s="2">
        <v>-250</v>
      </c>
      <c r="C31" s="6">
        <v>7.0000000000000007E-2</v>
      </c>
      <c r="D31" s="12">
        <f t="shared" si="5"/>
        <v>5.7996325704079421E-3</v>
      </c>
      <c r="E31" s="19">
        <f>FV(D31,11,0,-B31)</f>
        <v>-266.41962190566625</v>
      </c>
      <c r="G31" s="1">
        <v>5</v>
      </c>
      <c r="H31" s="2">
        <v>-250</v>
      </c>
      <c r="I31" s="6">
        <v>7.0000000000000007E-2</v>
      </c>
      <c r="J31" s="12">
        <f t="shared" si="6"/>
        <v>5.750039497608439E-3</v>
      </c>
      <c r="K31" s="19">
        <f>FV(J31,11,0,-H31)</f>
        <v>-266.27515732813129</v>
      </c>
      <c r="M31" s="1">
        <v>5</v>
      </c>
      <c r="N31" s="2">
        <v>-250</v>
      </c>
      <c r="O31" s="6">
        <v>7.0000000000000007E-2</v>
      </c>
      <c r="P31" s="12">
        <f t="shared" si="7"/>
        <v>5.6541453874052738E-3</v>
      </c>
      <c r="Q31" s="19">
        <f>FV(P31,11,0,-N31)</f>
        <v>-265.99601983140212</v>
      </c>
    </row>
    <row r="32" spans="1:26" ht="14.4">
      <c r="A32" s="1">
        <v>6</v>
      </c>
      <c r="B32" s="2">
        <v>550</v>
      </c>
      <c r="C32" s="6">
        <v>7.0000000000000007E-2</v>
      </c>
      <c r="D32" s="12">
        <f t="shared" si="5"/>
        <v>5.7996325704079421E-3</v>
      </c>
      <c r="E32" s="19">
        <f>FV(D32,10,0,-B32)</f>
        <v>582.7434701826021</v>
      </c>
      <c r="G32" s="1">
        <v>6</v>
      </c>
      <c r="H32" s="2">
        <v>550</v>
      </c>
      <c r="I32" s="6">
        <v>7.0000000000000007E-2</v>
      </c>
      <c r="J32" s="12">
        <f t="shared" si="6"/>
        <v>5.750039497608439E-3</v>
      </c>
      <c r="K32" s="19">
        <f>FV(J32,10,0,-H32)</f>
        <v>582.45619996645485</v>
      </c>
      <c r="M32" s="1">
        <v>6</v>
      </c>
      <c r="N32" s="2">
        <v>550</v>
      </c>
      <c r="O32" s="6">
        <v>7.0000000000000007E-2</v>
      </c>
      <c r="P32" s="12">
        <f t="shared" si="7"/>
        <v>5.6541453874052738E-3</v>
      </c>
      <c r="Q32" s="19">
        <f>FV(P32,10,0,-N32)</f>
        <v>581.90109026364439</v>
      </c>
    </row>
    <row r="33" spans="1:17" ht="14.4">
      <c r="A33" s="1">
        <v>7</v>
      </c>
      <c r="B33" s="2">
        <v>-350</v>
      </c>
      <c r="C33" s="6">
        <v>7.0000000000000007E-2</v>
      </c>
      <c r="D33" s="12">
        <f t="shared" si="5"/>
        <v>5.7996325704079421E-3</v>
      </c>
      <c r="E33" s="19">
        <f>FV(D33,9,0,-B33)</f>
        <v>-368.6984382812505</v>
      </c>
      <c r="G33" s="1">
        <v>7</v>
      </c>
      <c r="H33" s="2">
        <v>-350</v>
      </c>
      <c r="I33" s="6">
        <v>7.0000000000000007E-2</v>
      </c>
      <c r="J33" s="12">
        <f t="shared" si="6"/>
        <v>5.750039497608439E-3</v>
      </c>
      <c r="K33" s="19">
        <f>FV(J33,9,0,-H33)</f>
        <v>-368.53485545806916</v>
      </c>
      <c r="M33" s="1">
        <v>7</v>
      </c>
      <c r="N33" s="2">
        <v>-350</v>
      </c>
      <c r="O33" s="6">
        <v>7.0000000000000007E-2</v>
      </c>
      <c r="P33" s="12">
        <f t="shared" si="7"/>
        <v>5.6541453874052738E-3</v>
      </c>
      <c r="Q33" s="19">
        <f>FV(P33,9,0,-N33)</f>
        <v>-368.21873156152247</v>
      </c>
    </row>
    <row r="34" spans="1:17" ht="14.4">
      <c r="A34" s="1">
        <v>8</v>
      </c>
      <c r="B34" s="2">
        <v>850</v>
      </c>
      <c r="C34" s="6">
        <v>7.0000000000000007E-2</v>
      </c>
      <c r="D34" s="12">
        <f t="shared" si="5"/>
        <v>5.7996325704079421E-3</v>
      </c>
      <c r="E34" s="19">
        <f>FV(D34,8,0,-B34)</f>
        <v>890.24738523760664</v>
      </c>
      <c r="G34" s="1">
        <v>8</v>
      </c>
      <c r="H34" s="2">
        <v>850</v>
      </c>
      <c r="I34" s="6">
        <v>7.0000000000000007E-2</v>
      </c>
      <c r="J34" s="12">
        <f t="shared" si="6"/>
        <v>5.750039497608439E-3</v>
      </c>
      <c r="K34" s="19">
        <f>FV(J34,8,0,-H34)</f>
        <v>889.89628163002055</v>
      </c>
      <c r="M34" s="1">
        <v>8</v>
      </c>
      <c r="N34" s="2">
        <v>850</v>
      </c>
      <c r="O34" s="6">
        <v>7.0000000000000007E-2</v>
      </c>
      <c r="P34" s="12">
        <f t="shared" si="7"/>
        <v>5.6541453874052738E-3</v>
      </c>
      <c r="Q34" s="19">
        <f>FV(P34,8,0,-N34)</f>
        <v>889.21772463895968</v>
      </c>
    </row>
    <row r="35" spans="1:17" ht="14.4">
      <c r="A35" s="1">
        <v>9</v>
      </c>
      <c r="B35" s="2">
        <v>-250</v>
      </c>
      <c r="C35" s="6">
        <v>7.0000000000000007E-2</v>
      </c>
      <c r="D35" s="12">
        <f t="shared" si="5"/>
        <v>5.7996325704079421E-3</v>
      </c>
      <c r="E35" s="19">
        <f>FV(D35,7,0,-B35)</f>
        <v>-260.32766146196201</v>
      </c>
      <c r="G35" s="1">
        <v>9</v>
      </c>
      <c r="H35" s="2">
        <v>-250</v>
      </c>
      <c r="I35" s="6">
        <v>7.0000000000000007E-2</v>
      </c>
      <c r="J35" s="12">
        <f t="shared" si="6"/>
        <v>5.750039497608439E-3</v>
      </c>
      <c r="K35" s="19">
        <f>FV(J35,7,0,-H35)</f>
        <v>-260.23782272000619</v>
      </c>
      <c r="M35" s="1">
        <v>9</v>
      </c>
      <c r="N35" s="2">
        <v>-250</v>
      </c>
      <c r="O35" s="6">
        <v>7.0000000000000007E-2</v>
      </c>
      <c r="P35" s="12">
        <f t="shared" si="7"/>
        <v>5.6541453874052738E-3</v>
      </c>
      <c r="Q35" s="19">
        <f>FV(P35,7,0,-N35)</f>
        <v>-260.06418418636508</v>
      </c>
    </row>
    <row r="36" spans="1:17" ht="14.4">
      <c r="A36" s="1">
        <v>10</v>
      </c>
      <c r="B36" s="2">
        <v>550</v>
      </c>
      <c r="C36" s="6">
        <v>7.0000000000000007E-2</v>
      </c>
      <c r="D36" s="12">
        <f t="shared" si="5"/>
        <v>5.7996325704079421E-3</v>
      </c>
      <c r="E36" s="19">
        <f>FV(D36,6,0,-B36)</f>
        <v>569.41843750000055</v>
      </c>
      <c r="G36" s="1">
        <v>10</v>
      </c>
      <c r="H36" s="2">
        <v>550</v>
      </c>
      <c r="I36" s="6">
        <v>7.0000000000000007E-2</v>
      </c>
      <c r="J36" s="12">
        <f t="shared" si="6"/>
        <v>5.750039497608439E-3</v>
      </c>
      <c r="K36" s="19">
        <f>FV(J36,6,0,-H36)</f>
        <v>569.25</v>
      </c>
      <c r="M36" s="1">
        <v>10</v>
      </c>
      <c r="N36" s="2">
        <v>550</v>
      </c>
      <c r="O36" s="6">
        <v>7.0000000000000007E-2</v>
      </c>
      <c r="P36" s="12">
        <f t="shared" si="7"/>
        <v>5.6541453874052738E-3</v>
      </c>
      <c r="Q36" s="19">
        <f>FV(P36,6,0,-N36)</f>
        <v>568.92442380337297</v>
      </c>
    </row>
    <row r="37" spans="1:17" ht="14.4">
      <c r="A37" s="1">
        <v>11</v>
      </c>
      <c r="B37" s="2">
        <v>-350</v>
      </c>
      <c r="C37" s="6">
        <v>7.0000000000000007E-2</v>
      </c>
      <c r="D37" s="12">
        <f t="shared" si="5"/>
        <v>5.7996325704079421E-3</v>
      </c>
      <c r="E37" s="19">
        <f>FV(D37,5,0,-B37)</f>
        <v>-360.2677668254513</v>
      </c>
      <c r="G37" s="1">
        <v>11</v>
      </c>
      <c r="H37" s="2">
        <v>-350</v>
      </c>
      <c r="I37" s="6">
        <v>7.0000000000000007E-2</v>
      </c>
      <c r="J37" s="12">
        <f t="shared" si="6"/>
        <v>5.750039497608439E-3</v>
      </c>
      <c r="K37" s="19">
        <f>FV(J37,5,0,-H37)</f>
        <v>-360.17895677235157</v>
      </c>
      <c r="M37" s="1">
        <v>11</v>
      </c>
      <c r="N37" s="2">
        <v>-350</v>
      </c>
      <c r="O37" s="6">
        <v>7.0000000000000007E-2</v>
      </c>
      <c r="P37" s="12">
        <f t="shared" si="7"/>
        <v>5.6541453874052738E-3</v>
      </c>
      <c r="Q37" s="19">
        <f>FV(P37,5,0,-N37)</f>
        <v>-360.00728163670254</v>
      </c>
    </row>
    <row r="38" spans="1:17" ht="14.4">
      <c r="A38" s="1">
        <v>12</v>
      </c>
      <c r="B38" s="2">
        <v>850</v>
      </c>
      <c r="C38" s="6">
        <v>7.0000000000000007E-2</v>
      </c>
      <c r="D38" s="12">
        <f t="shared" si="5"/>
        <v>5.7996325704079421E-3</v>
      </c>
      <c r="E38" s="19">
        <f>FV(D38,4,0,-B38)</f>
        <v>869.89095721933199</v>
      </c>
      <c r="G38" s="1">
        <v>12</v>
      </c>
      <c r="H38" s="2">
        <v>850</v>
      </c>
      <c r="I38" s="6">
        <v>7.0000000000000007E-2</v>
      </c>
      <c r="J38" s="12">
        <f t="shared" si="6"/>
        <v>5.750039497608439E-3</v>
      </c>
      <c r="K38" s="19">
        <f>FV(J38,4,0,-H38)</f>
        <v>869.7194026727916</v>
      </c>
      <c r="M38" s="1">
        <v>12</v>
      </c>
      <c r="N38" s="2">
        <v>850</v>
      </c>
      <c r="O38" s="6">
        <v>7.0000000000000007E-2</v>
      </c>
      <c r="P38" s="12">
        <f t="shared" si="7"/>
        <v>5.6541453874052738E-3</v>
      </c>
      <c r="Q38" s="19">
        <f>FV(P38,4,0,-N38)</f>
        <v>869.38775350422077</v>
      </c>
    </row>
    <row r="39" spans="1:17" ht="14.4">
      <c r="A39" s="1">
        <v>13</v>
      </c>
      <c r="B39" s="2">
        <v>-250</v>
      </c>
      <c r="C39" s="6">
        <v>7.0000000000000007E-2</v>
      </c>
      <c r="D39" s="12">
        <f t="shared" si="5"/>
        <v>5.7996325704079421E-3</v>
      </c>
      <c r="E39" s="19">
        <f>FV(D39,3,0,-B39)</f>
        <v>-254.37500000000014</v>
      </c>
      <c r="G39" s="1">
        <v>13</v>
      </c>
      <c r="H39" s="2">
        <v>-250</v>
      </c>
      <c r="I39" s="6">
        <v>7.0000000000000007E-2</v>
      </c>
      <c r="J39" s="12">
        <f t="shared" si="6"/>
        <v>5.750039497608439E-3</v>
      </c>
      <c r="K39" s="19">
        <f>FV(J39,3,0,-H39)</f>
        <v>-254.33737436719755</v>
      </c>
      <c r="M39" s="1">
        <v>13</v>
      </c>
      <c r="N39" s="2">
        <v>-250</v>
      </c>
      <c r="O39" s="6">
        <v>7.0000000000000007E-2</v>
      </c>
      <c r="P39" s="12">
        <f t="shared" si="7"/>
        <v>5.6541453874052738E-3</v>
      </c>
      <c r="Q39" s="19">
        <f>FV(P39,3,0,-N39)</f>
        <v>-254.26463125045285</v>
      </c>
    </row>
    <row r="40" spans="1:17" ht="14.4">
      <c r="A40" s="1">
        <v>14</v>
      </c>
      <c r="B40" s="2">
        <v>550</v>
      </c>
      <c r="C40" s="6">
        <v>7.0000000000000007E-2</v>
      </c>
      <c r="D40" s="12">
        <f t="shared" si="5"/>
        <v>5.7996325704079421E-3</v>
      </c>
      <c r="E40" s="19">
        <f>FV(D40,2,0,-B40)</f>
        <v>556.39809548332221</v>
      </c>
      <c r="G40" s="1">
        <v>14</v>
      </c>
      <c r="H40" s="2">
        <v>550</v>
      </c>
      <c r="I40" s="6">
        <v>7.0000000000000007E-2</v>
      </c>
      <c r="J40" s="12">
        <f t="shared" si="6"/>
        <v>5.750039497608439E-3</v>
      </c>
      <c r="K40" s="19">
        <f>FV(J40,2,0,-H40)</f>
        <v>556.34322807219246</v>
      </c>
      <c r="M40" s="1">
        <v>14</v>
      </c>
      <c r="N40" s="2">
        <v>550</v>
      </c>
      <c r="O40" s="6">
        <v>7.0000000000000007E-2</v>
      </c>
      <c r="P40" s="12">
        <f t="shared" si="7"/>
        <v>5.6541453874052738E-3</v>
      </c>
      <c r="Q40" s="19">
        <f>FV(P40,2,0,-N40)</f>
        <v>556.23714307417981</v>
      </c>
    </row>
    <row r="41" spans="1:17" ht="14.4">
      <c r="A41" s="1">
        <v>15</v>
      </c>
      <c r="B41" s="2">
        <v>-350</v>
      </c>
      <c r="C41" s="6">
        <v>7.0000000000000007E-2</v>
      </c>
      <c r="D41" s="12">
        <f t="shared" si="5"/>
        <v>5.7996325704079421E-3</v>
      </c>
      <c r="E41" s="19">
        <f>FV(D41,1,0,-B41)</f>
        <v>-352.02987139964279</v>
      </c>
      <c r="G41" s="1">
        <v>15</v>
      </c>
      <c r="H41" s="2">
        <v>-350</v>
      </c>
      <c r="I41" s="6">
        <v>7.0000000000000007E-2</v>
      </c>
      <c r="J41" s="12">
        <f t="shared" si="6"/>
        <v>5.750039497608439E-3</v>
      </c>
      <c r="K41" s="19">
        <f>FV(J41,1,0,-H41)</f>
        <v>-352.01251382416297</v>
      </c>
      <c r="M41" s="1">
        <v>15</v>
      </c>
      <c r="N41" s="2">
        <v>-350</v>
      </c>
      <c r="O41" s="6">
        <v>7.0000000000000007E-2</v>
      </c>
      <c r="P41" s="12">
        <f t="shared" si="7"/>
        <v>5.6541453874052738E-3</v>
      </c>
      <c r="Q41" s="19">
        <f>FV(P41,1,0,-N41)</f>
        <v>-351.97895088559187</v>
      </c>
    </row>
    <row r="42" spans="1:17" ht="14.4">
      <c r="A42" s="1">
        <v>16</v>
      </c>
      <c r="B42" s="2">
        <v>850</v>
      </c>
      <c r="C42" s="6">
        <v>7.0000000000000007E-2</v>
      </c>
      <c r="D42" s="12">
        <f>((C42/4) + 1)^(1/3) - 1</f>
        <v>5.7996325704079421E-3</v>
      </c>
      <c r="E42" s="19">
        <f>FV(D42,0,0,-B42)</f>
        <v>850</v>
      </c>
      <c r="G42" s="1">
        <v>16</v>
      </c>
      <c r="H42" s="2">
        <v>850</v>
      </c>
      <c r="I42" s="6">
        <v>7.0000000000000007E-2</v>
      </c>
      <c r="J42" s="12">
        <f>((I42/2) + 1)^(1/6) - 1</f>
        <v>5.750039497608439E-3</v>
      </c>
      <c r="K42" s="19">
        <f>FV(J42,0,0,-H42)</f>
        <v>850</v>
      </c>
      <c r="M42" s="1">
        <v>16</v>
      </c>
      <c r="N42" s="2">
        <v>850</v>
      </c>
      <c r="O42" s="6">
        <v>7.0000000000000007E-2</v>
      </c>
      <c r="P42" s="12">
        <f>((O42/1) + 1)^(1/12) - 1</f>
        <v>5.6541453874052738E-3</v>
      </c>
      <c r="Q42" s="19">
        <f>FV(P42,0,0,-N42)</f>
        <v>850</v>
      </c>
    </row>
    <row r="43" spans="1:17" ht="14.4">
      <c r="A43" s="24" t="s">
        <v>23</v>
      </c>
      <c r="B43" s="25"/>
      <c r="C43" s="25"/>
      <c r="D43" s="25"/>
      <c r="E43" s="26">
        <f>SUM(E26:E42)</f>
        <v>2217.1182082680607</v>
      </c>
      <c r="G43" s="24" t="s">
        <v>23</v>
      </c>
      <c r="H43" s="25"/>
      <c r="I43" s="25"/>
      <c r="J43" s="25"/>
      <c r="K43" s="26">
        <f>SUM(K26:K42)</f>
        <v>2216.9846301757834</v>
      </c>
      <c r="M43" s="24" t="s">
        <v>23</v>
      </c>
      <c r="N43" s="25"/>
      <c r="O43" s="25"/>
      <c r="P43" s="25"/>
      <c r="Q43" s="26">
        <f>SUM(Q26:Q42)</f>
        <v>2216.7256858425967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5"/>
  <sheetViews>
    <sheetView workbookViewId="0">
      <selection activeCell="D15" sqref="D15"/>
    </sheetView>
  </sheetViews>
  <sheetFormatPr defaultColWidth="12.59765625" defaultRowHeight="15" customHeight="1"/>
  <cols>
    <col min="1" max="1" width="35.69921875" customWidth="1"/>
    <col min="7" max="7" width="15.19921875" customWidth="1"/>
    <col min="8" max="8" width="32.8984375" customWidth="1"/>
  </cols>
  <sheetData>
    <row r="1" spans="1:10" ht="15" customHeight="1">
      <c r="A1" s="9" t="s">
        <v>40</v>
      </c>
      <c r="B1" s="12"/>
      <c r="C1" s="12"/>
      <c r="D1" s="12"/>
    </row>
    <row r="2" spans="1:10" ht="15" customHeight="1">
      <c r="A2" s="9" t="s">
        <v>41</v>
      </c>
      <c r="B2" s="9" t="s">
        <v>42</v>
      </c>
      <c r="C2" s="9" t="s">
        <v>43</v>
      </c>
      <c r="D2" s="9" t="s">
        <v>44</v>
      </c>
      <c r="F2" s="12"/>
      <c r="G2" s="9" t="s">
        <v>45</v>
      </c>
      <c r="H2" s="9" t="s">
        <v>42</v>
      </c>
      <c r="I2" s="9" t="s">
        <v>43</v>
      </c>
      <c r="J2" s="9" t="s">
        <v>44</v>
      </c>
    </row>
    <row r="3" spans="1:10" ht="15" customHeight="1">
      <c r="A3" s="9">
        <v>0</v>
      </c>
      <c r="B3" s="9">
        <v>-1000</v>
      </c>
      <c r="C3" s="40">
        <f t="shared" ref="C3:C14" si="0">7/4</f>
        <v>1.75</v>
      </c>
      <c r="D3" s="19">
        <f t="shared" ref="D3:D4" si="1">FV(C3/100,5,0,-B3)</f>
        <v>-1090.6165643366214</v>
      </c>
      <c r="F3" s="9">
        <v>0</v>
      </c>
      <c r="G3" s="9">
        <v>0</v>
      </c>
      <c r="H3" s="9">
        <v>-1000</v>
      </c>
      <c r="I3" s="40">
        <f t="shared" ref="I3:I8" si="2">7/2</f>
        <v>3.5</v>
      </c>
      <c r="J3" s="19">
        <f t="shared" ref="J3:J4" si="3">FV(I3/100,2,0,-H3)</f>
        <v>-1071.2249999999999</v>
      </c>
    </row>
    <row r="4" spans="1:10" ht="15" customHeight="1">
      <c r="A4" s="9">
        <v>0</v>
      </c>
      <c r="B4" s="9">
        <v>550</v>
      </c>
      <c r="C4" s="40">
        <f t="shared" si="0"/>
        <v>1.75</v>
      </c>
      <c r="D4" s="19">
        <f t="shared" si="1"/>
        <v>599.83911038514179</v>
      </c>
      <c r="F4" s="12"/>
      <c r="G4" s="9">
        <v>0</v>
      </c>
      <c r="H4" s="40">
        <f>(550+850)</f>
        <v>1400</v>
      </c>
      <c r="I4" s="40">
        <f t="shared" si="2"/>
        <v>3.5</v>
      </c>
      <c r="J4" s="19">
        <f t="shared" si="3"/>
        <v>1499.7149999999999</v>
      </c>
    </row>
    <row r="5" spans="1:10" ht="15" customHeight="1">
      <c r="A5" s="9">
        <v>3</v>
      </c>
      <c r="B5" s="9">
        <v>-600</v>
      </c>
      <c r="C5" s="40">
        <f t="shared" si="0"/>
        <v>1.75</v>
      </c>
      <c r="D5" s="19">
        <f t="shared" ref="D5:D6" si="4">FV(C5/100,4,0,-B5)</f>
        <v>-643.11541877343768</v>
      </c>
      <c r="F5" s="9" t="s">
        <v>46</v>
      </c>
      <c r="G5" s="9">
        <v>1</v>
      </c>
      <c r="H5" s="40">
        <f>-250-250-350</f>
        <v>-850</v>
      </c>
      <c r="I5" s="40">
        <f t="shared" si="2"/>
        <v>3.5</v>
      </c>
      <c r="J5" s="19">
        <f t="shared" ref="J5:J6" si="5">FV(I5/100,1,0,-H5)</f>
        <v>-879.74999999999989</v>
      </c>
    </row>
    <row r="6" spans="1:10" ht="15" customHeight="1">
      <c r="A6" s="9">
        <v>3</v>
      </c>
      <c r="B6" s="9">
        <v>850</v>
      </c>
      <c r="C6" s="40">
        <f t="shared" si="0"/>
        <v>1.75</v>
      </c>
      <c r="D6" s="19">
        <f t="shared" si="4"/>
        <v>911.08017659570339</v>
      </c>
      <c r="F6" s="12"/>
      <c r="G6" s="9">
        <v>1</v>
      </c>
      <c r="H6" s="40">
        <f>550*2+850</f>
        <v>1950</v>
      </c>
      <c r="I6" s="40">
        <f t="shared" si="2"/>
        <v>3.5</v>
      </c>
      <c r="J6" s="19">
        <f t="shared" si="5"/>
        <v>2018.2499999999998</v>
      </c>
    </row>
    <row r="7" spans="1:10" ht="15" customHeight="1">
      <c r="A7" s="9">
        <v>6</v>
      </c>
      <c r="B7" s="9">
        <v>-250</v>
      </c>
      <c r="C7" s="40">
        <f t="shared" si="0"/>
        <v>1.75</v>
      </c>
      <c r="D7" s="19">
        <f t="shared" ref="D7:D8" si="6">FV(C7/100,3,0,-B7)</f>
        <v>-263.35602734375004</v>
      </c>
      <c r="F7" s="9" t="s">
        <v>47</v>
      </c>
      <c r="G7" s="9">
        <v>2</v>
      </c>
      <c r="H7" s="9">
        <v>-950</v>
      </c>
      <c r="I7" s="40">
        <f t="shared" si="2"/>
        <v>3.5</v>
      </c>
      <c r="J7" s="19">
        <f t="shared" ref="J7:J8" si="7">FV(I7/100,0,0,-H7)</f>
        <v>-950</v>
      </c>
    </row>
    <row r="8" spans="1:10" ht="15" customHeight="1">
      <c r="A8" s="9">
        <v>6</v>
      </c>
      <c r="B8" s="9">
        <v>1400</v>
      </c>
      <c r="C8" s="40">
        <f t="shared" si="0"/>
        <v>1.75</v>
      </c>
      <c r="D8" s="19">
        <f t="shared" si="6"/>
        <v>1474.7937531250002</v>
      </c>
      <c r="F8" s="12"/>
      <c r="G8" s="9">
        <v>2</v>
      </c>
      <c r="H8" s="40">
        <f>2*850+550</f>
        <v>2250</v>
      </c>
      <c r="I8" s="40">
        <f t="shared" si="2"/>
        <v>3.5</v>
      </c>
      <c r="J8" s="19">
        <f t="shared" si="7"/>
        <v>2250</v>
      </c>
    </row>
    <row r="9" spans="1:10" ht="15" customHeight="1">
      <c r="A9" s="9">
        <v>9</v>
      </c>
      <c r="B9" s="9">
        <v>-600</v>
      </c>
      <c r="C9" s="40">
        <f t="shared" si="0"/>
        <v>1.75</v>
      </c>
      <c r="D9" s="19">
        <f t="shared" ref="D9:D10" si="8">FV(C9/100,2,0,-B9)</f>
        <v>-621.18375000000003</v>
      </c>
      <c r="F9" s="12"/>
      <c r="G9" s="12"/>
      <c r="H9" s="12"/>
      <c r="I9" s="25"/>
      <c r="J9" s="26">
        <f>SUM(J3:J8)</f>
        <v>2866.99</v>
      </c>
    </row>
    <row r="10" spans="1:10" ht="15" customHeight="1">
      <c r="A10" s="9">
        <v>9</v>
      </c>
      <c r="B10" s="9">
        <v>550</v>
      </c>
      <c r="C10" s="40">
        <f t="shared" si="0"/>
        <v>1.75</v>
      </c>
      <c r="D10" s="19">
        <f t="shared" si="8"/>
        <v>569.4184375000001</v>
      </c>
      <c r="F10" s="12"/>
      <c r="G10" s="12"/>
      <c r="H10" s="12"/>
      <c r="I10" s="12"/>
      <c r="J10" s="9"/>
    </row>
    <row r="11" spans="1:10" ht="15" customHeight="1">
      <c r="A11" s="9">
        <v>12</v>
      </c>
      <c r="B11" s="9">
        <v>-350</v>
      </c>
      <c r="C11" s="40">
        <f t="shared" si="0"/>
        <v>1.75</v>
      </c>
      <c r="D11" s="19">
        <f t="shared" ref="D11:D12" si="9">FV(C11/100,1,0,-B11)</f>
        <v>-356.125</v>
      </c>
      <c r="F11" s="12"/>
      <c r="G11" s="12"/>
      <c r="H11" s="44" t="s">
        <v>49</v>
      </c>
      <c r="I11" s="12"/>
      <c r="J11" s="12"/>
    </row>
    <row r="12" spans="1:10" ht="15" customHeight="1">
      <c r="A12" s="9">
        <v>12</v>
      </c>
      <c r="B12" s="9">
        <v>1400</v>
      </c>
      <c r="C12" s="40">
        <f t="shared" si="0"/>
        <v>1.75</v>
      </c>
      <c r="D12" s="19">
        <f t="shared" si="9"/>
        <v>1424.5</v>
      </c>
    </row>
    <row r="13" spans="1:10" ht="15" customHeight="1">
      <c r="A13" s="9">
        <v>15</v>
      </c>
      <c r="B13" s="9">
        <v>-600</v>
      </c>
      <c r="C13" s="40">
        <f t="shared" si="0"/>
        <v>1.75</v>
      </c>
      <c r="D13" s="19">
        <f t="shared" ref="D13:D14" si="10">FV(C13/100,0,0,-B13)</f>
        <v>-600</v>
      </c>
    </row>
    <row r="14" spans="1:10" ht="15" customHeight="1">
      <c r="A14" s="9">
        <v>15</v>
      </c>
      <c r="B14" s="9">
        <v>850</v>
      </c>
      <c r="C14" s="40">
        <f t="shared" si="0"/>
        <v>1.75</v>
      </c>
      <c r="D14" s="19">
        <f t="shared" si="10"/>
        <v>850</v>
      </c>
    </row>
    <row r="15" spans="1:10" ht="15" customHeight="1">
      <c r="A15" s="44" t="s">
        <v>53</v>
      </c>
      <c r="B15" s="9" t="s">
        <v>54</v>
      </c>
      <c r="C15" s="25"/>
      <c r="D15" s="26">
        <f>SUM(D3:D14)</f>
        <v>2255.2347171520364</v>
      </c>
    </row>
    <row r="18" spans="1:5" ht="15" customHeight="1">
      <c r="A18" s="12"/>
      <c r="B18" s="9" t="s">
        <v>55</v>
      </c>
      <c r="C18" s="9" t="s">
        <v>42</v>
      </c>
      <c r="D18" s="9" t="s">
        <v>43</v>
      </c>
      <c r="E18" s="9" t="s">
        <v>44</v>
      </c>
    </row>
    <row r="19" spans="1:5" ht="15" customHeight="1">
      <c r="A19" s="9">
        <v>0</v>
      </c>
      <c r="B19" s="9">
        <v>0</v>
      </c>
      <c r="C19" s="9">
        <v>-1000</v>
      </c>
      <c r="D19" s="9">
        <v>7</v>
      </c>
      <c r="E19" s="19">
        <f t="shared" ref="E19:E20" si="11">FV(D19/100,1,0,-C19)</f>
        <v>-1070</v>
      </c>
    </row>
    <row r="20" spans="1:5" ht="15" customHeight="1">
      <c r="A20" s="12"/>
      <c r="B20" s="9">
        <v>0</v>
      </c>
      <c r="C20" s="40">
        <f>(3*550+2*850)</f>
        <v>3350</v>
      </c>
      <c r="D20" s="40">
        <f>7</f>
        <v>7</v>
      </c>
      <c r="E20" s="19">
        <f t="shared" si="11"/>
        <v>3584.5</v>
      </c>
    </row>
    <row r="21" spans="1:5" ht="15" customHeight="1">
      <c r="A21" s="9" t="s">
        <v>56</v>
      </c>
      <c r="B21" s="9">
        <v>1</v>
      </c>
      <c r="C21" s="40">
        <f>-(3*250+3*350)</f>
        <v>-1800</v>
      </c>
      <c r="D21" s="9">
        <v>7</v>
      </c>
      <c r="E21" s="19">
        <f t="shared" ref="E21:E22" si="12">FV(D21/100,0,0,-C21)</f>
        <v>-1800</v>
      </c>
    </row>
    <row r="22" spans="1:5" ht="15" customHeight="1">
      <c r="A22" s="12"/>
      <c r="B22" s="9">
        <v>1</v>
      </c>
      <c r="C22" s="40">
        <f>2*850+550</f>
        <v>2250</v>
      </c>
      <c r="D22" s="9">
        <v>7</v>
      </c>
      <c r="E22" s="19">
        <f t="shared" si="12"/>
        <v>2250</v>
      </c>
    </row>
    <row r="23" spans="1:5" ht="15" customHeight="1">
      <c r="A23" s="12"/>
      <c r="B23" s="12"/>
      <c r="C23" s="12"/>
      <c r="D23" s="25"/>
      <c r="E23" s="26">
        <f>SUM(E19:E22)</f>
        <v>2964.5</v>
      </c>
    </row>
    <row r="24" spans="1:5" ht="15" customHeight="1">
      <c r="A24" s="12"/>
      <c r="B24" s="12"/>
      <c r="C24" s="12"/>
      <c r="D24" s="12"/>
      <c r="E24" s="12"/>
    </row>
    <row r="25" spans="1:5" ht="15" customHeight="1">
      <c r="A25" s="12"/>
      <c r="B25" s="12"/>
      <c r="C25" s="12"/>
      <c r="D25" s="44" t="s">
        <v>57</v>
      </c>
      <c r="E2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workbookViewId="0"/>
  </sheetViews>
  <sheetFormatPr defaultColWidth="12.59765625" defaultRowHeight="15" customHeight="1"/>
  <cols>
    <col min="1" max="1" width="49.8984375" customWidth="1"/>
    <col min="5" max="5" width="52.3984375" customWidth="1"/>
  </cols>
  <sheetData>
    <row r="1" spans="1:6" ht="15" customHeight="1">
      <c r="A1" s="17" t="s">
        <v>61</v>
      </c>
    </row>
    <row r="2" spans="1:6" ht="15" customHeight="1">
      <c r="A2" s="29" t="s">
        <v>62</v>
      </c>
      <c r="B2" s="30" t="s">
        <v>33</v>
      </c>
      <c r="C2" s="2" t="s">
        <v>1</v>
      </c>
      <c r="D2" s="3" t="s">
        <v>2</v>
      </c>
      <c r="E2" s="9" t="s">
        <v>63</v>
      </c>
      <c r="F2" s="9" t="s">
        <v>31</v>
      </c>
    </row>
    <row r="3" spans="1:6" ht="15" customHeight="1">
      <c r="B3" s="5">
        <v>0</v>
      </c>
      <c r="C3" s="3">
        <v>-1000</v>
      </c>
      <c r="D3" s="6">
        <v>0</v>
      </c>
      <c r="E3" s="50">
        <v>5.8500000000000002E-3</v>
      </c>
      <c r="F3" s="19">
        <f>FV(E3,16,,-C3)</f>
        <v>-1097.8209747072817</v>
      </c>
    </row>
    <row r="4" spans="1:6" ht="15" customHeight="1">
      <c r="B4" s="1">
        <v>1</v>
      </c>
      <c r="C4" s="2">
        <v>-250</v>
      </c>
      <c r="D4" s="6">
        <v>7.0000000000000007E-2</v>
      </c>
      <c r="E4" s="50">
        <v>5.8500000000000002E-3</v>
      </c>
      <c r="F4" s="19">
        <f>FV(E4,15,,-C4)</f>
        <v>-272.85901841906895</v>
      </c>
    </row>
    <row r="5" spans="1:6" ht="15" customHeight="1">
      <c r="B5" s="1">
        <v>2</v>
      </c>
      <c r="C5" s="2">
        <v>550</v>
      </c>
      <c r="D5" s="6">
        <v>7.0000000000000007E-2</v>
      </c>
      <c r="E5" s="50">
        <v>5.8500000000000002E-3</v>
      </c>
      <c r="F5" s="19">
        <f>FV(E5,14,,-C5)</f>
        <v>596.79856889392227</v>
      </c>
    </row>
    <row r="6" spans="1:6" ht="15" customHeight="1">
      <c r="B6" s="1">
        <v>3</v>
      </c>
      <c r="C6" s="2">
        <v>-350</v>
      </c>
      <c r="D6" s="6">
        <v>7.0000000000000007E-2</v>
      </c>
      <c r="E6" s="50">
        <v>5.8500000000000002E-3</v>
      </c>
      <c r="F6" s="19">
        <f>FV(E6,13,,-C6)</f>
        <v>-377.57211063076068</v>
      </c>
    </row>
    <row r="7" spans="1:6" ht="15" customHeight="1">
      <c r="B7" s="1">
        <v>4</v>
      </c>
      <c r="C7" s="2">
        <v>850</v>
      </c>
      <c r="D7" s="6">
        <v>7.0000000000000007E-2</v>
      </c>
      <c r="E7" s="50">
        <v>5.8500000000000002E-3</v>
      </c>
      <c r="F7" s="19">
        <f>FV(E7,12,,-C7)</f>
        <v>911.62781737165164</v>
      </c>
    </row>
    <row r="8" spans="1:6" ht="15" customHeight="1">
      <c r="B8" s="1">
        <v>5</v>
      </c>
      <c r="C8" s="2">
        <v>-250</v>
      </c>
      <c r="D8" s="6">
        <v>7.0000000000000007E-2</v>
      </c>
      <c r="E8" s="50">
        <v>5.8500000000000002E-3</v>
      </c>
      <c r="F8" s="19">
        <f>FV(E8,11,,-C8)</f>
        <v>-266.56641511032569</v>
      </c>
    </row>
    <row r="9" spans="1:6" ht="15" customHeight="1">
      <c r="B9" s="1">
        <v>6</v>
      </c>
      <c r="C9" s="2">
        <v>550</v>
      </c>
      <c r="D9" s="6">
        <v>7.0000000000000007E-2</v>
      </c>
      <c r="E9" s="50">
        <v>5.8500000000000002E-3</v>
      </c>
      <c r="F9" s="19">
        <f>FV(E9,10,,-C9)</f>
        <v>583.03535640773146</v>
      </c>
    </row>
    <row r="10" spans="1:6" ht="15" customHeight="1">
      <c r="B10" s="1">
        <v>7</v>
      </c>
      <c r="C10" s="2">
        <v>-350</v>
      </c>
      <c r="D10" s="6">
        <v>7.0000000000000007E-2</v>
      </c>
      <c r="E10" s="50">
        <v>5.8500000000000002E-3</v>
      </c>
      <c r="F10" s="19">
        <f>FV(E10,9,,-C10)</f>
        <v>-368.86464138011905</v>
      </c>
    </row>
    <row r="11" spans="1:6" ht="15" customHeight="1">
      <c r="B11" s="1">
        <v>8</v>
      </c>
      <c r="C11" s="2">
        <v>850</v>
      </c>
      <c r="D11" s="6">
        <v>7.0000000000000007E-2</v>
      </c>
      <c r="E11" s="50">
        <v>5.8500000000000002E-3</v>
      </c>
      <c r="F11" s="19">
        <f>FV(E11,8,,-C11)</f>
        <v>890.60409510961222</v>
      </c>
    </row>
    <row r="12" spans="1:6" ht="15" customHeight="1">
      <c r="B12" s="1">
        <v>9</v>
      </c>
      <c r="C12" s="2">
        <v>-250</v>
      </c>
      <c r="D12" s="6">
        <v>7.0000000000000007E-2</v>
      </c>
      <c r="E12" s="50">
        <v>5.8500000000000002E-3</v>
      </c>
      <c r="F12" s="19">
        <f>FV(E12,7,,-C12)</f>
        <v>-260.41893017307933</v>
      </c>
    </row>
    <row r="13" spans="1:6" ht="15" customHeight="1">
      <c r="B13" s="1">
        <v>10</v>
      </c>
      <c r="C13" s="2">
        <v>550</v>
      </c>
      <c r="D13" s="6">
        <v>7.0000000000000007E-2</v>
      </c>
      <c r="E13" s="50">
        <v>5.8500000000000002E-3</v>
      </c>
      <c r="F13" s="19">
        <f>FV(E13,6,,-C13)</f>
        <v>569.58954752773741</v>
      </c>
    </row>
    <row r="14" spans="1:6" ht="15" customHeight="1">
      <c r="B14" s="1">
        <v>11</v>
      </c>
      <c r="C14" s="2">
        <v>-350</v>
      </c>
      <c r="D14" s="6">
        <v>7.0000000000000007E-2</v>
      </c>
      <c r="E14" s="50">
        <v>5.8500000000000002E-3</v>
      </c>
      <c r="F14" s="19">
        <f>FV(E14,5,,-C14)</f>
        <v>-360.35798150764953</v>
      </c>
    </row>
    <row r="15" spans="1:6" ht="15" customHeight="1">
      <c r="B15" s="1">
        <v>12</v>
      </c>
      <c r="C15" s="2">
        <v>850</v>
      </c>
      <c r="D15" s="6">
        <v>7.0000000000000007E-2</v>
      </c>
      <c r="E15" s="50">
        <v>5.8500000000000002E-3</v>
      </c>
      <c r="F15" s="19">
        <f>FV(E15,4,,-C15)</f>
        <v>870.06521643102735</v>
      </c>
    </row>
    <row r="16" spans="1:6" ht="15" customHeight="1">
      <c r="B16" s="1">
        <v>13</v>
      </c>
      <c r="C16" s="2">
        <v>-250</v>
      </c>
      <c r="D16" s="6">
        <v>7.0000000000000007E-2</v>
      </c>
      <c r="E16" s="50">
        <v>5.8500000000000002E-3</v>
      </c>
      <c r="F16" s="19">
        <f>FV(E16,3,,-C16)</f>
        <v>-254.4132169254062</v>
      </c>
    </row>
    <row r="17" spans="2:6" ht="15" customHeight="1">
      <c r="B17" s="1">
        <v>14</v>
      </c>
      <c r="C17" s="2">
        <v>550</v>
      </c>
      <c r="D17" s="6">
        <v>7.0000000000000007E-2</v>
      </c>
      <c r="E17" s="50">
        <v>5.8500000000000002E-3</v>
      </c>
      <c r="F17" s="19">
        <f>FV(E17,2,,-C17)</f>
        <v>556.45382237499996</v>
      </c>
    </row>
    <row r="18" spans="2:6" ht="15" customHeight="1">
      <c r="B18" s="1">
        <v>15</v>
      </c>
      <c r="C18" s="2">
        <v>-350</v>
      </c>
      <c r="D18" s="6">
        <v>7.0000000000000007E-2</v>
      </c>
      <c r="E18" s="50">
        <v>5.8500000000000002E-3</v>
      </c>
      <c r="F18" s="19">
        <f>FV(E18,1,,-C18)</f>
        <v>-352.04749999999996</v>
      </c>
    </row>
    <row r="19" spans="2:6" ht="15" customHeight="1">
      <c r="B19" s="1">
        <v>16</v>
      </c>
      <c r="C19" s="2">
        <v>850</v>
      </c>
      <c r="D19" s="6">
        <v>7.0000000000000007E-2</v>
      </c>
      <c r="E19" s="50">
        <v>5.8500000000000002E-3</v>
      </c>
      <c r="F19" s="19">
        <f>FV(E19,0,,-C19)</f>
        <v>850</v>
      </c>
    </row>
    <row r="20" spans="2:6" ht="15" customHeight="1">
      <c r="B20" s="12"/>
      <c r="C20" s="24" t="s">
        <v>64</v>
      </c>
      <c r="D20" s="25"/>
      <c r="E20" s="25"/>
      <c r="F20" s="26">
        <f>SUM(F3:F19)</f>
        <v>2217.2536352629913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"/>
  <sheetViews>
    <sheetView workbookViewId="0">
      <selection activeCell="E20" sqref="E20"/>
    </sheetView>
  </sheetViews>
  <sheetFormatPr defaultColWidth="12.59765625" defaultRowHeight="15" customHeight="1"/>
  <sheetData>
    <row r="1" spans="1:2" ht="15" customHeight="1">
      <c r="A1" s="54" t="s">
        <v>65</v>
      </c>
    </row>
    <row r="2" spans="1:2" ht="15" customHeight="1">
      <c r="A2" s="54" t="s">
        <v>26</v>
      </c>
      <c r="B2" s="54" t="s">
        <v>70</v>
      </c>
    </row>
    <row r="3" spans="1:2" ht="15" customHeight="1">
      <c r="A3" s="54" t="s">
        <v>68</v>
      </c>
      <c r="B3">
        <v>2216.58</v>
      </c>
    </row>
    <row r="4" spans="1:2" ht="15" customHeight="1">
      <c r="A4" s="54" t="s">
        <v>67</v>
      </c>
      <c r="B4">
        <v>2217.91</v>
      </c>
    </row>
    <row r="5" spans="1:2" ht="15" customHeight="1">
      <c r="A5" s="55" t="s">
        <v>66</v>
      </c>
      <c r="B5">
        <v>2218.12</v>
      </c>
    </row>
    <row r="6" spans="1:2" ht="15" customHeight="1">
      <c r="A6" s="54" t="s">
        <v>58</v>
      </c>
      <c r="B6">
        <v>2218.91</v>
      </c>
    </row>
    <row r="7" spans="1:2" ht="15" customHeight="1">
      <c r="A7" s="54" t="s">
        <v>39</v>
      </c>
      <c r="B7">
        <v>2219.25</v>
      </c>
    </row>
    <row r="8" spans="1:2" ht="15" customHeight="1">
      <c r="A8" s="54" t="s">
        <v>69</v>
      </c>
      <c r="B8" s="54">
        <v>2219.25</v>
      </c>
    </row>
    <row r="15" spans="1:2" ht="15" customHeight="1">
      <c r="A15" s="55"/>
    </row>
    <row r="20" spans="1:2" ht="15" customHeight="1">
      <c r="A20" s="54" t="s">
        <v>71</v>
      </c>
    </row>
    <row r="21" spans="1:2" ht="15" customHeight="1">
      <c r="A21" t="s">
        <v>40</v>
      </c>
      <c r="B21">
        <v>2255.23</v>
      </c>
    </row>
    <row r="22" spans="1:2" ht="15" customHeight="1">
      <c r="A22" t="s">
        <v>72</v>
      </c>
      <c r="B22">
        <v>2866.99</v>
      </c>
    </row>
    <row r="23" spans="1:2" ht="15" customHeight="1">
      <c r="A23" s="54" t="s">
        <v>73</v>
      </c>
      <c r="B23">
        <v>2964.5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part c </vt:lpstr>
      <vt:lpstr>part d </vt:lpstr>
      <vt:lpstr>e part a and b polici 2 </vt:lpstr>
      <vt:lpstr>e b polici1</vt:lpstr>
      <vt:lpstr>e part c</vt:lpstr>
      <vt:lpstr>e part d (final)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</dc:creator>
  <cp:lastModifiedBy>sepehr</cp:lastModifiedBy>
  <dcterms:created xsi:type="dcterms:W3CDTF">2019-10-30T16:38:00Z</dcterms:created>
  <dcterms:modified xsi:type="dcterms:W3CDTF">2019-11-08T20:11:11Z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