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part1 to 10" sheetId="1" r:id="rId1"/>
  </sheets>
  <calcPr calcId="144525"/>
</workbook>
</file>

<file path=xl/calcChain.xml><?xml version="1.0" encoding="utf-8"?>
<calcChain xmlns="http://schemas.openxmlformats.org/spreadsheetml/2006/main">
  <c r="AC2" i="1" l="1"/>
  <c r="Y2" i="1" l="1"/>
  <c r="P4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3" i="1"/>
  <c r="U38" i="1" l="1"/>
  <c r="AG12" i="1"/>
  <c r="R15" i="1"/>
  <c r="R23" i="1"/>
  <c r="R31" i="1"/>
  <c r="U6" i="1"/>
  <c r="U14" i="1"/>
  <c r="U22" i="1"/>
  <c r="U30" i="1"/>
  <c r="R4" i="1"/>
  <c r="AG13" i="1"/>
  <c r="AA2" i="1"/>
  <c r="Z2" i="1"/>
  <c r="R16" i="1"/>
  <c r="R24" i="1"/>
  <c r="R32" i="1"/>
  <c r="U7" i="1"/>
  <c r="U15" i="1"/>
  <c r="U23" i="1"/>
  <c r="U31" i="1"/>
  <c r="V2" i="1"/>
  <c r="R11" i="1"/>
  <c r="R19" i="1"/>
  <c r="R27" i="1"/>
  <c r="R35" i="1"/>
  <c r="U10" i="1"/>
  <c r="U18" i="1"/>
  <c r="U26" i="1"/>
  <c r="U34" i="1"/>
  <c r="S2" i="1"/>
  <c r="R12" i="1"/>
  <c r="R20" i="1"/>
  <c r="R28" i="1"/>
  <c r="R36" i="1"/>
  <c r="U11" i="1"/>
  <c r="U19" i="1"/>
  <c r="U27" i="1"/>
  <c r="U35" i="1"/>
  <c r="U3" i="1"/>
  <c r="R13" i="1"/>
  <c r="R17" i="1"/>
  <c r="R21" i="1"/>
  <c r="R25" i="1"/>
  <c r="R29" i="1"/>
  <c r="R33" i="1"/>
  <c r="R37" i="1"/>
  <c r="U4" i="1"/>
  <c r="U8" i="1"/>
  <c r="U12" i="1"/>
  <c r="U16" i="1"/>
  <c r="U20" i="1"/>
  <c r="U24" i="1"/>
  <c r="U28" i="1"/>
  <c r="U32" i="1"/>
  <c r="U36" i="1"/>
  <c r="R14" i="1"/>
  <c r="R18" i="1"/>
  <c r="R22" i="1"/>
  <c r="R26" i="1"/>
  <c r="R30" i="1"/>
  <c r="R34" i="1"/>
  <c r="R38" i="1"/>
  <c r="U5" i="1"/>
  <c r="U9" i="1"/>
  <c r="U13" i="1"/>
  <c r="U17" i="1"/>
  <c r="U21" i="1"/>
  <c r="U25" i="1"/>
  <c r="U29" i="1"/>
  <c r="U33" i="1"/>
  <c r="U37" i="1"/>
  <c r="R10" i="1"/>
  <c r="R8" i="1"/>
  <c r="R7" i="1"/>
  <c r="R9" i="1"/>
  <c r="R5" i="1"/>
  <c r="R6" i="1"/>
  <c r="R3" i="1"/>
  <c r="X2" i="1" l="1"/>
  <c r="W2" i="1"/>
  <c r="T2" i="1"/>
  <c r="AB2" i="1"/>
</calcChain>
</file>

<file path=xl/sharedStrings.xml><?xml version="1.0" encoding="utf-8"?>
<sst xmlns="http://schemas.openxmlformats.org/spreadsheetml/2006/main" count="40" uniqueCount="35">
  <si>
    <t>mounth</t>
  </si>
  <si>
    <t xml:space="preserve">initial cost </t>
  </si>
  <si>
    <t>Payment in mounth</t>
  </si>
  <si>
    <t xml:space="preserve">Npw </t>
  </si>
  <si>
    <t>Rate that is calculated by goal seek(Percentage)-part1</t>
  </si>
  <si>
    <t>PMT(part3)</t>
  </si>
  <si>
    <t>PPMT(part4)</t>
  </si>
  <si>
    <t xml:space="preserve">Rate(part2)
</t>
  </si>
  <si>
    <t>Cumulative Principles
(part 5)</t>
  </si>
  <si>
    <t>IPMT(part 6)</t>
  </si>
  <si>
    <t>Cumulative Interests(part7)</t>
  </si>
  <si>
    <t>this two number are equal in 36 mounth (Cumulative Principles and ppmt)</t>
  </si>
  <si>
    <t>this two number are equal in 36 mounth (Cumulative Principles and ippmt)</t>
  </si>
  <si>
    <t xml:space="preserve">summation of all instalments(part 8) </t>
  </si>
  <si>
    <t>initial cost</t>
  </si>
  <si>
    <t>Smmation of numbers in the 5th and 7th items(part8)</t>
  </si>
  <si>
    <t xml:space="preserve">As part 8 wanted Thease 2 are same </t>
  </si>
  <si>
    <t xml:space="preserve">for part 5 ,7 and 8 </t>
  </si>
  <si>
    <t>Cumulative Interest Of Payment(part 9 )</t>
  </si>
  <si>
    <t>Sum Of All Payment In First 24 Month(part 9 )</t>
  </si>
  <si>
    <t>bank</t>
  </si>
  <si>
    <t>Cumulative Principle Of Payment(cpp-part 9)</t>
  </si>
  <si>
    <t>Cumulative Interest &amp; Cumulative Principle (CI&amp;CPpart 9 )</t>
  </si>
  <si>
    <t>part 10</t>
  </si>
  <si>
    <t>بیشتر از این مقدار بود !:[[</t>
  </si>
  <si>
    <t>`</t>
  </si>
  <si>
    <t xml:space="preserve">2a-a=+a </t>
  </si>
  <si>
    <t>Ii</t>
  </si>
  <si>
    <t>Ib</t>
  </si>
  <si>
    <t>part 2 بدست آوردیم</t>
  </si>
  <si>
    <t>طبق گفته مساله و استاد باید 12 ماهه حساب شود برای همین تقسیم بر 12 کردم</t>
  </si>
  <si>
    <t>66m(حدودن)</t>
  </si>
  <si>
    <t xml:space="preserve">توجه تمامی تسک ها در همین برگه نوشته شده اند </t>
  </si>
  <si>
    <t>سرمایه گإاری اولیه</t>
  </si>
  <si>
    <t>پولی که باید در بانک بماند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</si>
</sst>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64" formatCode="0.0000%"/>
    <numFmt numFmtId="165" formatCode="&quot;$&quot;#,##0.000_);[Red]\(&quot;$&quot;#,##0.000\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93F9E"/>
        <bgColor indexed="64"/>
      </patternFill>
    </fill>
    <fill>
      <patternFill patternType="solid">
        <fgColor rgb="FF20CABE"/>
        <bgColor indexed="64"/>
      </patternFill>
    </fill>
    <fill>
      <patternFill patternType="solid">
        <fgColor rgb="FFF0945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/>
    <xf numFmtId="0" fontId="5" fillId="8" borderId="0" applyNumberFormat="0" applyBorder="0" applyAlignment="0" applyProtection="0"/>
    <xf numFmtId="0" fontId="5" fillId="9" borderId="0"/>
    <xf numFmtId="0" fontId="5" fillId="10" borderId="0"/>
    <xf numFmtId="0" fontId="5" fillId="5" borderId="2" applyNumberFormat="0" applyFont="0" applyAlignment="0" applyProtection="0"/>
    <xf numFmtId="0" fontId="5" fillId="11" borderId="0"/>
    <xf numFmtId="0" fontId="5" fillId="12" borderId="0"/>
    <xf numFmtId="0" fontId="5" fillId="13" borderId="0"/>
    <xf numFmtId="0" fontId="1" fillId="0" borderId="0"/>
    <xf numFmtId="0" fontId="6" fillId="14" borderId="0" applyNumberFormat="0" applyBorder="0" applyAlignment="0" applyProtection="0"/>
  </cellStyleXfs>
  <cellXfs count="26">
    <xf numFmtId="0" fontId="0" fillId="0" borderId="0" xfId="0"/>
    <xf numFmtId="0" fontId="2" fillId="2" borderId="0" xfId="1" applyAlignment="1">
      <alignment horizontal="center"/>
    </xf>
    <xf numFmtId="8" fontId="0" fillId="0" borderId="0" xfId="0" applyNumberFormat="1" applyAlignment="1">
      <alignment horizontal="center"/>
    </xf>
    <xf numFmtId="0" fontId="4" fillId="4" borderId="1" xfId="3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3" applyAlignment="1">
      <alignment horizontal="center"/>
    </xf>
    <xf numFmtId="164" fontId="5" fillId="0" borderId="0" xfId="6" applyNumberFormat="1" applyAlignment="1">
      <alignment horizontal="center" vertical="center"/>
    </xf>
    <xf numFmtId="0" fontId="5" fillId="9" borderId="0" xfId="8"/>
    <xf numFmtId="165" fontId="5" fillId="0" borderId="0" xfId="6" applyNumberFormat="1" applyAlignment="1">
      <alignment horizontal="center" vertical="center"/>
    </xf>
    <xf numFmtId="0" fontId="3" fillId="3" borderId="0" xfId="2" applyAlignment="1">
      <alignment horizontal="center"/>
    </xf>
    <xf numFmtId="0" fontId="3" fillId="3" borderId="0" xfId="2" applyAlignment="1">
      <alignment horizontal="center" wrapText="1"/>
    </xf>
    <xf numFmtId="0" fontId="0" fillId="5" borderId="2" xfId="10" applyFont="1" applyAlignment="1">
      <alignment horizontal="center"/>
    </xf>
    <xf numFmtId="0" fontId="1" fillId="6" borderId="0" xfId="4" applyAlignment="1">
      <alignment horizontal="center"/>
    </xf>
    <xf numFmtId="0" fontId="1" fillId="7" borderId="0" xfId="5" applyAlignment="1">
      <alignment horizontal="center"/>
    </xf>
    <xf numFmtId="0" fontId="4" fillId="4" borderId="1" xfId="3" quotePrefix="1" applyAlignment="1">
      <alignment horizontal="center"/>
    </xf>
    <xf numFmtId="8" fontId="4" fillId="4" borderId="1" xfId="3" applyNumberFormat="1" applyAlignment="1">
      <alignment horizontal="center" wrapText="1"/>
    </xf>
    <xf numFmtId="8" fontId="4" fillId="4" borderId="1" xfId="3" applyNumberFormat="1" applyAlignment="1">
      <alignment horizontal="center"/>
    </xf>
    <xf numFmtId="165" fontId="4" fillId="4" borderId="1" xfId="3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6" applyNumberFormat="1" applyAlignment="1">
      <alignment horizontal="center" vertical="center"/>
    </xf>
    <xf numFmtId="0" fontId="6" fillId="14" borderId="0" xfId="15" applyAlignment="1">
      <alignment horizontal="center"/>
    </xf>
    <xf numFmtId="164" fontId="3" fillId="3" borderId="0" xfId="2" applyNumberFormat="1" applyAlignment="1">
      <alignment horizontal="center"/>
    </xf>
    <xf numFmtId="0" fontId="3" fillId="3" borderId="0" xfId="2" applyAlignment="1">
      <alignment horizontal="center" vertical="center"/>
    </xf>
    <xf numFmtId="0" fontId="3" fillId="3" borderId="2" xfId="2" applyBorder="1" applyAlignment="1">
      <alignment horizontal="center"/>
    </xf>
    <xf numFmtId="0" fontId="6" fillId="14" borderId="0" xfId="15"/>
    <xf numFmtId="0" fontId="5" fillId="9" borderId="0" xfId="8"/>
  </cellXfs>
  <cellStyles count="16">
    <cellStyle name="20% - Accent4" xfId="4" builtinId="42"/>
    <cellStyle name="20% - Accent6 2" xfId="7"/>
    <cellStyle name="40% - Accent5" xfId="5" builtinId="47"/>
    <cellStyle name="Bad" xfId="15" builtinId="27"/>
    <cellStyle name="Black" xfId="13"/>
    <cellStyle name="Calculation" xfId="3" builtinId="22"/>
    <cellStyle name="Dark Brown" xfId="12"/>
    <cellStyle name="Good" xfId="1" builtinId="26"/>
    <cellStyle name="Green Blue" xfId="9"/>
    <cellStyle name="Neutral" xfId="2" builtinId="28"/>
    <cellStyle name="Normal" xfId="0" builtinId="0"/>
    <cellStyle name="Normal 2" xfId="6"/>
    <cellStyle name="Normal 3" xfId="14"/>
    <cellStyle name="Note 2" xfId="10"/>
    <cellStyle name="Orange" xfId="11"/>
    <cellStyle name="Pink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434838</xdr:colOff>
      <xdr:row>7</xdr:row>
      <xdr:rowOff>68579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45978" cy="1531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topLeftCell="AC1" workbookViewId="0">
      <selection activeCell="AH38" sqref="AH38"/>
    </sheetView>
  </sheetViews>
  <sheetFormatPr defaultRowHeight="14.4" x14ac:dyDescent="0.3"/>
  <cols>
    <col min="1" max="1" width="34.44140625" style="4" customWidth="1"/>
    <col min="2" max="2" width="21.44140625" style="4" customWidth="1"/>
    <col min="3" max="3" width="21.5546875" style="4" customWidth="1"/>
    <col min="4" max="11" width="8.88671875" style="4"/>
    <col min="12" max="12" width="14.6640625" style="4" customWidth="1"/>
    <col min="13" max="13" width="22.33203125" style="4" customWidth="1"/>
    <col min="14" max="14" width="25.77734375" style="4" customWidth="1"/>
    <col min="15" max="16" width="45.6640625" style="4" customWidth="1"/>
    <col min="17" max="17" width="18.88671875" style="4" customWidth="1"/>
    <col min="18" max="18" width="17.33203125" style="4" customWidth="1"/>
    <col min="19" max="19" width="32.77734375" style="4" customWidth="1"/>
    <col min="20" max="20" width="33.6640625" style="4" customWidth="1"/>
    <col min="21" max="21" width="17.5546875" style="4" customWidth="1"/>
    <col min="22" max="22" width="29" style="4" customWidth="1"/>
    <col min="23" max="23" width="38.5546875" style="4" customWidth="1"/>
    <col min="24" max="24" width="32.44140625" style="4" customWidth="1"/>
    <col min="25" max="25" width="38.44140625" style="4" customWidth="1"/>
    <col min="26" max="26" width="39.109375" style="4" customWidth="1"/>
    <col min="27" max="27" width="45.5546875" style="4" customWidth="1"/>
    <col min="28" max="28" width="44.6640625" style="4" customWidth="1"/>
    <col min="29" max="29" width="52.88671875" style="4" customWidth="1"/>
    <col min="30" max="30" width="27.44140625" style="4" customWidth="1"/>
    <col min="31" max="31" width="30.109375" style="4" customWidth="1"/>
    <col min="32" max="32" width="38.44140625" style="4" customWidth="1"/>
    <col min="33" max="33" width="8.88671875" style="4"/>
    <col min="34" max="34" width="57.109375" style="4" customWidth="1"/>
    <col min="35" max="16384" width="8.88671875" style="4"/>
  </cols>
  <sheetData>
    <row r="1" spans="1:34" ht="28.8" x14ac:dyDescent="0.3">
      <c r="K1" s="9" t="s">
        <v>0</v>
      </c>
      <c r="L1" s="9" t="s">
        <v>1</v>
      </c>
      <c r="M1" s="9" t="s">
        <v>2</v>
      </c>
      <c r="N1" s="9" t="s">
        <v>3</v>
      </c>
      <c r="O1" s="9" t="s">
        <v>4</v>
      </c>
      <c r="P1" s="9" t="s">
        <v>7</v>
      </c>
      <c r="Q1" s="9" t="s">
        <v>5</v>
      </c>
      <c r="R1" s="9" t="s">
        <v>6</v>
      </c>
      <c r="S1" s="10" t="s">
        <v>8</v>
      </c>
      <c r="T1" s="10" t="s">
        <v>8</v>
      </c>
      <c r="U1" s="9" t="s">
        <v>9</v>
      </c>
      <c r="V1" s="9" t="s">
        <v>10</v>
      </c>
      <c r="W1" s="9" t="s">
        <v>10</v>
      </c>
      <c r="X1" s="9" t="s">
        <v>13</v>
      </c>
      <c r="Y1" s="9" t="s">
        <v>15</v>
      </c>
      <c r="Z1" s="9" t="s">
        <v>18</v>
      </c>
      <c r="AA1" s="22" t="s">
        <v>21</v>
      </c>
      <c r="AB1" s="9" t="s">
        <v>22</v>
      </c>
      <c r="AC1" s="22" t="s">
        <v>19</v>
      </c>
      <c r="AD1" s="22" t="s">
        <v>20</v>
      </c>
      <c r="AE1" s="23" t="s">
        <v>23</v>
      </c>
      <c r="AF1" s="23" t="s">
        <v>23</v>
      </c>
    </row>
    <row r="2" spans="1:34" x14ac:dyDescent="0.3">
      <c r="J2" s="5"/>
      <c r="K2" s="14" t="s">
        <v>17</v>
      </c>
      <c r="L2" s="5"/>
      <c r="M2" s="5"/>
      <c r="N2" s="5"/>
      <c r="O2" s="5"/>
      <c r="P2" s="5"/>
      <c r="Q2" s="5"/>
      <c r="R2" s="5"/>
      <c r="S2" s="3">
        <f>CUMPRINC(P4,36,B11,K3,K38,0)</f>
        <v>-100000000.00000001</v>
      </c>
      <c r="T2" s="15">
        <f>SUM(R3:R38)</f>
        <v>-100000000</v>
      </c>
      <c r="U2" s="5"/>
      <c r="V2" s="5">
        <f>CUMIPMT(P4,36,B11,K3,K38,0)</f>
        <v>-30139999.999999717</v>
      </c>
      <c r="W2" s="16">
        <f>SUM(U3:U38)</f>
        <v>-30139999.999999732</v>
      </c>
      <c r="X2" s="5">
        <f>SUM(S2,V2)</f>
        <v>-130139999.99999973</v>
      </c>
      <c r="Y2" s="17">
        <f>SUM(M3:M38)</f>
        <v>-130140000</v>
      </c>
      <c r="Z2" s="5">
        <f>CUMIPMT(P4,K38,B11,K3,K20,0)</f>
        <v>-21728329.021501131</v>
      </c>
      <c r="AA2" s="5">
        <f>CUMPRINC(P4,K38,B11,K3,K20,0)</f>
        <v>-43341670.978498735</v>
      </c>
      <c r="AB2" s="5">
        <f>SUM(Z2:AA2)</f>
        <v>-65069999.999999866</v>
      </c>
      <c r="AC2" s="17">
        <f>SUM(M3:M20)</f>
        <v>-65070000</v>
      </c>
      <c r="AD2" s="18" t="s">
        <v>24</v>
      </c>
      <c r="AE2" s="19"/>
    </row>
    <row r="3" spans="1:34" x14ac:dyDescent="0.3">
      <c r="K3" s="11">
        <v>1</v>
      </c>
      <c r="M3" s="8">
        <v>-3615000</v>
      </c>
      <c r="N3" s="2">
        <f>B11+NPV(O3/100,M3:M38)</f>
        <v>-3.5271048545837402E-5</v>
      </c>
      <c r="O3" s="4">
        <v>1.4996020490448545</v>
      </c>
      <c r="Q3" s="2">
        <f>PMT(1.49%,36,B11)</f>
        <v>-3609222.6131346491</v>
      </c>
      <c r="R3" s="2">
        <f>PPMT(P4,K3,36,B11)</f>
        <v>-2115397.9509530393</v>
      </c>
      <c r="S3" s="1" t="s">
        <v>11</v>
      </c>
      <c r="T3" s="1"/>
      <c r="U3" s="2">
        <f>IPMT(P4,K3,36,B11)</f>
        <v>-1499602.049046953</v>
      </c>
      <c r="V3" s="12" t="s">
        <v>12</v>
      </c>
      <c r="W3" s="12"/>
      <c r="X3" s="13" t="s">
        <v>16</v>
      </c>
      <c r="Y3" s="13"/>
      <c r="AD3" s="4" t="s">
        <v>31</v>
      </c>
      <c r="AE3" s="19">
        <v>-3615000</v>
      </c>
    </row>
    <row r="4" spans="1:34" x14ac:dyDescent="0.3">
      <c r="K4" s="11">
        <v>2</v>
      </c>
      <c r="M4" s="8">
        <v>-3615000</v>
      </c>
      <c r="P4" s="6">
        <f>RATE(36,M3,B11)</f>
        <v>1.499602049046953E-2</v>
      </c>
      <c r="Q4" s="2">
        <f>PMT(1.49%,36,B11)</f>
        <v>-3609222.6131346491</v>
      </c>
      <c r="R4" s="2">
        <f>PPMT(P4,K4,36,B11)</f>
        <v>-2147120.5019710283</v>
      </c>
      <c r="S4" s="1"/>
      <c r="T4" s="1"/>
      <c r="U4" s="2">
        <f>IPMT(P4,K4,36,B11)</f>
        <v>-1467879.498028964</v>
      </c>
      <c r="V4" s="12"/>
      <c r="W4" s="12"/>
      <c r="X4" s="13"/>
      <c r="Y4" s="13"/>
      <c r="AE4" s="19">
        <v>-3615000</v>
      </c>
    </row>
    <row r="5" spans="1:34" x14ac:dyDescent="0.3">
      <c r="K5" s="11">
        <v>3</v>
      </c>
      <c r="M5" s="8">
        <v>-3615000</v>
      </c>
      <c r="Q5" s="2">
        <f>PMT(1.49%,36,B11)</f>
        <v>-3609222.6131346491</v>
      </c>
      <c r="R5" s="2">
        <f>PPMT(P4,K5,36,B11)</f>
        <v>-2179318.7650140934</v>
      </c>
      <c r="U5" s="2">
        <f>IPMT(P4,K5,36,B11)</f>
        <v>-1435681.2349858994</v>
      </c>
      <c r="AE5" s="19">
        <v>-3615000</v>
      </c>
    </row>
    <row r="6" spans="1:34" x14ac:dyDescent="0.3">
      <c r="K6" s="11">
        <v>4</v>
      </c>
      <c r="M6" s="8">
        <v>-3615000</v>
      </c>
      <c r="Q6" s="2">
        <f>PMT(1.49%,36,B11)</f>
        <v>-3609222.6131346491</v>
      </c>
      <c r="R6" s="2">
        <f>PPMT(P4,K6,36,B11)</f>
        <v>-2211999.8738695094</v>
      </c>
      <c r="U6" s="2">
        <f>IPMT(P4,K6,36,B11)</f>
        <v>-1403000.1261304831</v>
      </c>
      <c r="AE6" s="19">
        <v>-3615000</v>
      </c>
    </row>
    <row r="7" spans="1:34" x14ac:dyDescent="0.3">
      <c r="K7" s="11">
        <v>5</v>
      </c>
      <c r="M7" s="8">
        <v>-3615000</v>
      </c>
      <c r="Q7" s="2">
        <f>PMT(1.49%,36,B11)</f>
        <v>-3609222.6131346491</v>
      </c>
      <c r="R7" s="2">
        <f>PPMT(P4,K7,36,B11)</f>
        <v>-2245171.0693029729</v>
      </c>
      <c r="U7" s="2">
        <f>IPMT(P4,K7,36,B11)</f>
        <v>-1369828.9306970199</v>
      </c>
      <c r="AE7" s="19">
        <v>-3615000</v>
      </c>
    </row>
    <row r="8" spans="1:34" x14ac:dyDescent="0.3">
      <c r="K8" s="11">
        <v>6</v>
      </c>
      <c r="M8" s="8">
        <v>-3615000</v>
      </c>
      <c r="Q8" s="2">
        <f>PMT(1.49%,36,B11)</f>
        <v>-3609222.6131346491</v>
      </c>
      <c r="R8" s="2">
        <f>PPMT(P4,K8,36,B11)</f>
        <v>-2278839.700662849</v>
      </c>
      <c r="U8" s="2">
        <f>IPMT(P4,K8,36,B11)</f>
        <v>-1336160.2993371431</v>
      </c>
      <c r="AE8" s="19">
        <v>-3615000</v>
      </c>
    </row>
    <row r="9" spans="1:34" x14ac:dyDescent="0.3">
      <c r="K9" s="11">
        <v>7</v>
      </c>
      <c r="M9" s="8">
        <v>-3615000</v>
      </c>
      <c r="Q9" s="2">
        <f>PMT(1.49%,36,B11)</f>
        <v>-3609222.6131346491</v>
      </c>
      <c r="R9" s="2">
        <f>PPMT(P4,K9,36,B11)</f>
        <v>-2313013.2275084849</v>
      </c>
      <c r="U9" s="2">
        <f>IPMT(P4,K9,36,B11)</f>
        <v>-1301986.7724915077</v>
      </c>
      <c r="AE9" s="19">
        <v>-3615000</v>
      </c>
    </row>
    <row r="10" spans="1:34" x14ac:dyDescent="0.3">
      <c r="K10" s="11">
        <v>8</v>
      </c>
      <c r="M10" s="8">
        <v>-3615000</v>
      </c>
      <c r="Q10" s="2">
        <f>PMT(1.49%,36,B11)</f>
        <v>-3609222.6131346491</v>
      </c>
      <c r="R10" s="2">
        <f>PPMT(P4,K10,36,B11)</f>
        <v>-2347699.221262929</v>
      </c>
      <c r="U10" s="2">
        <f>IPMT(P4,K10,36,B11)</f>
        <v>-1267300.7787370635</v>
      </c>
      <c r="AE10" s="19">
        <v>-3615000</v>
      </c>
    </row>
    <row r="11" spans="1:34" x14ac:dyDescent="0.3">
      <c r="A11" s="7" t="s">
        <v>14</v>
      </c>
      <c r="B11" s="7">
        <v>100000000</v>
      </c>
      <c r="C11" s="4" t="s">
        <v>33</v>
      </c>
      <c r="K11" s="11">
        <v>9</v>
      </c>
      <c r="M11" s="8">
        <v>-3615000</v>
      </c>
      <c r="Q11" s="2">
        <f>PMT(1.49%,36,B11)</f>
        <v>-3609222.6131346491</v>
      </c>
      <c r="R11" s="2">
        <f>PPMT(P4,K11,36,B11)</f>
        <v>-2382905.3668904472</v>
      </c>
      <c r="U11" s="2">
        <f>IPMT(P4,K11,36,B11)</f>
        <v>-1232094.6331095451</v>
      </c>
      <c r="AE11" s="19">
        <v>3615000</v>
      </c>
      <c r="AF11" s="1" t="s">
        <v>26</v>
      </c>
    </row>
    <row r="12" spans="1:34" x14ac:dyDescent="0.3">
      <c r="A12" s="25" t="s">
        <v>34</v>
      </c>
      <c r="B12" s="25">
        <v>16000000</v>
      </c>
      <c r="K12" s="11">
        <v>10</v>
      </c>
      <c r="M12" s="8">
        <v>-3615000</v>
      </c>
      <c r="Q12" s="2">
        <f>PMT(1.49%,36,B11)</f>
        <v>-3609222.6131346491</v>
      </c>
      <c r="R12" s="2">
        <f>PPMT(P4,K12,36,B11)</f>
        <v>-2418639.4645991866</v>
      </c>
      <c r="U12" s="2">
        <f>IPMT(P4,K12,36,B11)</f>
        <v>-1196360.535400806</v>
      </c>
      <c r="AE12" s="19">
        <v>-3615000</v>
      </c>
      <c r="AF12" s="9" t="s">
        <v>27</v>
      </c>
      <c r="AG12" s="21">
        <f>P4</f>
        <v>1.499602049046953E-2</v>
      </c>
      <c r="AH12" s="9" t="s">
        <v>29</v>
      </c>
    </row>
    <row r="13" spans="1:34" x14ac:dyDescent="0.3">
      <c r="K13" s="11">
        <v>11</v>
      </c>
      <c r="M13" s="8">
        <v>-3615000</v>
      </c>
      <c r="Q13" s="2">
        <f>PMT(1.49%,36,B11)</f>
        <v>-3609222.6131346491</v>
      </c>
      <c r="R13" s="2">
        <f>PPMT(P4,K13,36,B11)</f>
        <v>-2454909.4315693742</v>
      </c>
      <c r="U13" s="2">
        <f>IPMT(P4,K13,36,B11)</f>
        <v>-1160090.5684306184</v>
      </c>
      <c r="AE13" s="19">
        <v>-3615000</v>
      </c>
      <c r="AF13" s="9" t="s">
        <v>28</v>
      </c>
      <c r="AG13" s="21">
        <f>SUM(AG12,(5/12)%)</f>
        <v>1.9162687157136198E-2</v>
      </c>
      <c r="AH13" s="9" t="s">
        <v>30</v>
      </c>
    </row>
    <row r="14" spans="1:34" x14ac:dyDescent="0.3">
      <c r="B14" s="20"/>
      <c r="C14" s="20"/>
      <c r="D14" s="20" t="s">
        <v>32</v>
      </c>
      <c r="E14" s="20"/>
      <c r="F14" s="20"/>
      <c r="K14" s="11">
        <v>12</v>
      </c>
      <c r="M14" s="8">
        <v>-3615000</v>
      </c>
      <c r="Q14" s="2">
        <f>PMT(1.49%,36,B11)</f>
        <v>-3609222.6131346491</v>
      </c>
      <c r="R14" s="2">
        <f>PPMT(P4,K14,36,B11)</f>
        <v>-2491723.3037074348</v>
      </c>
      <c r="U14" s="2">
        <f>IPMT(P4,K14,36,B11)</f>
        <v>-1123276.6962925573</v>
      </c>
      <c r="AE14" s="19">
        <v>-3615000</v>
      </c>
    </row>
    <row r="15" spans="1:34" x14ac:dyDescent="0.3">
      <c r="K15" s="11">
        <v>13</v>
      </c>
      <c r="M15" s="8">
        <v>-3615000</v>
      </c>
      <c r="Q15" s="2">
        <f>PMT(1.49%,36,B11)</f>
        <v>-3609222.6131346491</v>
      </c>
      <c r="R15" s="2">
        <f>PPMT(P4,K15,36,B11)</f>
        <v>-2529089.2374264123</v>
      </c>
      <c r="U15" s="2">
        <f>IPMT(P4,K15,36,B11)</f>
        <v>-1085910.76257358</v>
      </c>
      <c r="AE15" s="19">
        <v>-3615000</v>
      </c>
    </row>
    <row r="16" spans="1:34" x14ac:dyDescent="0.3">
      <c r="K16" s="11">
        <v>14</v>
      </c>
      <c r="M16" s="8">
        <v>-3615000</v>
      </c>
      <c r="Q16" s="2">
        <f>PMT(1.49%,36,B11)</f>
        <v>-3609222.6131346491</v>
      </c>
      <c r="R16" s="2">
        <f>PPMT(P4,K16,36,B11)</f>
        <v>-2567015.5114530846</v>
      </c>
      <c r="U16" s="2">
        <f>IPMT(P4,K16,36,B11)</f>
        <v>-1047984.4885469077</v>
      </c>
      <c r="AE16" s="19">
        <v>-3615000</v>
      </c>
      <c r="AH16" s="4" t="s">
        <v>25</v>
      </c>
    </row>
    <row r="17" spans="11:32" x14ac:dyDescent="0.3">
      <c r="K17" s="11">
        <v>15</v>
      </c>
      <c r="M17" s="8">
        <v>-3615000</v>
      </c>
      <c r="Q17" s="2">
        <f>PMT(1.49%,36,B11)</f>
        <v>-3609222.6131346491</v>
      </c>
      <c r="R17" s="2">
        <f>PPMT(P4,K17,36,B11)</f>
        <v>-2605510.5286621884</v>
      </c>
      <c r="U17" s="2">
        <f>IPMT(P4,K17,36,B11)</f>
        <v>-1009489.471337804</v>
      </c>
      <c r="AE17" s="19">
        <v>-3615000</v>
      </c>
    </row>
    <row r="18" spans="11:32" x14ac:dyDescent="0.3">
      <c r="K18" s="11">
        <v>16</v>
      </c>
      <c r="M18" s="8">
        <v>-3615000</v>
      </c>
      <c r="Q18" s="2">
        <f>PMT(1.49%,36,B11)</f>
        <v>-3609222.6131346491</v>
      </c>
      <c r="R18" s="2">
        <f>PPMT(P4,K18,36,B11)</f>
        <v>-2644582.8179381406</v>
      </c>
      <c r="U18" s="2">
        <f>IPMT(P4,K18,36,B11)</f>
        <v>-970417.18206185184</v>
      </c>
      <c r="AE18" s="19">
        <v>-3615000</v>
      </c>
    </row>
    <row r="19" spans="11:32" x14ac:dyDescent="0.3">
      <c r="K19" s="11">
        <v>17</v>
      </c>
      <c r="M19" s="8">
        <v>-3615000</v>
      </c>
      <c r="Q19" s="2">
        <f>PMT(1.49%,36,B11)</f>
        <v>-3609222.6131346491</v>
      </c>
      <c r="R19" s="2">
        <f>PPMT(P4,K19,36,B11)</f>
        <v>-2684241.0360646844</v>
      </c>
      <c r="U19" s="2">
        <f>IPMT(P4,K19,36,B11)</f>
        <v>-930758.96393530758</v>
      </c>
      <c r="AE19" s="19">
        <v>-3615000</v>
      </c>
    </row>
    <row r="20" spans="11:32" x14ac:dyDescent="0.3">
      <c r="K20" s="11">
        <v>18</v>
      </c>
      <c r="M20" s="8">
        <v>-3615000</v>
      </c>
      <c r="Q20" s="2">
        <f>PMT(1.49%,36,B11)</f>
        <v>-3609222.6131346491</v>
      </c>
      <c r="R20" s="2">
        <f>PPMT(P4,K20,36,B11)</f>
        <v>-2724493.9696428697</v>
      </c>
      <c r="U20" s="2">
        <f>IPMT(P4,K20,36,B11)</f>
        <v>-890506.03035712242</v>
      </c>
      <c r="AE20" s="19">
        <v>3615000</v>
      </c>
      <c r="AF20" s="1" t="s">
        <v>26</v>
      </c>
    </row>
    <row r="21" spans="11:32" x14ac:dyDescent="0.3">
      <c r="K21" s="11">
        <v>19</v>
      </c>
      <c r="M21" s="8">
        <v>-3615000</v>
      </c>
      <c r="Q21" s="2">
        <f>PMT(1.49%,36,B11)</f>
        <v>-3609222.6131346491</v>
      </c>
      <c r="R21" s="2">
        <f>PPMT(P4,K21,36,B11)</f>
        <v>-2765350.5370377954</v>
      </c>
      <c r="U21" s="2">
        <f>IPMT(P4,K21,36,B11)</f>
        <v>-849649.46296219726</v>
      </c>
      <c r="AE21" s="19">
        <v>-3615000</v>
      </c>
    </row>
    <row r="22" spans="11:32" x14ac:dyDescent="0.3">
      <c r="K22" s="11">
        <v>20</v>
      </c>
      <c r="M22" s="8">
        <v>-3615000</v>
      </c>
      <c r="Q22" s="2">
        <f>PMT(1.49%,36,B11)</f>
        <v>-3609222.6131346491</v>
      </c>
      <c r="R22" s="2">
        <f>PPMT(P4,K22,36,B11)</f>
        <v>-2806819.7903545443</v>
      </c>
      <c r="U22" s="2">
        <f>IPMT(P4,K22,36,B11)</f>
        <v>-808180.20964544767</v>
      </c>
      <c r="AE22" s="19">
        <v>-3615000</v>
      </c>
    </row>
    <row r="23" spans="11:32" x14ac:dyDescent="0.3">
      <c r="K23" s="11">
        <v>21</v>
      </c>
      <c r="M23" s="8">
        <v>-3615000</v>
      </c>
      <c r="Q23" s="2">
        <f>PMT(1.49%,36,B11)</f>
        <v>-3609222.6131346491</v>
      </c>
      <c r="R23" s="2">
        <f>PPMT(P4,K23,36,B11)</f>
        <v>-2848910.9174437569</v>
      </c>
      <c r="U23" s="2">
        <f>IPMT(P4,K23,36,B11)</f>
        <v>-766089.0825562356</v>
      </c>
      <c r="AE23" s="19">
        <v>-3615000</v>
      </c>
    </row>
    <row r="24" spans="11:32" x14ac:dyDescent="0.3">
      <c r="K24" s="11">
        <v>22</v>
      </c>
      <c r="M24" s="8">
        <v>-3615000</v>
      </c>
      <c r="Q24" s="2">
        <f>PMT(1.49%,36,B11)</f>
        <v>-3609222.6131346491</v>
      </c>
      <c r="R24" s="2">
        <f>PPMT(P4,K24,36,B11)</f>
        <v>-2891633.2439372656</v>
      </c>
      <c r="U24" s="2">
        <f>IPMT(P4,K24,36,B11)</f>
        <v>-723366.75606272661</v>
      </c>
      <c r="AE24" s="19">
        <v>-3615000</v>
      </c>
    </row>
    <row r="25" spans="11:32" x14ac:dyDescent="0.3">
      <c r="K25" s="11">
        <v>23</v>
      </c>
      <c r="M25" s="8">
        <v>-3615000</v>
      </c>
      <c r="Q25" s="2">
        <f>PMT(1.49%,36,B11)</f>
        <v>-3609222.6131346491</v>
      </c>
      <c r="R25" s="2">
        <f>PPMT(P4,K25,36,B11)</f>
        <v>-2934996.2353142719</v>
      </c>
      <c r="U25" s="2">
        <f>IPMT(P4,K25,36,B11)</f>
        <v>-680003.76468572044</v>
      </c>
      <c r="AE25" s="19">
        <v>-3615000</v>
      </c>
    </row>
    <row r="26" spans="11:32" x14ac:dyDescent="0.3">
      <c r="K26" s="11">
        <v>24</v>
      </c>
      <c r="M26" s="8">
        <v>-3615000</v>
      </c>
      <c r="Q26" s="2">
        <f>PMT(1.49%,36,B11)</f>
        <v>-3609222.6131346491</v>
      </c>
      <c r="R26" s="2">
        <f>PPMT(P4,K26,36,B11)</f>
        <v>-2979009.4989984953</v>
      </c>
      <c r="U26" s="2">
        <f>IPMT(P4,K26,36,B11)</f>
        <v>-635990.5010014968</v>
      </c>
      <c r="AE26" s="19">
        <v>-3615000</v>
      </c>
    </row>
    <row r="27" spans="11:32" x14ac:dyDescent="0.3">
      <c r="K27" s="11">
        <v>25</v>
      </c>
      <c r="M27" s="8">
        <v>-3615000</v>
      </c>
      <c r="Q27" s="2">
        <f>PMT(1.49%,36,B11)</f>
        <v>-3609222.6131346491</v>
      </c>
      <c r="R27" s="2">
        <f>PPMT(P4,K27,36,B11)</f>
        <v>-3023682.7864867807</v>
      </c>
      <c r="U27" s="2">
        <f>IPMT(P4,K27,36,B11)</f>
        <v>-591317.21351321193</v>
      </c>
      <c r="AE27" s="19">
        <v>-3615000</v>
      </c>
    </row>
    <row r="28" spans="11:32" x14ac:dyDescent="0.3">
      <c r="K28" s="11">
        <v>26</v>
      </c>
      <c r="M28" s="8">
        <v>-3615000</v>
      </c>
      <c r="Q28" s="2">
        <f>PMT(1.49%,36,B11)</f>
        <v>-3609222.6131346491</v>
      </c>
      <c r="R28" s="2">
        <f>PPMT(P4,K28,36,B11)</f>
        <v>-3069025.9955096161</v>
      </c>
      <c r="U28" s="2">
        <f>IPMT(P4,K28,36,B11)</f>
        <v>-545974.0044903761</v>
      </c>
      <c r="AE28" s="19">
        <v>-3615000</v>
      </c>
    </row>
    <row r="29" spans="11:32" x14ac:dyDescent="0.3">
      <c r="K29" s="11">
        <v>27</v>
      </c>
      <c r="M29" s="8">
        <v>-3615000</v>
      </c>
      <c r="Q29" s="2">
        <f>PMT(1.49%,36,B11)</f>
        <v>-3609222.6131346491</v>
      </c>
      <c r="R29" s="2">
        <f>PPMT(P4,K29,36,B11)</f>
        <v>-3115049.1722240625</v>
      </c>
      <c r="U29" s="2">
        <f>IPMT(P4,K29,36,B11)</f>
        <v>-499950.82777593029</v>
      </c>
      <c r="AE29" s="19">
        <v>3615000</v>
      </c>
      <c r="AF29" s="1" t="s">
        <v>26</v>
      </c>
    </row>
    <row r="30" spans="11:32" x14ac:dyDescent="0.3">
      <c r="K30" s="11">
        <v>28</v>
      </c>
      <c r="M30" s="8">
        <v>-3615000</v>
      </c>
      <c r="Q30" s="2">
        <f>PMT(1.49%,36,B11)</f>
        <v>-3609222.6131346491</v>
      </c>
      <c r="R30" s="2">
        <f>PPMT(P4,K30,36,B11)</f>
        <v>-3161762.5134395543</v>
      </c>
      <c r="U30" s="2">
        <f>IPMT(P4,K30,36,B11)</f>
        <v>-453237.48656043806</v>
      </c>
      <c r="AE30" s="19">
        <v>-3615000</v>
      </c>
    </row>
    <row r="31" spans="11:32" x14ac:dyDescent="0.3">
      <c r="K31" s="11">
        <v>29</v>
      </c>
      <c r="M31" s="8">
        <v>-3615000</v>
      </c>
      <c r="Q31" s="2">
        <f>PMT(1.49%,36,B11)</f>
        <v>-3609222.6131346491</v>
      </c>
      <c r="R31" s="2">
        <f>PPMT(P4,K31,36,B11)</f>
        <v>-3209176.3688770924</v>
      </c>
      <c r="U31" s="2">
        <f>IPMT(P4,K31,36,B11)</f>
        <v>-405823.63112290006</v>
      </c>
      <c r="AE31" s="19">
        <v>-3615000</v>
      </c>
    </row>
    <row r="32" spans="11:32" x14ac:dyDescent="0.3">
      <c r="K32" s="11">
        <v>30</v>
      </c>
      <c r="M32" s="8">
        <v>-3615000</v>
      </c>
      <c r="Q32" s="2">
        <f>PMT(1.49%,36,B11)</f>
        <v>-3609222.6131346491</v>
      </c>
      <c r="R32" s="2">
        <f>PPMT(P4,K32,36,B11)</f>
        <v>-3257301.2434623037</v>
      </c>
      <c r="U32" s="2">
        <f>IPMT(P4,K32,36,B11)</f>
        <v>-357698.75653768855</v>
      </c>
      <c r="AE32" s="19">
        <v>-3615000</v>
      </c>
    </row>
    <row r="33" spans="11:32" x14ac:dyDescent="0.3">
      <c r="K33" s="11">
        <v>31</v>
      </c>
      <c r="M33" s="8">
        <v>-3615000</v>
      </c>
      <c r="Q33" s="2">
        <f>PMT(1.49%,36,B11)</f>
        <v>-3609222.6131346491</v>
      </c>
      <c r="R33" s="2">
        <f>PPMT(P4,K33,36,B11)</f>
        <v>-3306147.7996528964</v>
      </c>
      <c r="U33" s="2">
        <f>IPMT(P4,K33,36,B11)</f>
        <v>-308852.20034709602</v>
      </c>
      <c r="AE33" s="19">
        <v>-3615000</v>
      </c>
    </row>
    <row r="34" spans="11:32" x14ac:dyDescent="0.3">
      <c r="K34" s="11">
        <v>32</v>
      </c>
      <c r="M34" s="8">
        <v>-3615000</v>
      </c>
      <c r="Q34" s="2">
        <f>PMT(1.49%,36,B11)</f>
        <v>-3609222.6131346491</v>
      </c>
      <c r="R34" s="2">
        <f>PPMT(P4,K34,36,B11)</f>
        <v>-3355726.8598010121</v>
      </c>
      <c r="U34" s="2">
        <f>IPMT(P4,K34,36,B11)</f>
        <v>-259273.1401989804</v>
      </c>
      <c r="AE34" s="19">
        <v>-3615000</v>
      </c>
    </row>
    <row r="35" spans="11:32" x14ac:dyDescent="0.3">
      <c r="K35" s="11">
        <v>33</v>
      </c>
      <c r="M35" s="8">
        <v>-3615000</v>
      </c>
      <c r="Q35" s="2">
        <f>PMT(1.49%,36,B11)</f>
        <v>-3609222.6131346491</v>
      </c>
      <c r="R35" s="2">
        <f>PPMT(P4,K35,36,B11)</f>
        <v>-3406049.408551007</v>
      </c>
      <c r="U35" s="2">
        <f>IPMT(P4,K35,36,B11)</f>
        <v>-208950.59144898545</v>
      </c>
      <c r="AE35" s="19">
        <v>-3615000</v>
      </c>
    </row>
    <row r="36" spans="11:32" x14ac:dyDescent="0.3">
      <c r="K36" s="11">
        <v>34</v>
      </c>
      <c r="M36" s="8">
        <v>-3615000</v>
      </c>
      <c r="Q36" s="2">
        <f>PMT(1.49%,36,B11)</f>
        <v>-3609222.6131346491</v>
      </c>
      <c r="R36" s="2">
        <f>PPMT(P4,K36,36,B11)</f>
        <v>-3457126.5952731897</v>
      </c>
      <c r="U36" s="2">
        <f>IPMT(P4,K36,36,B11)</f>
        <v>-157873.4047268029</v>
      </c>
      <c r="AE36" s="19">
        <v>-3615000</v>
      </c>
    </row>
    <row r="37" spans="11:32" x14ac:dyDescent="0.3">
      <c r="K37" s="11">
        <v>35</v>
      </c>
      <c r="M37" s="8">
        <v>-3615000</v>
      </c>
      <c r="Q37" s="2">
        <f>PMT(1.49%,36,B11)</f>
        <v>-3609222.6131346491</v>
      </c>
      <c r="R37" s="2">
        <f>PPMT(P4,K37,36,B11)</f>
        <v>-3508969.7365340535</v>
      </c>
      <c r="U37" s="2">
        <f>IPMT(P4,K37,36,B11)</f>
        <v>-106030.26346593899</v>
      </c>
      <c r="AE37" s="19">
        <v>-3615000</v>
      </c>
    </row>
    <row r="38" spans="11:32" x14ac:dyDescent="0.3">
      <c r="K38" s="11">
        <v>36</v>
      </c>
      <c r="M38" s="8">
        <v>-3615000</v>
      </c>
      <c r="Q38" s="2">
        <f>PMT(1.49%,36,B11)</f>
        <v>-3609222.6131346491</v>
      </c>
      <c r="R38" s="2">
        <f>PPMT(P4,K38,36,B11)</f>
        <v>-3561590.3186035557</v>
      </c>
      <c r="U38" s="2">
        <f>IPMT(P4,K38,36,B11)</f>
        <v>-53409.681396436834</v>
      </c>
      <c r="AE38" s="19">
        <v>-3615000</v>
      </c>
      <c r="AF38" s="24">
        <v>16000000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 to 10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</dc:creator>
  <cp:lastModifiedBy>sepehr</cp:lastModifiedBy>
  <dcterms:created xsi:type="dcterms:W3CDTF">2019-12-13T10:54:22Z</dcterms:created>
  <dcterms:modified xsi:type="dcterms:W3CDTF">2019-12-15T18:45:27Z</dcterms:modified>
</cp:coreProperties>
</file>