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evanl\Documents\SCHOOL\FASE 4\Public Transportation Design and Management\IP1b\excel\"/>
    </mc:Choice>
  </mc:AlternateContent>
  <xr:revisionPtr revIDLastSave="0" documentId="13_ncr:1_{B1A26751-BAFE-4907-AA48-FF8672D3AB58}" xr6:coauthVersionLast="47" xr6:coauthVersionMax="47" xr10:uidLastSave="{00000000-0000-0000-0000-000000000000}"/>
  <bookViews>
    <workbookView xWindow="28680" yWindow="-120" windowWidth="29040" windowHeight="16440" xr2:uid="{00000000-000D-0000-FFFF-FFFF00000000}"/>
  </bookViews>
  <sheets>
    <sheet name="OD" sheetId="2" r:id="rId1"/>
    <sheet name="OldVolumes" sheetId="4" r:id="rId2"/>
    <sheet name="NewVolumes" sheetId="3" r:id="rId3"/>
    <sheet name="OldLindoZ" sheetId="5" r:id="rId4"/>
    <sheet name="NewLindoZ"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7" i="6" l="1"/>
  <c r="L6" i="6"/>
  <c r="L7" i="6"/>
  <c r="L8" i="6"/>
  <c r="L9" i="6"/>
  <c r="L10" i="6"/>
  <c r="L11" i="6"/>
  <c r="L12" i="6"/>
  <c r="L13" i="6"/>
  <c r="L14" i="6"/>
  <c r="L15" i="6"/>
  <c r="L16" i="6"/>
  <c r="L5" i="6"/>
  <c r="P48" i="3"/>
  <c r="P47" i="3"/>
  <c r="P46" i="3"/>
  <c r="P45" i="3"/>
  <c r="P44" i="3"/>
  <c r="P43" i="3"/>
  <c r="P42" i="3"/>
  <c r="P41" i="3"/>
  <c r="P40" i="3"/>
  <c r="P39" i="3"/>
  <c r="P38" i="3"/>
  <c r="P37" i="3"/>
  <c r="O45" i="3"/>
  <c r="O48" i="3"/>
  <c r="O47" i="3"/>
  <c r="O46" i="3"/>
  <c r="O44" i="3"/>
  <c r="O43" i="3"/>
  <c r="O42" i="3"/>
  <c r="O41" i="3"/>
  <c r="O40" i="3"/>
  <c r="O39" i="3"/>
  <c r="O38" i="3"/>
  <c r="O37" i="3"/>
  <c r="N39" i="3"/>
  <c r="N40" i="3"/>
  <c r="N41" i="3"/>
  <c r="N42" i="3"/>
  <c r="N43" i="3"/>
  <c r="N44" i="3"/>
  <c r="N45" i="3"/>
  <c r="N46" i="3"/>
  <c r="N47" i="3"/>
  <c r="N48" i="3"/>
  <c r="N38" i="3"/>
  <c r="N37" i="3"/>
  <c r="C65" i="3"/>
  <c r="F7" i="6"/>
  <c r="G7" i="6" s="1"/>
  <c r="C50" i="3"/>
  <c r="C51" i="3"/>
  <c r="C52" i="3"/>
  <c r="C53" i="3"/>
  <c r="C54" i="3"/>
  <c r="C56" i="3"/>
  <c r="C58" i="3"/>
  <c r="C60" i="3"/>
  <c r="C61" i="3"/>
  <c r="C62" i="3"/>
  <c r="C63" i="3"/>
  <c r="C64" i="3"/>
  <c r="F8" i="6"/>
  <c r="F9" i="6"/>
  <c r="G9" i="6" s="1"/>
  <c r="F18" i="6"/>
  <c r="G18" i="6" s="1"/>
  <c r="F19" i="6"/>
  <c r="G19" i="6" s="1"/>
  <c r="F17" i="6"/>
  <c r="G17" i="6" s="1"/>
  <c r="F5" i="6"/>
  <c r="G5" i="6" s="1"/>
  <c r="F11" i="6"/>
  <c r="F12" i="6"/>
  <c r="G12" i="6" s="1"/>
  <c r="F16" i="6"/>
  <c r="F14" i="6"/>
  <c r="G14" i="6" s="1"/>
  <c r="F15" i="6"/>
  <c r="G15" i="6" s="1"/>
  <c r="D41" i="3"/>
  <c r="D39" i="3"/>
  <c r="D38" i="3"/>
  <c r="G36" i="3"/>
  <c r="D36" i="3"/>
  <c r="D35" i="3"/>
  <c r="G41" i="3"/>
  <c r="E13" i="3"/>
  <c r="I36" i="3" s="1"/>
  <c r="H13" i="3"/>
  <c r="I38" i="3" s="1"/>
  <c r="I13" i="3"/>
  <c r="I41" i="3" s="1"/>
  <c r="D45" i="3"/>
  <c r="D44" i="3"/>
  <c r="D13" i="3"/>
  <c r="I45" i="3" s="1"/>
  <c r="D43" i="3"/>
  <c r="D42" i="3"/>
  <c r="D40" i="3"/>
  <c r="E28" i="3"/>
  <c r="E26" i="3"/>
  <c r="C13" i="6" s="1"/>
  <c r="E27" i="3"/>
  <c r="C14" i="6" s="1"/>
  <c r="D14" i="6" s="1"/>
  <c r="E21" i="3"/>
  <c r="C8" i="6" s="1"/>
  <c r="D8" i="6" s="1"/>
  <c r="E20" i="3"/>
  <c r="E25" i="3"/>
  <c r="C12" i="6" s="1"/>
  <c r="D12" i="6" s="1"/>
  <c r="G20" i="6"/>
  <c r="D37" i="3"/>
  <c r="I19" i="4"/>
  <c r="I18" i="4"/>
  <c r="B16" i="6"/>
  <c r="B6" i="6"/>
  <c r="B7" i="6"/>
  <c r="B8" i="6"/>
  <c r="B9" i="6"/>
  <c r="B10" i="6"/>
  <c r="B11" i="6"/>
  <c r="B12" i="6"/>
  <c r="B13" i="6"/>
  <c r="B14" i="6"/>
  <c r="B15" i="6"/>
  <c r="B5" i="6"/>
  <c r="C16" i="6"/>
  <c r="D16" i="6" s="1"/>
  <c r="G16" i="6"/>
  <c r="G13" i="6"/>
  <c r="G11" i="6"/>
  <c r="G10" i="6"/>
  <c r="G8" i="6"/>
  <c r="G6" i="6"/>
  <c r="I6" i="5"/>
  <c r="I7" i="5"/>
  <c r="I8" i="5"/>
  <c r="I9" i="5"/>
  <c r="I10" i="5"/>
  <c r="I11" i="5"/>
  <c r="I12" i="5"/>
  <c r="I13" i="5"/>
  <c r="I14" i="5"/>
  <c r="I15" i="5"/>
  <c r="I16" i="5"/>
  <c r="I17" i="5"/>
  <c r="I18" i="5"/>
  <c r="I5" i="5"/>
  <c r="E6" i="5"/>
  <c r="E7" i="5"/>
  <c r="E8" i="5"/>
  <c r="E9" i="5"/>
  <c r="E10" i="5"/>
  <c r="E11" i="5"/>
  <c r="E12" i="5"/>
  <c r="E5" i="5"/>
  <c r="E20" i="4"/>
  <c r="E19" i="4"/>
  <c r="E18" i="4"/>
  <c r="E22" i="3"/>
  <c r="E23" i="3" s="1"/>
  <c r="C10" i="6" s="1"/>
  <c r="D10" i="6" s="1"/>
  <c r="E24" i="3"/>
  <c r="C11" i="6" s="1"/>
  <c r="D11" i="6" s="1"/>
  <c r="E18" i="3"/>
  <c r="E19" i="3" s="1"/>
  <c r="C6" i="6" s="1"/>
  <c r="D6" i="6" s="1"/>
  <c r="D16" i="2"/>
  <c r="E16" i="2"/>
  <c r="F16" i="2"/>
  <c r="G16" i="2"/>
  <c r="H16" i="2"/>
  <c r="I16" i="2"/>
  <c r="J16" i="2"/>
  <c r="K16" i="2"/>
  <c r="L16" i="2"/>
  <c r="C16" i="2"/>
  <c r="L17" i="2"/>
  <c r="E48" i="2"/>
  <c r="F45" i="3" l="1"/>
  <c r="H45" i="3" s="1"/>
  <c r="F38" i="3"/>
  <c r="H38" i="3" s="1"/>
  <c r="F36" i="3"/>
  <c r="H36" i="3" s="1"/>
  <c r="F41" i="3"/>
  <c r="H41" i="3" s="1"/>
  <c r="E26" i="4"/>
  <c r="D13" i="6"/>
  <c r="C15" i="6"/>
  <c r="D15" i="6" s="1"/>
  <c r="C7" i="6"/>
  <c r="D7" i="6" s="1"/>
  <c r="C5" i="6"/>
  <c r="D5" i="6" s="1"/>
  <c r="C9" i="6"/>
  <c r="D9" i="6" s="1"/>
  <c r="E30" i="3"/>
</calcChain>
</file>

<file path=xl/sharedStrings.xml><?xml version="1.0" encoding="utf-8"?>
<sst xmlns="http://schemas.openxmlformats.org/spreadsheetml/2006/main" count="448" uniqueCount="189">
  <si>
    <t>Heist</t>
  </si>
  <si>
    <t>Aarschot</t>
  </si>
  <si>
    <t>Hasselt</t>
  </si>
  <si>
    <t>Alken</t>
  </si>
  <si>
    <t>Sint-Truiden</t>
  </si>
  <si>
    <t>Landen</t>
  </si>
  <si>
    <t>Leuven</t>
  </si>
  <si>
    <t>Liège</t>
  </si>
  <si>
    <t>Sint-truiden</t>
  </si>
  <si>
    <t>Brussel</t>
  </si>
  <si>
    <t>Genk</t>
  </si>
  <si>
    <t>-</t>
  </si>
  <si>
    <t>OD-matrix of passengers travelling through this network</t>
  </si>
  <si>
    <t>Brussels</t>
  </si>
  <si>
    <t>Aarshot</t>
  </si>
  <si>
    <t>Total</t>
  </si>
  <si>
    <t>Transfers</t>
  </si>
  <si>
    <t>St. Truiden</t>
  </si>
  <si>
    <t>Volume</t>
  </si>
  <si>
    <t>C10K20</t>
  </si>
  <si>
    <t>K11C21</t>
  </si>
  <si>
    <t>K11C10</t>
  </si>
  <si>
    <t>K10E20</t>
  </si>
  <si>
    <t>K10M20</t>
  </si>
  <si>
    <t>E11K21</t>
  </si>
  <si>
    <t>M11K21</t>
  </si>
  <si>
    <t>M11K10</t>
  </si>
  <si>
    <t>TTCOST</t>
  </si>
  <si>
    <t>STCOST</t>
  </si>
  <si>
    <t>DEVIAT</t>
  </si>
  <si>
    <t>STC0Aa</t>
  </si>
  <si>
    <t>STC1Aa</t>
  </si>
  <si>
    <t>STE0Aa</t>
  </si>
  <si>
    <t>STE1Aa</t>
  </si>
  <si>
    <t>STK0Al</t>
  </si>
  <si>
    <t>STK1Al</t>
  </si>
  <si>
    <t>STK0St</t>
  </si>
  <si>
    <t>STK1St</t>
  </si>
  <si>
    <t>STK0La</t>
  </si>
  <si>
    <t>STK1La</t>
  </si>
  <si>
    <t>STM0Aa</t>
  </si>
  <si>
    <t>STM1Aa</t>
  </si>
  <si>
    <t>STC0Ha</t>
  </si>
  <si>
    <t>STK0Le</t>
  </si>
  <si>
    <t xml:space="preserve"> Positive Buffer deviation</t>
  </si>
  <si>
    <t>Deviation</t>
  </si>
  <si>
    <t>Transfer</t>
  </si>
  <si>
    <t>coefficient</t>
  </si>
  <si>
    <t>UK1C1p</t>
  </si>
  <si>
    <t>K1C1</t>
  </si>
  <si>
    <t>UK1C0p</t>
  </si>
  <si>
    <t>K1C0</t>
  </si>
  <si>
    <t>UC0K0p</t>
  </si>
  <si>
    <t>C0K0</t>
  </si>
  <si>
    <t>UK0E0p</t>
  </si>
  <si>
    <t>K0E0</t>
  </si>
  <si>
    <t>UK0M0p</t>
  </si>
  <si>
    <t>K0M0</t>
  </si>
  <si>
    <t>UE1K1p</t>
  </si>
  <si>
    <t>E1K1</t>
  </si>
  <si>
    <t>UM1K1p</t>
  </si>
  <si>
    <t>M1K1</t>
  </si>
  <si>
    <t>UM1K0p</t>
  </si>
  <si>
    <t>M1K0</t>
  </si>
  <si>
    <t>Negative buffer deviation</t>
  </si>
  <si>
    <t>UK1C1n</t>
  </si>
  <si>
    <t>UK1C0n</t>
  </si>
  <si>
    <t>UC0K0n</t>
  </si>
  <si>
    <t>UK0E0n</t>
  </si>
  <si>
    <t>UK0M0n</t>
  </si>
  <si>
    <t>UE1K1n</t>
  </si>
  <si>
    <t>UM1K1n</t>
  </si>
  <si>
    <t>UM1K0n</t>
  </si>
  <si>
    <t>2*V/10000</t>
  </si>
  <si>
    <t>1.5*V/10000</t>
  </si>
  <si>
    <t>Stop</t>
  </si>
  <si>
    <t>Coeff.</t>
  </si>
  <si>
    <t>E10K11</t>
  </si>
  <si>
    <t>Number of arriving passengers at final destination</t>
  </si>
  <si>
    <t>ARC10Ha</t>
  </si>
  <si>
    <t>ARK11Ha</t>
  </si>
  <si>
    <t>ARK10Le</t>
  </si>
  <si>
    <t>ARE11Le</t>
  </si>
  <si>
    <t>ARM11Le</t>
  </si>
  <si>
    <t>Transfer Passengers</t>
  </si>
  <si>
    <t>Station</t>
  </si>
  <si>
    <t>Arrival</t>
  </si>
  <si>
    <t>Number of through passengers per train</t>
  </si>
  <si>
    <t>THC10Ha</t>
  </si>
  <si>
    <t>THK11Ha</t>
  </si>
  <si>
    <t>THK10Le</t>
  </si>
  <si>
    <t>THE11Le</t>
  </si>
  <si>
    <t>THM11Le</t>
  </si>
  <si>
    <t>Through</t>
  </si>
  <si>
    <t>Through passengers in other stations</t>
  </si>
  <si>
    <t>THC1Aa</t>
  </si>
  <si>
    <t>THC0Aa</t>
  </si>
  <si>
    <t>THE0Aa</t>
  </si>
  <si>
    <t>THE1Aa</t>
  </si>
  <si>
    <t>THK0Al</t>
  </si>
  <si>
    <t>THK0St</t>
  </si>
  <si>
    <t>THK0La</t>
  </si>
  <si>
    <t>THK1Al</t>
  </si>
  <si>
    <t>THK1St</t>
  </si>
  <si>
    <t>THK1La</t>
  </si>
  <si>
    <t>THM0Aa</t>
  </si>
  <si>
    <t>THM1Aa</t>
  </si>
  <si>
    <t>St-truiden</t>
  </si>
  <si>
    <t>St-Truiden</t>
  </si>
  <si>
    <t>UK1E0p</t>
  </si>
  <si>
    <t>UE0K1p</t>
  </si>
  <si>
    <t>UK1E1p</t>
  </si>
  <si>
    <t>UE0K0p</t>
  </si>
  <si>
    <t>UC1E0p</t>
  </si>
  <si>
    <t>UC1M0p</t>
  </si>
  <si>
    <t>UM1C0p</t>
  </si>
  <si>
    <t>UE1C0p</t>
  </si>
  <si>
    <t>UM1E0p</t>
  </si>
  <si>
    <t>UE1M0p</t>
  </si>
  <si>
    <t>UC0K1p</t>
  </si>
  <si>
    <t>UK0C1p</t>
  </si>
  <si>
    <t>UK1E0n</t>
  </si>
  <si>
    <t>UE0K1n</t>
  </si>
  <si>
    <t>UK1E1n</t>
  </si>
  <si>
    <t>UE0K0n</t>
  </si>
  <si>
    <t>UC1E0n</t>
  </si>
  <si>
    <t>UC1M0n</t>
  </si>
  <si>
    <t>UM1C0n</t>
  </si>
  <si>
    <t>UE1C0n</t>
  </si>
  <si>
    <t>UM1E0n</t>
  </si>
  <si>
    <t>UE1M0n</t>
  </si>
  <si>
    <t>UC0K1n</t>
  </si>
  <si>
    <t>STC1Le</t>
  </si>
  <si>
    <t>STC0La</t>
  </si>
  <si>
    <t>STE1Le</t>
  </si>
  <si>
    <t>STE0Ha</t>
  </si>
  <si>
    <t>STK1Ha</t>
  </si>
  <si>
    <t>STM0Le</t>
  </si>
  <si>
    <t>STM1He</t>
  </si>
  <si>
    <t>K10C21</t>
  </si>
  <si>
    <t>C10K21</t>
  </si>
  <si>
    <t>E10K20</t>
  </si>
  <si>
    <t>K11E21</t>
  </si>
  <si>
    <t>E11M10</t>
  </si>
  <si>
    <t>M11E10</t>
  </si>
  <si>
    <t>K11E10</t>
  </si>
  <si>
    <t>C11M20</t>
  </si>
  <si>
    <t>E11C20</t>
  </si>
  <si>
    <t>C11E20</t>
  </si>
  <si>
    <t>we try not to do this transfer (because we want the E0 and M0 through starting in leuven with around 30 min in difference for the min waiting time when missing transfer</t>
  </si>
  <si>
    <t>landen heist won't choose for a second transfer only landen aarschot needs to be devided over the two trains</t>
  </si>
  <si>
    <t>only half of aarschot landen on the train</t>
  </si>
  <si>
    <t>as we don't use C11E20 all passengers need to pass here</t>
  </si>
  <si>
    <t>AE10Ha</t>
  </si>
  <si>
    <t>AK11Ha</t>
  </si>
  <si>
    <t>AK10La</t>
  </si>
  <si>
    <t>AC10La</t>
  </si>
  <si>
    <t>AE11Le</t>
  </si>
  <si>
    <t>AM11Le</t>
  </si>
  <si>
    <t>AC11Le</t>
  </si>
  <si>
    <t>AM10Aa</t>
  </si>
  <si>
    <t>AE10Aa</t>
  </si>
  <si>
    <t>AM11Aa</t>
  </si>
  <si>
    <t>AE11Aa</t>
  </si>
  <si>
    <t>total</t>
  </si>
  <si>
    <t>outisde</t>
  </si>
  <si>
    <t>check</t>
  </si>
  <si>
    <t>sum</t>
  </si>
  <si>
    <t>THC1Le</t>
  </si>
  <si>
    <t>THE1Le</t>
  </si>
  <si>
    <t>THM1Le</t>
  </si>
  <si>
    <t>THC0La</t>
  </si>
  <si>
    <t>THK1Ha</t>
  </si>
  <si>
    <t>K track</t>
  </si>
  <si>
    <t>C track</t>
  </si>
  <si>
    <t>THM0He</t>
  </si>
  <si>
    <t>M track</t>
  </si>
  <si>
    <t>THE0Ha</t>
  </si>
  <si>
    <t>E track</t>
  </si>
  <si>
    <t>Connection</t>
  </si>
  <si>
    <t>Arriving</t>
  </si>
  <si>
    <t>Number of passengers</t>
  </si>
  <si>
    <t>Exected Dealy</t>
  </si>
  <si>
    <t>Minutes until next train</t>
  </si>
  <si>
    <t>M11C20</t>
  </si>
  <si>
    <t>calculated</t>
  </si>
  <si>
    <t>This is the plan to make in Lindo so that the system is optimised</t>
  </si>
  <si>
    <t>Summary table to calculate the Ideal buffer time</t>
  </si>
  <si>
    <t xml:space="preserve">extra constraint so train in aarshot 30 min appart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</si>
</sst>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theme="1"/>
      <name val="Times New Roman"/>
      <family val="1"/>
    </font>
    <font>
      <b/>
      <sz val="11"/>
      <color theme="1"/>
      <name val="Times New Roman"/>
      <family val="1"/>
    </font>
    <font>
      <sz val="11"/>
      <name val="Times New Roman"/>
      <family val="1"/>
    </font>
    <font>
      <sz val="11"/>
      <color rgb="FFFF0000"/>
      <name val="Times New Roman"/>
      <family val="1"/>
    </font>
    <font>
      <b/>
      <sz val="11"/>
      <name val="Times New Roman"/>
      <family val="1"/>
    </font>
    <font>
      <b/>
      <sz val="20"/>
      <color theme="1"/>
      <name val="Times New Roman"/>
      <family val="1"/>
    </font>
  </fonts>
  <fills count="13">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00B0F0"/>
        <bgColor indexed="64"/>
      </patternFill>
    </fill>
    <fill>
      <patternFill patternType="solid">
        <fgColor rgb="FFFF0000"/>
        <bgColor indexed="64"/>
      </patternFill>
    </fill>
    <fill>
      <patternFill patternType="solid">
        <fgColor them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3">
    <xf numFmtId="0" fontId="0" fillId="0" borderId="0" xfId="0"/>
    <xf numFmtId="0" fontId="1" fillId="0" borderId="0" xfId="0" applyFont="1"/>
    <xf numFmtId="0" fontId="1" fillId="2" borderId="0" xfId="0" applyFont="1" applyFill="1"/>
    <xf numFmtId="0" fontId="1" fillId="0" borderId="0" xfId="0" applyFont="1" applyFill="1"/>
    <xf numFmtId="0" fontId="1" fillId="3" borderId="0" xfId="0" applyFont="1" applyFill="1"/>
    <xf numFmtId="0" fontId="2" fillId="0" borderId="0" xfId="0" applyFont="1"/>
    <xf numFmtId="0" fontId="3" fillId="6"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0" borderId="0" xfId="0" applyFont="1" applyAlignment="1">
      <alignment horizontal="center" vertical="center"/>
    </xf>
    <xf numFmtId="0" fontId="1" fillId="2"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1" xfId="0" applyFont="1" applyBorder="1" applyAlignment="1">
      <alignment horizontal="center"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1" fillId="0" borderId="0" xfId="0" applyFont="1" applyAlignment="1">
      <alignment horizontal="center" vertical="center"/>
    </xf>
    <xf numFmtId="0" fontId="1" fillId="0" borderId="3" xfId="0" applyFont="1" applyBorder="1" applyAlignment="1">
      <alignment horizontal="center" vertical="center"/>
    </xf>
    <xf numFmtId="2" fontId="1"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164" fontId="1" fillId="0" borderId="3" xfId="0" applyNumberFormat="1" applyFont="1" applyBorder="1" applyAlignment="1">
      <alignment horizontal="center" vertical="center"/>
    </xf>
    <xf numFmtId="0" fontId="1" fillId="10" borderId="1" xfId="0" applyFont="1" applyFill="1" applyBorder="1" applyAlignment="1">
      <alignment horizontal="center" vertical="center"/>
    </xf>
    <xf numFmtId="0" fontId="1" fillId="0" borderId="0" xfId="0" applyFont="1" applyBorder="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1" fillId="0" borderId="0" xfId="0" applyFont="1" applyAlignment="1">
      <alignment horizontal="center" vertical="center"/>
    </xf>
    <xf numFmtId="0" fontId="0" fillId="0" borderId="1" xfId="0" applyBorder="1"/>
    <xf numFmtId="0" fontId="0" fillId="0" borderId="1" xfId="0" applyBorder="1" applyAlignment="1"/>
    <xf numFmtId="0" fontId="1" fillId="0" borderId="0" xfId="0" applyFont="1" applyAlignment="1">
      <alignment horizontal="left" vertical="center"/>
    </xf>
    <xf numFmtId="0" fontId="4" fillId="0" borderId="0" xfId="0" applyFont="1" applyAlignment="1">
      <alignment horizontal="center" vertical="center"/>
    </xf>
    <xf numFmtId="0" fontId="3" fillId="0" borderId="7" xfId="0" applyFont="1" applyBorder="1" applyAlignment="1">
      <alignment vertical="center" wrapText="1"/>
    </xf>
    <xf numFmtId="0" fontId="1" fillId="11" borderId="1" xfId="0" applyFont="1" applyFill="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0" xfId="0" applyFont="1" applyBorder="1" applyAlignment="1">
      <alignment vertical="center" wrapText="1"/>
    </xf>
    <xf numFmtId="0" fontId="1" fillId="12" borderId="1" xfId="0" applyFont="1" applyFill="1" applyBorder="1" applyAlignment="1">
      <alignment horizontal="center" vertical="center"/>
    </xf>
    <xf numFmtId="0" fontId="1" fillId="12" borderId="10" xfId="0" applyFont="1" applyFill="1" applyBorder="1" applyAlignment="1">
      <alignment horizontal="center" vertical="center"/>
    </xf>
    <xf numFmtId="0" fontId="1" fillId="12" borderId="11" xfId="0" applyFont="1" applyFill="1" applyBorder="1" applyAlignment="1">
      <alignment horizontal="center" vertical="center"/>
    </xf>
    <xf numFmtId="0" fontId="1" fillId="12" borderId="13" xfId="0" applyFont="1" applyFill="1" applyBorder="1" applyAlignment="1">
      <alignment horizontal="center" vertical="center"/>
    </xf>
    <xf numFmtId="0" fontId="1" fillId="12" borderId="0" xfId="0" applyFont="1" applyFill="1" applyBorder="1" applyAlignment="1">
      <alignment horizontal="center" vertical="center"/>
    </xf>
    <xf numFmtId="0" fontId="1" fillId="12" borderId="15" xfId="0" applyFont="1" applyFill="1" applyBorder="1" applyAlignment="1">
      <alignment horizontal="center" vertical="center"/>
    </xf>
    <xf numFmtId="0" fontId="1" fillId="12" borderId="16" xfId="0" applyFont="1" applyFill="1" applyBorder="1" applyAlignment="1">
      <alignment horizontal="center" vertical="center"/>
    </xf>
    <xf numFmtId="0" fontId="0" fillId="12" borderId="1" xfId="0" applyFill="1" applyBorder="1"/>
    <xf numFmtId="0" fontId="2" fillId="0" borderId="0" xfId="0" applyFont="1" applyAlignment="1">
      <alignment horizontal="center"/>
    </xf>
    <xf numFmtId="0" fontId="1" fillId="0" borderId="0" xfId="0" applyFont="1" applyAlignment="1">
      <alignment horizontal="center"/>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Alignment="1">
      <alignment horizontal="center" vertical="center" wrapText="1"/>
    </xf>
    <xf numFmtId="0" fontId="1" fillId="0" borderId="8" xfId="0" applyFont="1" applyBorder="1" applyAlignment="1">
      <alignment horizontal="center" vertical="center"/>
    </xf>
    <xf numFmtId="0" fontId="3" fillId="0" borderId="0" xfId="0" applyFont="1" applyAlignment="1">
      <alignment horizontal="center" vertical="center" wrapText="1"/>
    </xf>
    <xf numFmtId="0" fontId="1"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7" xfId="0" applyFont="1" applyBorder="1" applyAlignment="1">
      <alignment horizontal="center" vertical="center"/>
    </xf>
    <xf numFmtId="0" fontId="2" fillId="0" borderId="1" xfId="0" applyFont="1" applyBorder="1" applyAlignment="1">
      <alignment horizontal="center" vertical="center" wrapText="1"/>
    </xf>
    <xf numFmtId="0" fontId="2" fillId="0" borderId="7" xfId="0" applyFont="1"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2-9698-427B-9D0D-E2D7FDA8DED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9698-427B-9D0D-E2D7FDA8DED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4-9698-427B-9D0D-E2D7FDA8DED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9698-427B-9D0D-E2D7FDA8DED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6-9698-427B-9D0D-E2D7FDA8DED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7-9698-427B-9D0D-E2D7FDA8DED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8-9698-427B-9D0D-E2D7FDA8DED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9698-427B-9D0D-E2D7FDA8DED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A-9698-427B-9D0D-E2D7FDA8DEDD}"/>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B-9698-427B-9D0D-E2D7FDA8DEDD}"/>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C-9698-427B-9D0D-E2D7FDA8DED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9698-427B-9D0D-E2D7FDA8DEDD}"/>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E-9698-427B-9D0D-E2D7FDA8DEDD}"/>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0F-9698-427B-9D0D-E2D7FDA8DEDD}"/>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0-9698-427B-9D0D-E2D7FDA8DEDD}"/>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1-9698-427B-9D0D-E2D7FDA8DEDD}"/>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2-9698-427B-9D0D-E2D7FDA8DEDD}"/>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3-9698-427B-9D0D-E2D7FDA8DEDD}"/>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4-9698-427B-9D0D-E2D7FDA8DEDD}"/>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5-9698-427B-9D0D-E2D7FDA8DEDD}"/>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6-9698-427B-9D0D-E2D7FDA8DEDD}"/>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7-9698-427B-9D0D-E2D7FDA8DEDD}"/>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8-9698-427B-9D0D-E2D7FDA8DEDD}"/>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c:spPr>
            <c:extLst>
              <c:ext xmlns:c16="http://schemas.microsoft.com/office/drawing/2014/chart" uri="{C3380CC4-5D6E-409C-BE32-E72D297353CC}">
                <c16:uniqueId val="{00000019-9698-427B-9D0D-E2D7FDA8DEDD}"/>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A-9698-427B-9D0D-E2D7FDA8DEDD}"/>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B-9698-427B-9D0D-E2D7FDA8DEDD}"/>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C-9698-427B-9D0D-E2D7FDA8DEDD}"/>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D-9698-427B-9D0D-E2D7FDA8DEDD}"/>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c:spPr>
            <c:extLst>
              <c:ext xmlns:c16="http://schemas.microsoft.com/office/drawing/2014/chart" uri="{C3380CC4-5D6E-409C-BE32-E72D297353CC}">
                <c16:uniqueId val="{0000001E-9698-427B-9D0D-E2D7FDA8DED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fr-FR"/>
              </a:p>
            </c:txPr>
            <c:dLblPos val="outEnd"/>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val>
            <c:numRef>
              <c:f>OD!$E$19:$E$47</c:f>
              <c:numCache>
                <c:formatCode>General</c:formatCode>
                <c:ptCount val="29"/>
                <c:pt idx="0">
                  <c:v>50000</c:v>
                </c:pt>
                <c:pt idx="1">
                  <c:v>39606</c:v>
                </c:pt>
                <c:pt idx="2">
                  <c:v>19301</c:v>
                </c:pt>
                <c:pt idx="3">
                  <c:v>17024</c:v>
                </c:pt>
                <c:pt idx="4">
                  <c:v>13474</c:v>
                </c:pt>
                <c:pt idx="5">
                  <c:v>10107</c:v>
                </c:pt>
                <c:pt idx="6">
                  <c:v>8422</c:v>
                </c:pt>
                <c:pt idx="7">
                  <c:v>7422</c:v>
                </c:pt>
                <c:pt idx="8">
                  <c:v>4109</c:v>
                </c:pt>
                <c:pt idx="9">
                  <c:v>3817</c:v>
                </c:pt>
                <c:pt idx="10">
                  <c:v>3704</c:v>
                </c:pt>
                <c:pt idx="11">
                  <c:v>3000</c:v>
                </c:pt>
                <c:pt idx="12">
                  <c:v>2656</c:v>
                </c:pt>
                <c:pt idx="13">
                  <c:v>2501</c:v>
                </c:pt>
                <c:pt idx="14">
                  <c:v>2000</c:v>
                </c:pt>
                <c:pt idx="15">
                  <c:v>2000</c:v>
                </c:pt>
                <c:pt idx="16">
                  <c:v>1600</c:v>
                </c:pt>
                <c:pt idx="17">
                  <c:v>1000</c:v>
                </c:pt>
                <c:pt idx="18">
                  <c:v>1000</c:v>
                </c:pt>
                <c:pt idx="19">
                  <c:v>1000</c:v>
                </c:pt>
                <c:pt idx="20">
                  <c:v>1000</c:v>
                </c:pt>
                <c:pt idx="21">
                  <c:v>1000</c:v>
                </c:pt>
                <c:pt idx="22">
                  <c:v>835</c:v>
                </c:pt>
                <c:pt idx="23">
                  <c:v>523</c:v>
                </c:pt>
                <c:pt idx="24">
                  <c:v>501</c:v>
                </c:pt>
                <c:pt idx="25">
                  <c:v>288</c:v>
                </c:pt>
                <c:pt idx="26">
                  <c:v>245</c:v>
                </c:pt>
                <c:pt idx="27">
                  <c:v>145</c:v>
                </c:pt>
                <c:pt idx="28">
                  <c:v>120</c:v>
                </c:pt>
              </c:numCache>
            </c:numRef>
          </c:val>
          <c:extLst>
            <c:ext xmlns:c16="http://schemas.microsoft.com/office/drawing/2014/chart" uri="{C3380CC4-5D6E-409C-BE32-E72D297353CC}">
              <c16:uniqueId val="{00000000-9698-427B-9D0D-E2D7FDA8DEDD}"/>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E39A-4FD4-8C71-C7DAC0B2F70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39A-4FD4-8C71-C7DAC0B2F70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E39A-4FD4-8C71-C7DAC0B2F70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39A-4FD4-8C71-C7DAC0B2F70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E39A-4FD4-8C71-C7DAC0B2F70D}"/>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39A-4FD4-8C71-C7DAC0B2F70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E39A-4FD4-8C71-C7DAC0B2F70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39A-4FD4-8C71-C7DAC0B2F70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E39A-4FD4-8C71-C7DAC0B2F70D}"/>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39A-4FD4-8C71-C7DAC0B2F70D}"/>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E39A-4FD4-8C71-C7DAC0B2F70D}"/>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39A-4FD4-8C71-C7DAC0B2F70D}"/>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E39A-4FD4-8C71-C7DAC0B2F70D}"/>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39A-4FD4-8C71-C7DAC0B2F70D}"/>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E39A-4FD4-8C71-C7DAC0B2F70D}"/>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39A-4FD4-8C71-C7DAC0B2F70D}"/>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E39A-4FD4-8C71-C7DAC0B2F70D}"/>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39A-4FD4-8C71-C7DAC0B2F70D}"/>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E39A-4FD4-8C71-C7DAC0B2F70D}"/>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39A-4FD4-8C71-C7DAC0B2F70D}"/>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E39A-4FD4-8C71-C7DAC0B2F70D}"/>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39A-4FD4-8C71-C7DAC0B2F70D}"/>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E39A-4FD4-8C71-C7DAC0B2F70D}"/>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39A-4FD4-8C71-C7DAC0B2F70D}"/>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E39A-4FD4-8C71-C7DAC0B2F70D}"/>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39A-4FD4-8C71-C7DAC0B2F70D}"/>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E39A-4FD4-8C71-C7DAC0B2F70D}"/>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39A-4FD4-8C71-C7DAC0B2F70D}"/>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E39A-4FD4-8C71-C7DAC0B2F70D}"/>
              </c:ext>
            </c:extLst>
          </c:dPt>
          <c:dLbls>
            <c:dLbl>
              <c:idx val="0"/>
              <c:tx>
                <c:rich>
                  <a:bodyPr/>
                  <a:lstStyle/>
                  <a:p>
                    <a:fld id="{B88C8ECE-B02A-4B41-B416-ADCE25DBB55D}" type="CELLRANGE">
                      <a:rPr lang="en-US"/>
                      <a:pPr/>
                      <a:t>[CELLRANGE]</a:t>
                    </a:fld>
                    <a:endParaRPr lang="fr-BE"/>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39A-4FD4-8C71-C7DAC0B2F70D}"/>
                </c:ext>
              </c:extLst>
            </c:dLbl>
            <c:dLbl>
              <c:idx val="1"/>
              <c:tx>
                <c:rich>
                  <a:bodyPr/>
                  <a:lstStyle/>
                  <a:p>
                    <a:fld id="{FBE3EA03-E6F9-4BF0-9095-07A97AE94677}" type="CELLRANGE">
                      <a:rPr lang="en-US"/>
                      <a:pPr/>
                      <a:t>[CELLRANGE]</a:t>
                    </a:fld>
                    <a:endParaRPr lang="fr-BE"/>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39A-4FD4-8C71-C7DAC0B2F70D}"/>
                </c:ext>
              </c:extLst>
            </c:dLbl>
            <c:dLbl>
              <c:idx val="2"/>
              <c:tx>
                <c:rich>
                  <a:bodyPr/>
                  <a:lstStyle/>
                  <a:p>
                    <a:fld id="{2ECA7FD4-10F7-45D1-989D-664E8FDACA1C}" type="CELLRANGE">
                      <a:rPr lang="en-US"/>
                      <a:pPr/>
                      <a:t>[CELLRANGE]</a:t>
                    </a:fld>
                    <a:endParaRPr lang="fr-BE"/>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39A-4FD4-8C71-C7DAC0B2F70D}"/>
                </c:ext>
              </c:extLst>
            </c:dLbl>
            <c:dLbl>
              <c:idx val="3"/>
              <c:tx>
                <c:rich>
                  <a:bodyPr/>
                  <a:lstStyle/>
                  <a:p>
                    <a:fld id="{1EB1A72D-D77E-4D50-A2DA-3B7713CE36B6}" type="CELLRANGE">
                      <a:rPr lang="en-US"/>
                      <a:pPr/>
                      <a:t>[CELLRANGE]</a:t>
                    </a:fld>
                    <a:endParaRPr lang="fr-BE"/>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39A-4FD4-8C71-C7DAC0B2F70D}"/>
                </c:ext>
              </c:extLst>
            </c:dLbl>
            <c:dLbl>
              <c:idx val="4"/>
              <c:tx>
                <c:rich>
                  <a:bodyPr/>
                  <a:lstStyle/>
                  <a:p>
                    <a:fld id="{9243F1C3-389A-4101-A27D-A3B9CF7AEBF2}" type="CELLRANGE">
                      <a:rPr lang="en-US"/>
                      <a:pPr/>
                      <a:t>[CELLRANGE]</a:t>
                    </a:fld>
                    <a:endParaRPr lang="fr-BE"/>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39A-4FD4-8C71-C7DAC0B2F70D}"/>
                </c:ext>
              </c:extLst>
            </c:dLbl>
            <c:dLbl>
              <c:idx val="5"/>
              <c:tx>
                <c:rich>
                  <a:bodyPr/>
                  <a:lstStyle/>
                  <a:p>
                    <a:fld id="{A5BA9270-D4DF-4793-8B95-7CAF7EE67762}" type="CELLRANGE">
                      <a:rPr lang="en-US"/>
                      <a:pPr/>
                      <a:t>[CELLRANGE]</a:t>
                    </a:fld>
                    <a:endParaRPr lang="fr-BE"/>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39A-4FD4-8C71-C7DAC0B2F70D}"/>
                </c:ext>
              </c:extLst>
            </c:dLbl>
            <c:dLbl>
              <c:idx val="6"/>
              <c:tx>
                <c:rich>
                  <a:bodyPr/>
                  <a:lstStyle/>
                  <a:p>
                    <a:fld id="{060A9546-5B1D-4E09-818A-A832B7C30510}" type="CELLRANGE">
                      <a:rPr lang="en-US"/>
                      <a:pPr/>
                      <a:t>[CELLRANGE]</a:t>
                    </a:fld>
                    <a:endParaRPr lang="fr-BE"/>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39A-4FD4-8C71-C7DAC0B2F70D}"/>
                </c:ext>
              </c:extLst>
            </c:dLbl>
            <c:dLbl>
              <c:idx val="7"/>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E39A-4FD4-8C71-C7DAC0B2F70D}"/>
                </c:ext>
              </c:extLst>
            </c:dLbl>
            <c:dLbl>
              <c:idx val="8"/>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A-E39A-4FD4-8C71-C7DAC0B2F70D}"/>
                </c:ext>
              </c:extLst>
            </c:dLbl>
            <c:dLbl>
              <c:idx val="9"/>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E39A-4FD4-8C71-C7DAC0B2F70D}"/>
                </c:ext>
              </c:extLst>
            </c:dLbl>
            <c:dLbl>
              <c:idx val="1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E39A-4FD4-8C71-C7DAC0B2F70D}"/>
                </c:ext>
              </c:extLst>
            </c:dLbl>
            <c:dLbl>
              <c:idx val="11"/>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D-E39A-4FD4-8C71-C7DAC0B2F70D}"/>
                </c:ext>
              </c:extLst>
            </c:dLbl>
            <c:dLbl>
              <c:idx val="12"/>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E39A-4FD4-8C71-C7DAC0B2F70D}"/>
                </c:ext>
              </c:extLst>
            </c:dLbl>
            <c:dLbl>
              <c:idx val="13"/>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E39A-4FD4-8C71-C7DAC0B2F70D}"/>
                </c:ext>
              </c:extLst>
            </c:dLbl>
            <c:dLbl>
              <c:idx val="14"/>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E39A-4FD4-8C71-C7DAC0B2F70D}"/>
                </c:ext>
              </c:extLst>
            </c:dLbl>
            <c:dLbl>
              <c:idx val="15"/>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E39A-4FD4-8C71-C7DAC0B2F70D}"/>
                </c:ext>
              </c:extLst>
            </c:dLbl>
            <c:dLbl>
              <c:idx val="16"/>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E39A-4FD4-8C71-C7DAC0B2F70D}"/>
                </c:ext>
              </c:extLst>
            </c:dLbl>
            <c:dLbl>
              <c:idx val="17"/>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E39A-4FD4-8C71-C7DAC0B2F70D}"/>
                </c:ext>
              </c:extLst>
            </c:dLbl>
            <c:dLbl>
              <c:idx val="18"/>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E39A-4FD4-8C71-C7DAC0B2F70D}"/>
                </c:ext>
              </c:extLst>
            </c:dLbl>
            <c:dLbl>
              <c:idx val="19"/>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E39A-4FD4-8C71-C7DAC0B2F70D}"/>
                </c:ext>
              </c:extLst>
            </c:dLbl>
            <c:dLbl>
              <c:idx val="20"/>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E39A-4FD4-8C71-C7DAC0B2F70D}"/>
                </c:ext>
              </c:extLst>
            </c:dLbl>
            <c:dLbl>
              <c:idx val="21"/>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E39A-4FD4-8C71-C7DAC0B2F70D}"/>
                </c:ext>
              </c:extLst>
            </c:dLbl>
            <c:dLbl>
              <c:idx val="22"/>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E39A-4FD4-8C71-C7DAC0B2F70D}"/>
                </c:ext>
              </c:extLst>
            </c:dLbl>
            <c:dLbl>
              <c:idx val="23"/>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E39A-4FD4-8C71-C7DAC0B2F70D}"/>
                </c:ext>
              </c:extLst>
            </c:dLbl>
            <c:dLbl>
              <c:idx val="24"/>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A-E39A-4FD4-8C71-C7DAC0B2F70D}"/>
                </c:ext>
              </c:extLst>
            </c:dLbl>
            <c:dLbl>
              <c:idx val="25"/>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B-E39A-4FD4-8C71-C7DAC0B2F70D}"/>
                </c:ext>
              </c:extLst>
            </c:dLbl>
            <c:dLbl>
              <c:idx val="26"/>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C-E39A-4FD4-8C71-C7DAC0B2F70D}"/>
                </c:ext>
              </c:extLst>
            </c:dLbl>
            <c:dLbl>
              <c:idx val="27"/>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D-E39A-4FD4-8C71-C7DAC0B2F70D}"/>
                </c:ext>
              </c:extLst>
            </c:dLbl>
            <c:dLbl>
              <c:idx val="28"/>
              <c:tx>
                <c:rich>
                  <a:bodyPr/>
                  <a:lstStyle/>
                  <a:p>
                    <a:endParaRPr lang="en-US"/>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E-E39A-4FD4-8C71-C7DAC0B2F70D}"/>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ctr"/>
            <c:showLegendKey val="0"/>
            <c:showVal val="0"/>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howDataLabelsRange val="1"/>
              </c:ext>
            </c:extLst>
          </c:dLbls>
          <c:cat>
            <c:multiLvlStrRef>
              <c:f>OD!$C$19:$D$47</c:f>
              <c:multiLvlStrCache>
                <c:ptCount val="29"/>
                <c:lvl>
                  <c:pt idx="0">
                    <c:v>Leuven</c:v>
                  </c:pt>
                  <c:pt idx="1">
                    <c:v>Landen</c:v>
                  </c:pt>
                  <c:pt idx="2">
                    <c:v>Aarschot</c:v>
                  </c:pt>
                  <c:pt idx="3">
                    <c:v>Hasselt</c:v>
                  </c:pt>
                  <c:pt idx="4">
                    <c:v>Landen</c:v>
                  </c:pt>
                  <c:pt idx="5">
                    <c:v>Aarschot</c:v>
                  </c:pt>
                  <c:pt idx="6">
                    <c:v>Liège</c:v>
                  </c:pt>
                  <c:pt idx="7">
                    <c:v>Sint-Truiden</c:v>
                  </c:pt>
                  <c:pt idx="8">
                    <c:v>Landen</c:v>
                  </c:pt>
                  <c:pt idx="9">
                    <c:v>Sint-Truiden</c:v>
                  </c:pt>
                  <c:pt idx="10">
                    <c:v>Genk</c:v>
                  </c:pt>
                  <c:pt idx="11">
                    <c:v>Genk</c:v>
                  </c:pt>
                  <c:pt idx="12">
                    <c:v>Hasselt</c:v>
                  </c:pt>
                  <c:pt idx="13">
                    <c:v>Heist</c:v>
                  </c:pt>
                  <c:pt idx="14">
                    <c:v>Hasselt</c:v>
                  </c:pt>
                  <c:pt idx="15">
                    <c:v>Heist</c:v>
                  </c:pt>
                  <c:pt idx="16">
                    <c:v>Liège</c:v>
                  </c:pt>
                  <c:pt idx="17">
                    <c:v>Alken</c:v>
                  </c:pt>
                  <c:pt idx="18">
                    <c:v>Liège</c:v>
                  </c:pt>
                  <c:pt idx="19">
                    <c:v>Sint-Truiden</c:v>
                  </c:pt>
                  <c:pt idx="20">
                    <c:v>Sint-Truiden</c:v>
                  </c:pt>
                  <c:pt idx="21">
                    <c:v>Sint-Truiden</c:v>
                  </c:pt>
                  <c:pt idx="22">
                    <c:v>Heist</c:v>
                  </c:pt>
                  <c:pt idx="23">
                    <c:v>Sint-Truiden</c:v>
                  </c:pt>
                  <c:pt idx="24">
                    <c:v>Heist</c:v>
                  </c:pt>
                  <c:pt idx="25">
                    <c:v>Landen</c:v>
                  </c:pt>
                  <c:pt idx="26">
                    <c:v>Landen</c:v>
                  </c:pt>
                  <c:pt idx="27">
                    <c:v>Liège</c:v>
                  </c:pt>
                  <c:pt idx="28">
                    <c:v>Alken</c:v>
                  </c:pt>
                </c:lvl>
                <c:lvl>
                  <c:pt idx="0">
                    <c:v>Brussels</c:v>
                  </c:pt>
                  <c:pt idx="1">
                    <c:v>Brussels</c:v>
                  </c:pt>
                  <c:pt idx="2">
                    <c:v>Brussels</c:v>
                  </c:pt>
                  <c:pt idx="3">
                    <c:v>Brussels</c:v>
                  </c:pt>
                  <c:pt idx="4">
                    <c:v>Leuven</c:v>
                  </c:pt>
                  <c:pt idx="5">
                    <c:v>Leuven</c:v>
                  </c:pt>
                  <c:pt idx="6">
                    <c:v>Alken</c:v>
                  </c:pt>
                  <c:pt idx="7">
                    <c:v>Hasselt</c:v>
                  </c:pt>
                  <c:pt idx="8">
                    <c:v>Alken</c:v>
                  </c:pt>
                  <c:pt idx="9">
                    <c:v>Brussels</c:v>
                  </c:pt>
                  <c:pt idx="10">
                    <c:v>Alken</c:v>
                  </c:pt>
                  <c:pt idx="11">
                    <c:v>Hasselt</c:v>
                  </c:pt>
                  <c:pt idx="12">
                    <c:v>Aarschot</c:v>
                  </c:pt>
                  <c:pt idx="13">
                    <c:v>Brussel</c:v>
                  </c:pt>
                  <c:pt idx="14">
                    <c:v>Leuven</c:v>
                  </c:pt>
                  <c:pt idx="15">
                    <c:v>Aarschot</c:v>
                  </c:pt>
                  <c:pt idx="16">
                    <c:v>Aarschot</c:v>
                  </c:pt>
                  <c:pt idx="17">
                    <c:v>Hasselt</c:v>
                  </c:pt>
                  <c:pt idx="18">
                    <c:v>Hasselt</c:v>
                  </c:pt>
                  <c:pt idx="19">
                    <c:v>Alken</c:v>
                  </c:pt>
                  <c:pt idx="20">
                    <c:v>Landen</c:v>
                  </c:pt>
                  <c:pt idx="21">
                    <c:v>Leuven</c:v>
                  </c:pt>
                  <c:pt idx="22">
                    <c:v>Hasselt</c:v>
                  </c:pt>
                  <c:pt idx="23">
                    <c:v>Genk</c:v>
                  </c:pt>
                  <c:pt idx="24">
                    <c:v>Leuven</c:v>
                  </c:pt>
                  <c:pt idx="25">
                    <c:v>Aarschot</c:v>
                  </c:pt>
                  <c:pt idx="26">
                    <c:v>Heist</c:v>
                  </c:pt>
                  <c:pt idx="27">
                    <c:v>Heist</c:v>
                  </c:pt>
                  <c:pt idx="28">
                    <c:v>Aarschot</c:v>
                  </c:pt>
                </c:lvl>
              </c:multiLvlStrCache>
            </c:multiLvlStrRef>
          </c:cat>
          <c:val>
            <c:numRef>
              <c:f>OD!$E$19:$E$47</c:f>
              <c:numCache>
                <c:formatCode>General</c:formatCode>
                <c:ptCount val="29"/>
                <c:pt idx="0">
                  <c:v>50000</c:v>
                </c:pt>
                <c:pt idx="1">
                  <c:v>39606</c:v>
                </c:pt>
                <c:pt idx="2">
                  <c:v>19301</c:v>
                </c:pt>
                <c:pt idx="3">
                  <c:v>17024</c:v>
                </c:pt>
                <c:pt idx="4">
                  <c:v>13474</c:v>
                </c:pt>
                <c:pt idx="5">
                  <c:v>10107</c:v>
                </c:pt>
                <c:pt idx="6">
                  <c:v>8422</c:v>
                </c:pt>
                <c:pt idx="7">
                  <c:v>7422</c:v>
                </c:pt>
                <c:pt idx="8">
                  <c:v>4109</c:v>
                </c:pt>
                <c:pt idx="9">
                  <c:v>3817</c:v>
                </c:pt>
                <c:pt idx="10">
                  <c:v>3704</c:v>
                </c:pt>
                <c:pt idx="11">
                  <c:v>3000</c:v>
                </c:pt>
                <c:pt idx="12">
                  <c:v>2656</c:v>
                </c:pt>
                <c:pt idx="13">
                  <c:v>2501</c:v>
                </c:pt>
                <c:pt idx="14">
                  <c:v>2000</c:v>
                </c:pt>
                <c:pt idx="15">
                  <c:v>2000</c:v>
                </c:pt>
                <c:pt idx="16">
                  <c:v>1600</c:v>
                </c:pt>
                <c:pt idx="17">
                  <c:v>1000</c:v>
                </c:pt>
                <c:pt idx="18">
                  <c:v>1000</c:v>
                </c:pt>
                <c:pt idx="19">
                  <c:v>1000</c:v>
                </c:pt>
                <c:pt idx="20">
                  <c:v>1000</c:v>
                </c:pt>
                <c:pt idx="21">
                  <c:v>1000</c:v>
                </c:pt>
                <c:pt idx="22">
                  <c:v>835</c:v>
                </c:pt>
                <c:pt idx="23">
                  <c:v>523</c:v>
                </c:pt>
                <c:pt idx="24">
                  <c:v>501</c:v>
                </c:pt>
                <c:pt idx="25">
                  <c:v>288</c:v>
                </c:pt>
                <c:pt idx="26">
                  <c:v>245</c:v>
                </c:pt>
                <c:pt idx="27">
                  <c:v>145</c:v>
                </c:pt>
                <c:pt idx="28">
                  <c:v>120</c:v>
                </c:pt>
              </c:numCache>
            </c:numRef>
          </c:val>
          <c:extLst>
            <c:ext xmlns:c15="http://schemas.microsoft.com/office/drawing/2012/chart" uri="{02D57815-91ED-43cb-92C2-25804820EDAC}">
              <c15:datalabelsRange>
                <c15:f>OD!$E$19:$E$25</c15:f>
                <c15:dlblRangeCache>
                  <c:ptCount val="7"/>
                  <c:pt idx="0">
                    <c:v>50000</c:v>
                  </c:pt>
                  <c:pt idx="1">
                    <c:v>39606</c:v>
                  </c:pt>
                  <c:pt idx="2">
                    <c:v>19301</c:v>
                  </c:pt>
                  <c:pt idx="3">
                    <c:v>17024</c:v>
                  </c:pt>
                  <c:pt idx="4">
                    <c:v>13474</c:v>
                  </c:pt>
                  <c:pt idx="5">
                    <c:v>10107</c:v>
                  </c:pt>
                  <c:pt idx="6">
                    <c:v>8422</c:v>
                  </c:pt>
                </c15:dlblRangeCache>
              </c15:datalabelsRange>
            </c:ext>
            <c:ext xmlns:c16="http://schemas.microsoft.com/office/drawing/2014/chart" uri="{C3380CC4-5D6E-409C-BE32-E72D297353CC}">
              <c16:uniqueId val="{00000000-E39A-4FD4-8C71-C7DAC0B2F70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62447506561681"/>
          <c:y val="0.32030949256342955"/>
          <c:w val="0.25764413823272092"/>
          <c:h val="0.3408624963546222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110491</xdr:colOff>
      <xdr:row>0</xdr:row>
      <xdr:rowOff>0</xdr:rowOff>
    </xdr:from>
    <xdr:to>
      <xdr:col>30</xdr:col>
      <xdr:colOff>226696</xdr:colOff>
      <xdr:row>33</xdr:row>
      <xdr:rowOff>40005</xdr:rowOff>
    </xdr:to>
    <xdr:graphicFrame macro="">
      <xdr:nvGraphicFramePr>
        <xdr:cNvPr id="3" name="Chart 2">
          <a:extLst>
            <a:ext uri="{FF2B5EF4-FFF2-40B4-BE49-F238E27FC236}">
              <a16:creationId xmlns:a16="http://schemas.microsoft.com/office/drawing/2014/main" id="{70DE7E7C-5B29-41DA-A7BE-D5FDBA1B4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27</xdr:row>
      <xdr:rowOff>104775</xdr:rowOff>
    </xdr:from>
    <xdr:to>
      <xdr:col>17</xdr:col>
      <xdr:colOff>561975</xdr:colOff>
      <xdr:row>42</xdr:row>
      <xdr:rowOff>0</xdr:rowOff>
    </xdr:to>
    <xdr:graphicFrame macro="">
      <xdr:nvGraphicFramePr>
        <xdr:cNvPr id="5" name="Grafiek 4">
          <a:extLst>
            <a:ext uri="{FF2B5EF4-FFF2-40B4-BE49-F238E27FC236}">
              <a16:creationId xmlns:a16="http://schemas.microsoft.com/office/drawing/2014/main" id="{92BB4646-A182-4244-899A-D85E9BE6A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D2E1F-C888-4C89-B224-DA5153713A42}">
  <dimension ref="B2:L48"/>
  <sheetViews>
    <sheetView tabSelected="1" topLeftCell="A16" zoomScaleNormal="100" workbookViewId="0">
      <selection activeCell="R44" sqref="R44"/>
    </sheetView>
  </sheetViews>
  <sheetFormatPr defaultColWidth="9.140625" defaultRowHeight="15" x14ac:dyDescent="0.25"/>
  <cols>
    <col min="1" max="1" width="9.140625" style="1"/>
    <col min="2" max="2" width="12" style="1" bestFit="1" customWidth="1"/>
    <col min="3" max="3" width="10.42578125" style="1" bestFit="1" customWidth="1"/>
    <col min="4" max="16384" width="9.140625" style="1"/>
  </cols>
  <sheetData>
    <row r="2" spans="2:12" x14ac:dyDescent="0.25">
      <c r="B2" s="53" t="s">
        <v>12</v>
      </c>
      <c r="C2" s="53"/>
      <c r="D2" s="53"/>
      <c r="E2" s="53"/>
      <c r="F2" s="53"/>
      <c r="G2" s="53"/>
      <c r="H2" s="53"/>
      <c r="I2" s="53"/>
      <c r="J2" s="53"/>
      <c r="K2" s="53"/>
      <c r="L2" s="53"/>
    </row>
    <row r="4" spans="2:12" x14ac:dyDescent="0.25">
      <c r="B4" s="3"/>
      <c r="C4" s="3" t="s">
        <v>0</v>
      </c>
      <c r="D4" s="3" t="s">
        <v>1</v>
      </c>
      <c r="E4" s="3" t="s">
        <v>2</v>
      </c>
      <c r="F4" s="3" t="s">
        <v>3</v>
      </c>
      <c r="G4" s="3" t="s">
        <v>8</v>
      </c>
      <c r="H4" s="3" t="s">
        <v>5</v>
      </c>
      <c r="I4" s="3" t="s">
        <v>6</v>
      </c>
      <c r="J4" s="3" t="s">
        <v>7</v>
      </c>
      <c r="K4" s="3" t="s">
        <v>9</v>
      </c>
      <c r="L4" s="3" t="s">
        <v>10</v>
      </c>
    </row>
    <row r="5" spans="2:12" x14ac:dyDescent="0.25">
      <c r="B5" s="3" t="s">
        <v>0</v>
      </c>
      <c r="C5" s="3" t="s">
        <v>11</v>
      </c>
      <c r="D5" s="4">
        <v>2000</v>
      </c>
      <c r="E5" s="4">
        <v>835</v>
      </c>
      <c r="F5" s="3">
        <v>0</v>
      </c>
      <c r="G5" s="3">
        <v>0</v>
      </c>
      <c r="H5" s="3">
        <v>245</v>
      </c>
      <c r="I5" s="3">
        <v>501</v>
      </c>
      <c r="J5" s="3">
        <v>145</v>
      </c>
      <c r="K5" s="3">
        <v>2501</v>
      </c>
      <c r="L5" s="3">
        <v>0</v>
      </c>
    </row>
    <row r="6" spans="2:12" x14ac:dyDescent="0.25">
      <c r="B6" s="3" t="s">
        <v>1</v>
      </c>
      <c r="C6" s="4">
        <v>2000</v>
      </c>
      <c r="D6" s="3" t="s">
        <v>11</v>
      </c>
      <c r="E6" s="4">
        <v>2656</v>
      </c>
      <c r="F6" s="3">
        <v>119</v>
      </c>
      <c r="G6" s="3">
        <v>0</v>
      </c>
      <c r="H6" s="3">
        <v>298</v>
      </c>
      <c r="I6" s="3">
        <v>10107</v>
      </c>
      <c r="J6" s="3">
        <v>1600</v>
      </c>
      <c r="K6" s="3">
        <v>19301</v>
      </c>
      <c r="L6" s="3">
        <v>0</v>
      </c>
    </row>
    <row r="7" spans="2:12" x14ac:dyDescent="0.25">
      <c r="B7" s="3" t="s">
        <v>2</v>
      </c>
      <c r="C7" s="4">
        <v>835</v>
      </c>
      <c r="D7" s="4">
        <v>2656</v>
      </c>
      <c r="E7" s="3"/>
      <c r="F7" s="3">
        <v>1000</v>
      </c>
      <c r="G7" s="3">
        <v>7422</v>
      </c>
      <c r="H7" s="3">
        <v>0</v>
      </c>
      <c r="I7" s="3">
        <v>2000</v>
      </c>
      <c r="J7" s="3">
        <v>1000</v>
      </c>
      <c r="K7" s="3">
        <v>17024</v>
      </c>
      <c r="L7" s="3">
        <v>3000</v>
      </c>
    </row>
    <row r="8" spans="2:12" x14ac:dyDescent="0.25">
      <c r="B8" s="3" t="s">
        <v>3</v>
      </c>
      <c r="C8" s="3">
        <v>0</v>
      </c>
      <c r="D8" s="3">
        <v>121</v>
      </c>
      <c r="E8" s="3">
        <v>1000</v>
      </c>
      <c r="F8" s="3"/>
      <c r="G8" s="3">
        <v>1000</v>
      </c>
      <c r="H8" s="3">
        <v>4109</v>
      </c>
      <c r="I8" s="3">
        <v>0</v>
      </c>
      <c r="J8" s="3">
        <v>8422</v>
      </c>
      <c r="K8" s="3">
        <v>0</v>
      </c>
      <c r="L8" s="3">
        <v>3704</v>
      </c>
    </row>
    <row r="9" spans="2:12" x14ac:dyDescent="0.25">
      <c r="B9" s="3" t="s">
        <v>4</v>
      </c>
      <c r="C9" s="3">
        <v>0</v>
      </c>
      <c r="D9" s="3">
        <v>0</v>
      </c>
      <c r="E9" s="3">
        <v>7422</v>
      </c>
      <c r="F9" s="3">
        <v>1000</v>
      </c>
      <c r="G9" s="3"/>
      <c r="H9" s="3">
        <v>1000</v>
      </c>
      <c r="I9" s="3">
        <v>1000</v>
      </c>
      <c r="J9" s="3">
        <v>0</v>
      </c>
      <c r="K9" s="3">
        <v>3817</v>
      </c>
      <c r="L9" s="3">
        <v>523</v>
      </c>
    </row>
    <row r="10" spans="2:12" x14ac:dyDescent="0.25">
      <c r="B10" s="3" t="s">
        <v>5</v>
      </c>
      <c r="C10" s="3">
        <v>245</v>
      </c>
      <c r="D10" s="3">
        <v>288</v>
      </c>
      <c r="E10" s="3">
        <v>0</v>
      </c>
      <c r="F10" s="3">
        <v>4109</v>
      </c>
      <c r="G10" s="3">
        <v>1000</v>
      </c>
      <c r="H10" s="3"/>
      <c r="I10" s="2">
        <v>13474</v>
      </c>
      <c r="J10" s="3">
        <v>0</v>
      </c>
      <c r="K10" s="2">
        <v>39606</v>
      </c>
      <c r="L10" s="3">
        <v>0</v>
      </c>
    </row>
    <row r="11" spans="2:12" x14ac:dyDescent="0.25">
      <c r="B11" s="3" t="s">
        <v>6</v>
      </c>
      <c r="C11" s="3">
        <v>501</v>
      </c>
      <c r="D11" s="3">
        <v>10107</v>
      </c>
      <c r="E11" s="3">
        <v>2000</v>
      </c>
      <c r="F11" s="3">
        <v>0</v>
      </c>
      <c r="G11" s="3">
        <v>1000</v>
      </c>
      <c r="H11" s="2">
        <v>13474</v>
      </c>
      <c r="I11" s="3"/>
      <c r="J11" s="3">
        <v>0</v>
      </c>
      <c r="K11" s="2">
        <v>50000</v>
      </c>
      <c r="L11" s="3">
        <v>0</v>
      </c>
    </row>
    <row r="12" spans="2:12" x14ac:dyDescent="0.25">
      <c r="B12" s="3" t="s">
        <v>7</v>
      </c>
      <c r="C12" s="3">
        <v>145</v>
      </c>
      <c r="D12" s="3">
        <v>1600</v>
      </c>
      <c r="E12" s="3">
        <v>1000</v>
      </c>
      <c r="F12" s="3">
        <v>8422</v>
      </c>
      <c r="G12" s="3">
        <v>0</v>
      </c>
      <c r="H12" s="3">
        <v>0</v>
      </c>
      <c r="I12" s="3">
        <v>0</v>
      </c>
      <c r="J12" s="3"/>
      <c r="K12" s="3">
        <v>0</v>
      </c>
      <c r="L12" s="3">
        <v>0</v>
      </c>
    </row>
    <row r="13" spans="2:12" x14ac:dyDescent="0.25">
      <c r="B13" s="3" t="s">
        <v>9</v>
      </c>
      <c r="C13" s="3">
        <v>2501</v>
      </c>
      <c r="D13" s="3">
        <v>19301</v>
      </c>
      <c r="E13" s="3">
        <v>17024</v>
      </c>
      <c r="F13" s="3">
        <v>0</v>
      </c>
      <c r="G13" s="3">
        <v>3817</v>
      </c>
      <c r="H13" s="2">
        <v>39606</v>
      </c>
      <c r="I13" s="2">
        <v>50000</v>
      </c>
      <c r="J13" s="3">
        <v>0</v>
      </c>
      <c r="K13" s="3"/>
      <c r="L13" s="3">
        <v>0</v>
      </c>
    </row>
    <row r="14" spans="2:12" x14ac:dyDescent="0.25">
      <c r="B14" s="3" t="s">
        <v>10</v>
      </c>
      <c r="C14" s="3">
        <v>0</v>
      </c>
      <c r="D14" s="3">
        <v>0</v>
      </c>
      <c r="E14" s="3">
        <v>3000</v>
      </c>
      <c r="F14" s="3">
        <v>3704</v>
      </c>
      <c r="G14" s="3">
        <v>523</v>
      </c>
      <c r="H14" s="3">
        <v>0</v>
      </c>
      <c r="I14" s="3">
        <v>0</v>
      </c>
      <c r="J14" s="3">
        <v>0</v>
      </c>
      <c r="K14" s="3">
        <v>0</v>
      </c>
      <c r="L14" s="3"/>
    </row>
    <row r="15" spans="2:12" x14ac:dyDescent="0.25">
      <c r="B15" s="3"/>
    </row>
    <row r="16" spans="2:12" x14ac:dyDescent="0.25">
      <c r="B16" s="3"/>
      <c r="C16" s="3">
        <f t="shared" ref="C16:L16" si="0">SUM(C6:C14)</f>
        <v>6227</v>
      </c>
      <c r="D16" s="3">
        <f t="shared" si="0"/>
        <v>34073</v>
      </c>
      <c r="E16" s="3">
        <f t="shared" si="0"/>
        <v>34102</v>
      </c>
      <c r="F16" s="3">
        <f t="shared" si="0"/>
        <v>18354</v>
      </c>
      <c r="G16" s="3">
        <f t="shared" si="0"/>
        <v>14762</v>
      </c>
      <c r="H16" s="3">
        <f t="shared" si="0"/>
        <v>58487</v>
      </c>
      <c r="I16" s="3">
        <f t="shared" si="0"/>
        <v>76581</v>
      </c>
      <c r="J16" s="3">
        <f t="shared" si="0"/>
        <v>11022</v>
      </c>
      <c r="K16" s="3">
        <f t="shared" si="0"/>
        <v>129748</v>
      </c>
      <c r="L16" s="3">
        <f t="shared" si="0"/>
        <v>7227</v>
      </c>
    </row>
    <row r="17" spans="2:12" x14ac:dyDescent="0.25">
      <c r="C17" s="3"/>
      <c r="D17" s="3"/>
      <c r="E17" s="3"/>
      <c r="F17" s="3"/>
      <c r="G17" s="3"/>
      <c r="H17" s="3"/>
      <c r="I17" s="3"/>
      <c r="J17" s="3"/>
      <c r="L17" s="3">
        <f>SUM(C5:L14)</f>
        <v>396810</v>
      </c>
    </row>
    <row r="19" spans="2:12" x14ac:dyDescent="0.25">
      <c r="B19" s="1">
        <v>1</v>
      </c>
      <c r="C19" s="2" t="s">
        <v>13</v>
      </c>
      <c r="D19" s="2" t="s">
        <v>6</v>
      </c>
      <c r="E19" s="2">
        <v>50000</v>
      </c>
    </row>
    <row r="20" spans="2:12" x14ac:dyDescent="0.25">
      <c r="B20" s="1">
        <v>2</v>
      </c>
      <c r="C20" s="2" t="s">
        <v>13</v>
      </c>
      <c r="D20" s="2" t="s">
        <v>5</v>
      </c>
      <c r="E20" s="2">
        <v>39606</v>
      </c>
    </row>
    <row r="21" spans="2:12" x14ac:dyDescent="0.25">
      <c r="B21" s="1">
        <v>3</v>
      </c>
      <c r="C21" s="3" t="s">
        <v>13</v>
      </c>
      <c r="D21" s="3" t="s">
        <v>1</v>
      </c>
      <c r="E21" s="3">
        <v>19301</v>
      </c>
    </row>
    <row r="22" spans="2:12" x14ac:dyDescent="0.25">
      <c r="B22" s="1">
        <v>4</v>
      </c>
      <c r="C22" s="3" t="s">
        <v>13</v>
      </c>
      <c r="D22" s="3" t="s">
        <v>2</v>
      </c>
      <c r="E22" s="3">
        <v>17024</v>
      </c>
    </row>
    <row r="23" spans="2:12" x14ac:dyDescent="0.25">
      <c r="B23" s="1">
        <v>5</v>
      </c>
      <c r="C23" s="2" t="s">
        <v>6</v>
      </c>
      <c r="D23" s="2" t="s">
        <v>5</v>
      </c>
      <c r="E23" s="2">
        <v>13474</v>
      </c>
    </row>
    <row r="24" spans="2:12" x14ac:dyDescent="0.25">
      <c r="B24" s="1">
        <v>6</v>
      </c>
      <c r="C24" s="3" t="s">
        <v>6</v>
      </c>
      <c r="D24" s="3" t="s">
        <v>1</v>
      </c>
      <c r="E24" s="3">
        <v>10107</v>
      </c>
    </row>
    <row r="25" spans="2:12" x14ac:dyDescent="0.25">
      <c r="B25" s="1">
        <v>7</v>
      </c>
      <c r="C25" s="3" t="s">
        <v>3</v>
      </c>
      <c r="D25" s="3" t="s">
        <v>7</v>
      </c>
      <c r="E25" s="3">
        <v>8422</v>
      </c>
    </row>
    <row r="26" spans="2:12" x14ac:dyDescent="0.25">
      <c r="B26" s="1">
        <v>8</v>
      </c>
      <c r="C26" s="3" t="s">
        <v>2</v>
      </c>
      <c r="D26" s="3" t="s">
        <v>4</v>
      </c>
      <c r="E26" s="3">
        <v>7422</v>
      </c>
    </row>
    <row r="27" spans="2:12" x14ac:dyDescent="0.25">
      <c r="B27" s="1">
        <v>9</v>
      </c>
      <c r="C27" s="3" t="s">
        <v>3</v>
      </c>
      <c r="D27" s="3" t="s">
        <v>5</v>
      </c>
      <c r="E27" s="3">
        <v>4109</v>
      </c>
    </row>
    <row r="28" spans="2:12" ht="14.25" customHeight="1" x14ac:dyDescent="0.25">
      <c r="B28" s="1">
        <v>10</v>
      </c>
      <c r="C28" s="1" t="s">
        <v>13</v>
      </c>
      <c r="D28" s="1" t="s">
        <v>4</v>
      </c>
      <c r="E28" s="3">
        <v>3817</v>
      </c>
    </row>
    <row r="29" spans="2:12" x14ac:dyDescent="0.25">
      <c r="B29" s="1">
        <v>11</v>
      </c>
      <c r="C29" s="1" t="s">
        <v>3</v>
      </c>
      <c r="D29" s="1" t="s">
        <v>10</v>
      </c>
      <c r="E29" s="3">
        <v>3704</v>
      </c>
    </row>
    <row r="30" spans="2:12" x14ac:dyDescent="0.25">
      <c r="B30" s="1">
        <v>12</v>
      </c>
      <c r="C30" s="1" t="s">
        <v>2</v>
      </c>
      <c r="D30" s="1" t="s">
        <v>10</v>
      </c>
      <c r="E30" s="1">
        <v>3000</v>
      </c>
    </row>
    <row r="31" spans="2:12" x14ac:dyDescent="0.25">
      <c r="B31" s="1">
        <v>13</v>
      </c>
      <c r="C31" s="4" t="s">
        <v>1</v>
      </c>
      <c r="D31" s="4" t="s">
        <v>2</v>
      </c>
      <c r="E31" s="4">
        <v>2656</v>
      </c>
    </row>
    <row r="32" spans="2:12" x14ac:dyDescent="0.25">
      <c r="B32" s="1">
        <v>14</v>
      </c>
      <c r="C32" s="1" t="s">
        <v>9</v>
      </c>
      <c r="D32" s="1" t="s">
        <v>0</v>
      </c>
      <c r="E32" s="1">
        <v>2501</v>
      </c>
    </row>
    <row r="33" spans="2:5" x14ac:dyDescent="0.25">
      <c r="B33" s="1">
        <v>15</v>
      </c>
      <c r="C33" s="1" t="s">
        <v>6</v>
      </c>
      <c r="D33" s="1" t="s">
        <v>2</v>
      </c>
      <c r="E33" s="3">
        <v>2000</v>
      </c>
    </row>
    <row r="34" spans="2:5" x14ac:dyDescent="0.25">
      <c r="B34" s="1">
        <v>16</v>
      </c>
      <c r="C34" s="4" t="s">
        <v>1</v>
      </c>
      <c r="D34" s="4" t="s">
        <v>0</v>
      </c>
      <c r="E34" s="4">
        <v>2000</v>
      </c>
    </row>
    <row r="35" spans="2:5" x14ac:dyDescent="0.25">
      <c r="B35" s="1">
        <v>17</v>
      </c>
      <c r="C35" s="1" t="s">
        <v>1</v>
      </c>
      <c r="D35" s="1" t="s">
        <v>7</v>
      </c>
      <c r="E35" s="3">
        <v>1600</v>
      </c>
    </row>
    <row r="36" spans="2:5" x14ac:dyDescent="0.25">
      <c r="B36" s="1">
        <v>18</v>
      </c>
      <c r="C36" s="1" t="s">
        <v>2</v>
      </c>
      <c r="D36" s="1" t="s">
        <v>3</v>
      </c>
      <c r="E36" s="3">
        <v>1000</v>
      </c>
    </row>
    <row r="37" spans="2:5" x14ac:dyDescent="0.25">
      <c r="B37" s="1">
        <v>19</v>
      </c>
      <c r="C37" s="1" t="s">
        <v>2</v>
      </c>
      <c r="D37" s="1" t="s">
        <v>7</v>
      </c>
      <c r="E37" s="3">
        <v>1000</v>
      </c>
    </row>
    <row r="38" spans="2:5" x14ac:dyDescent="0.25">
      <c r="B38" s="1">
        <v>20</v>
      </c>
      <c r="C38" s="1" t="s">
        <v>3</v>
      </c>
      <c r="D38" s="1" t="s">
        <v>4</v>
      </c>
      <c r="E38" s="3">
        <v>1000</v>
      </c>
    </row>
    <row r="39" spans="2:5" x14ac:dyDescent="0.25">
      <c r="B39" s="1">
        <v>21</v>
      </c>
      <c r="C39" s="1" t="s">
        <v>5</v>
      </c>
      <c r="D39" s="1" t="s">
        <v>4</v>
      </c>
      <c r="E39" s="3">
        <v>1000</v>
      </c>
    </row>
    <row r="40" spans="2:5" x14ac:dyDescent="0.25">
      <c r="B40" s="1">
        <v>22</v>
      </c>
      <c r="C40" s="1" t="s">
        <v>6</v>
      </c>
      <c r="D40" s="1" t="s">
        <v>4</v>
      </c>
      <c r="E40" s="3">
        <v>1000</v>
      </c>
    </row>
    <row r="41" spans="2:5" x14ac:dyDescent="0.25">
      <c r="B41" s="1">
        <v>23</v>
      </c>
      <c r="C41" s="4" t="s">
        <v>2</v>
      </c>
      <c r="D41" s="4" t="s">
        <v>0</v>
      </c>
      <c r="E41" s="4">
        <v>835</v>
      </c>
    </row>
    <row r="42" spans="2:5" x14ac:dyDescent="0.25">
      <c r="B42" s="1">
        <v>24</v>
      </c>
      <c r="C42" s="1" t="s">
        <v>10</v>
      </c>
      <c r="D42" s="1" t="s">
        <v>4</v>
      </c>
      <c r="E42" s="3">
        <v>523</v>
      </c>
    </row>
    <row r="43" spans="2:5" x14ac:dyDescent="0.25">
      <c r="B43" s="1">
        <v>25</v>
      </c>
      <c r="C43" s="1" t="s">
        <v>6</v>
      </c>
      <c r="D43" s="1" t="s">
        <v>0</v>
      </c>
      <c r="E43" s="3">
        <v>501</v>
      </c>
    </row>
    <row r="44" spans="2:5" x14ac:dyDescent="0.25">
      <c r="B44" s="1">
        <v>26</v>
      </c>
      <c r="C44" s="1" t="s">
        <v>1</v>
      </c>
      <c r="D44" s="1" t="s">
        <v>5</v>
      </c>
      <c r="E44" s="3">
        <v>288</v>
      </c>
    </row>
    <row r="45" spans="2:5" x14ac:dyDescent="0.25">
      <c r="B45" s="1">
        <v>27</v>
      </c>
      <c r="C45" s="1" t="s">
        <v>0</v>
      </c>
      <c r="D45" s="1" t="s">
        <v>5</v>
      </c>
      <c r="E45" s="3">
        <v>245</v>
      </c>
    </row>
    <row r="46" spans="2:5" x14ac:dyDescent="0.25">
      <c r="B46" s="1">
        <v>28</v>
      </c>
      <c r="C46" s="1" t="s">
        <v>0</v>
      </c>
      <c r="D46" s="3" t="s">
        <v>7</v>
      </c>
      <c r="E46" s="3">
        <v>145</v>
      </c>
    </row>
    <row r="47" spans="2:5" x14ac:dyDescent="0.25">
      <c r="B47" s="1">
        <v>29</v>
      </c>
      <c r="C47" s="1" t="s">
        <v>1</v>
      </c>
      <c r="D47" s="1" t="s">
        <v>3</v>
      </c>
      <c r="E47" s="3">
        <v>120</v>
      </c>
    </row>
    <row r="48" spans="2:5" x14ac:dyDescent="0.25">
      <c r="C48" s="52" t="s">
        <v>15</v>
      </c>
      <c r="D48" s="52"/>
      <c r="E48" s="5">
        <f>SUM(E19:E47)</f>
        <v>198400</v>
      </c>
    </row>
  </sheetData>
  <mergeCells count="2">
    <mergeCell ref="C48:D48"/>
    <mergeCell ref="B2:L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589D4-228E-491D-AE32-084765CC9104}">
  <dimension ref="B2:Q28"/>
  <sheetViews>
    <sheetView topLeftCell="I6" zoomScale="120" zoomScaleNormal="120" workbookViewId="0">
      <selection activeCell="M18" sqref="M18"/>
    </sheetView>
  </sheetViews>
  <sheetFormatPr defaultColWidth="9.140625" defaultRowHeight="15" x14ac:dyDescent="0.25"/>
  <cols>
    <col min="1" max="1" width="9.140625" style="12"/>
    <col min="2" max="2" width="9.85546875" style="12" bestFit="1" customWidth="1"/>
    <col min="3" max="6" width="9.140625" style="12"/>
    <col min="7" max="7" width="9.140625" style="12" bestFit="1" customWidth="1"/>
    <col min="8" max="8" width="10.140625" style="12" bestFit="1" customWidth="1"/>
    <col min="9" max="11" width="9.140625" style="12"/>
    <col min="12" max="12" width="10" style="12" bestFit="1" customWidth="1"/>
    <col min="13" max="14" width="9.140625" style="12"/>
    <col min="15" max="16" width="10.42578125" style="12" bestFit="1" customWidth="1"/>
    <col min="17" max="19" width="9.140625" style="12"/>
    <col min="20" max="20" width="12" style="12" bestFit="1" customWidth="1"/>
    <col min="21" max="16384" width="9.140625" style="12"/>
  </cols>
  <sheetData>
    <row r="2" spans="2:17" x14ac:dyDescent="0.25">
      <c r="B2" s="7"/>
      <c r="C2" s="7" t="s">
        <v>0</v>
      </c>
      <c r="D2" s="7" t="s">
        <v>1</v>
      </c>
      <c r="E2" s="7" t="s">
        <v>2</v>
      </c>
      <c r="F2" s="7" t="s">
        <v>3</v>
      </c>
      <c r="G2" s="7" t="s">
        <v>107</v>
      </c>
      <c r="H2" s="7" t="s">
        <v>5</v>
      </c>
      <c r="I2" s="7" t="s">
        <v>6</v>
      </c>
      <c r="J2" s="7" t="s">
        <v>7</v>
      </c>
      <c r="K2" s="7" t="s">
        <v>9</v>
      </c>
      <c r="L2" s="7" t="s">
        <v>10</v>
      </c>
      <c r="M2" s="15"/>
    </row>
    <row r="3" spans="2:17" x14ac:dyDescent="0.25">
      <c r="B3" s="7" t="s">
        <v>0</v>
      </c>
      <c r="C3" s="6" t="s">
        <v>11</v>
      </c>
      <c r="D3" s="7">
        <v>2000</v>
      </c>
      <c r="E3" s="7">
        <v>835</v>
      </c>
      <c r="F3" s="13">
        <v>0</v>
      </c>
      <c r="G3" s="7">
        <v>0</v>
      </c>
      <c r="H3" s="7">
        <v>245</v>
      </c>
      <c r="I3" s="7">
        <v>501</v>
      </c>
      <c r="J3" s="7">
        <v>145</v>
      </c>
      <c r="K3" s="7">
        <v>2501</v>
      </c>
      <c r="L3" s="7">
        <v>0</v>
      </c>
      <c r="M3" s="15"/>
    </row>
    <row r="4" spans="2:17" x14ac:dyDescent="0.25">
      <c r="B4" s="7" t="s">
        <v>1</v>
      </c>
      <c r="C4" s="7">
        <v>2000</v>
      </c>
      <c r="D4" s="8" t="s">
        <v>11</v>
      </c>
      <c r="E4" s="7">
        <v>2656</v>
      </c>
      <c r="F4" s="13">
        <v>119</v>
      </c>
      <c r="G4" s="7">
        <v>0</v>
      </c>
      <c r="H4" s="7">
        <v>298</v>
      </c>
      <c r="I4" s="7">
        <v>10107</v>
      </c>
      <c r="J4" s="7">
        <v>1600</v>
      </c>
      <c r="K4" s="7">
        <v>19301</v>
      </c>
      <c r="L4" s="7">
        <v>0</v>
      </c>
      <c r="M4" s="15"/>
    </row>
    <row r="5" spans="2:17" x14ac:dyDescent="0.25">
      <c r="B5" s="7" t="s">
        <v>2</v>
      </c>
      <c r="C5" s="7">
        <v>835</v>
      </c>
      <c r="D5" s="7">
        <v>2656</v>
      </c>
      <c r="E5" s="8" t="s">
        <v>11</v>
      </c>
      <c r="F5" s="7">
        <v>1000</v>
      </c>
      <c r="G5" s="7">
        <v>7422</v>
      </c>
      <c r="H5" s="7">
        <v>0</v>
      </c>
      <c r="I5" s="7">
        <v>2000</v>
      </c>
      <c r="J5" s="7">
        <v>1000</v>
      </c>
      <c r="K5" s="7">
        <v>17024</v>
      </c>
      <c r="L5" s="7">
        <v>3000</v>
      </c>
      <c r="M5" s="15"/>
    </row>
    <row r="6" spans="2:17" x14ac:dyDescent="0.25">
      <c r="B6" s="7" t="s">
        <v>3</v>
      </c>
      <c r="C6" s="7">
        <v>0</v>
      </c>
      <c r="D6" s="18">
        <v>121</v>
      </c>
      <c r="E6" s="7">
        <v>1000</v>
      </c>
      <c r="F6" s="8" t="s">
        <v>11</v>
      </c>
      <c r="G6" s="7">
        <v>1000</v>
      </c>
      <c r="H6" s="7">
        <v>4109</v>
      </c>
      <c r="I6" s="7">
        <v>0</v>
      </c>
      <c r="J6" s="17">
        <v>8422</v>
      </c>
      <c r="K6" s="7">
        <v>0</v>
      </c>
      <c r="L6" s="7">
        <v>3704</v>
      </c>
      <c r="M6" s="15"/>
    </row>
    <row r="7" spans="2:17" x14ac:dyDescent="0.25">
      <c r="B7" s="7" t="s">
        <v>108</v>
      </c>
      <c r="C7" s="7">
        <v>0</v>
      </c>
      <c r="D7" s="18">
        <v>0</v>
      </c>
      <c r="E7" s="7">
        <v>7422</v>
      </c>
      <c r="F7" s="7">
        <v>1000</v>
      </c>
      <c r="G7" s="8" t="s">
        <v>11</v>
      </c>
      <c r="H7" s="7">
        <v>1000</v>
      </c>
      <c r="I7" s="7">
        <v>1000</v>
      </c>
      <c r="J7" s="17">
        <v>0</v>
      </c>
      <c r="K7" s="7">
        <v>3817</v>
      </c>
      <c r="L7" s="7">
        <v>523</v>
      </c>
      <c r="M7" s="15"/>
    </row>
    <row r="8" spans="2:17" x14ac:dyDescent="0.25">
      <c r="B8" s="7" t="s">
        <v>5</v>
      </c>
      <c r="C8" s="7">
        <v>245</v>
      </c>
      <c r="D8" s="7">
        <v>288</v>
      </c>
      <c r="E8" s="7">
        <v>0</v>
      </c>
      <c r="F8" s="7">
        <v>4109</v>
      </c>
      <c r="G8" s="7">
        <v>1000</v>
      </c>
      <c r="H8" s="8" t="s">
        <v>11</v>
      </c>
      <c r="I8" s="7">
        <v>13474</v>
      </c>
      <c r="J8" s="17">
        <v>0</v>
      </c>
      <c r="K8" s="7">
        <v>39606</v>
      </c>
      <c r="L8" s="7">
        <v>0</v>
      </c>
      <c r="M8" s="15"/>
    </row>
    <row r="9" spans="2:17" x14ac:dyDescent="0.25">
      <c r="B9" s="7" t="s">
        <v>6</v>
      </c>
      <c r="C9" s="7">
        <v>501</v>
      </c>
      <c r="D9" s="7">
        <v>10107</v>
      </c>
      <c r="E9" s="7">
        <v>2000</v>
      </c>
      <c r="F9" s="7">
        <v>0</v>
      </c>
      <c r="G9" s="7">
        <v>1000</v>
      </c>
      <c r="H9" s="7">
        <v>13474</v>
      </c>
      <c r="I9" s="8" t="s">
        <v>11</v>
      </c>
      <c r="J9" s="7">
        <v>0</v>
      </c>
      <c r="K9" s="7">
        <v>50000</v>
      </c>
      <c r="L9" s="7">
        <v>0</v>
      </c>
      <c r="M9" s="15"/>
    </row>
    <row r="10" spans="2:17" x14ac:dyDescent="0.25">
      <c r="B10" s="7" t="s">
        <v>7</v>
      </c>
      <c r="C10" s="7">
        <v>145</v>
      </c>
      <c r="D10" s="7">
        <v>1600</v>
      </c>
      <c r="E10" s="7">
        <v>1000</v>
      </c>
      <c r="F10" s="7">
        <v>8422</v>
      </c>
      <c r="G10" s="7">
        <v>0</v>
      </c>
      <c r="H10" s="7">
        <v>0</v>
      </c>
      <c r="I10" s="7">
        <v>0</v>
      </c>
      <c r="J10" s="8" t="s">
        <v>11</v>
      </c>
      <c r="K10" s="7">
        <v>0</v>
      </c>
      <c r="L10" s="7">
        <v>0</v>
      </c>
      <c r="M10" s="15"/>
    </row>
    <row r="11" spans="2:17" x14ac:dyDescent="0.25">
      <c r="B11" s="7" t="s">
        <v>9</v>
      </c>
      <c r="C11" s="7">
        <v>2501</v>
      </c>
      <c r="D11" s="7">
        <v>19301</v>
      </c>
      <c r="E11" s="7">
        <v>17024</v>
      </c>
      <c r="F11" s="7">
        <v>0</v>
      </c>
      <c r="G11" s="7">
        <v>3817</v>
      </c>
      <c r="H11" s="7">
        <v>39606</v>
      </c>
      <c r="I11" s="7">
        <v>50000</v>
      </c>
      <c r="J11" s="7">
        <v>0</v>
      </c>
      <c r="K11" s="8" t="s">
        <v>11</v>
      </c>
      <c r="L11" s="7">
        <v>0</v>
      </c>
      <c r="M11" s="15"/>
    </row>
    <row r="12" spans="2:17" x14ac:dyDescent="0.25">
      <c r="B12" s="7" t="s">
        <v>10</v>
      </c>
      <c r="C12" s="7">
        <v>0</v>
      </c>
      <c r="D12" s="7">
        <v>0</v>
      </c>
      <c r="E12" s="7">
        <v>3000</v>
      </c>
      <c r="F12" s="7">
        <v>3704</v>
      </c>
      <c r="G12" s="7">
        <v>523</v>
      </c>
      <c r="H12" s="7">
        <v>0</v>
      </c>
      <c r="I12" s="7">
        <v>0</v>
      </c>
      <c r="J12" s="7">
        <v>0</v>
      </c>
      <c r="K12" s="7">
        <v>0</v>
      </c>
      <c r="L12" s="8" t="s">
        <v>11</v>
      </c>
      <c r="M12" s="15"/>
    </row>
    <row r="15" spans="2:17" x14ac:dyDescent="0.25">
      <c r="B15" s="56" t="s">
        <v>84</v>
      </c>
      <c r="C15" s="56"/>
      <c r="D15" s="56"/>
      <c r="E15" s="56"/>
      <c r="G15" s="62" t="s">
        <v>78</v>
      </c>
      <c r="H15" s="62"/>
      <c r="I15" s="62"/>
      <c r="K15" s="60" t="s">
        <v>87</v>
      </c>
      <c r="L15" s="60"/>
      <c r="M15" s="60"/>
      <c r="O15" s="63" t="s">
        <v>94</v>
      </c>
      <c r="P15" s="63"/>
      <c r="Q15" s="63"/>
    </row>
    <row r="16" spans="2:17" ht="15" customHeight="1" x14ac:dyDescent="0.25">
      <c r="B16" s="57"/>
      <c r="C16" s="57"/>
      <c r="D16" s="57"/>
      <c r="E16" s="57"/>
      <c r="G16" s="62"/>
      <c r="H16" s="62"/>
      <c r="I16" s="62"/>
      <c r="K16" s="60"/>
      <c r="L16" s="60"/>
      <c r="M16" s="60"/>
      <c r="O16" s="63"/>
      <c r="P16" s="63"/>
      <c r="Q16" s="63"/>
    </row>
    <row r="17" spans="2:17" x14ac:dyDescent="0.25">
      <c r="B17" s="54" t="s">
        <v>16</v>
      </c>
      <c r="C17" s="54"/>
      <c r="D17" s="54"/>
      <c r="E17" s="16" t="s">
        <v>18</v>
      </c>
      <c r="G17" s="16" t="s">
        <v>85</v>
      </c>
      <c r="H17" s="16" t="s">
        <v>86</v>
      </c>
      <c r="I17" s="27" t="s">
        <v>18</v>
      </c>
      <c r="K17" s="16" t="s">
        <v>85</v>
      </c>
      <c r="L17" s="16" t="s">
        <v>93</v>
      </c>
      <c r="M17" s="27" t="s">
        <v>18</v>
      </c>
      <c r="O17" s="58" t="s">
        <v>1</v>
      </c>
      <c r="P17" s="16" t="s">
        <v>95</v>
      </c>
      <c r="Q17" s="16">
        <v>980</v>
      </c>
    </row>
    <row r="18" spans="2:17" x14ac:dyDescent="0.25">
      <c r="B18" s="7" t="s">
        <v>19</v>
      </c>
      <c r="C18" s="13" t="s">
        <v>1</v>
      </c>
      <c r="D18" s="13" t="s">
        <v>3</v>
      </c>
      <c r="E18" s="13">
        <f>F4</f>
        <v>119</v>
      </c>
      <c r="G18" s="54" t="s">
        <v>2</v>
      </c>
      <c r="H18" s="16" t="s">
        <v>79</v>
      </c>
      <c r="I18" s="16">
        <f>E3+E4</f>
        <v>3491</v>
      </c>
      <c r="K18" s="58" t="s">
        <v>2</v>
      </c>
      <c r="L18" s="16" t="s">
        <v>88</v>
      </c>
      <c r="M18" s="16">
        <v>1745</v>
      </c>
      <c r="O18" s="61"/>
      <c r="P18" s="16" t="s">
        <v>96</v>
      </c>
      <c r="Q18" s="16">
        <v>980</v>
      </c>
    </row>
    <row r="19" spans="2:17" x14ac:dyDescent="0.25">
      <c r="B19" s="7" t="s">
        <v>20</v>
      </c>
      <c r="C19" s="18" t="s">
        <v>3</v>
      </c>
      <c r="D19" s="18" t="s">
        <v>1</v>
      </c>
      <c r="E19" s="18">
        <f>D6</f>
        <v>121</v>
      </c>
      <c r="G19" s="54"/>
      <c r="H19" s="16" t="s">
        <v>80</v>
      </c>
      <c r="I19" s="16">
        <f>E6+E7+E8</f>
        <v>8422</v>
      </c>
      <c r="K19" s="59"/>
      <c r="L19" s="16" t="s">
        <v>89</v>
      </c>
      <c r="M19" s="16">
        <v>4227</v>
      </c>
      <c r="O19" s="61"/>
      <c r="P19" s="16" t="s">
        <v>97</v>
      </c>
      <c r="Q19" s="16">
        <v>18024</v>
      </c>
    </row>
    <row r="20" spans="2:17" x14ac:dyDescent="0.25">
      <c r="B20" s="7" t="s">
        <v>21</v>
      </c>
      <c r="C20" s="17" t="s">
        <v>3</v>
      </c>
      <c r="D20" s="17" t="s">
        <v>7</v>
      </c>
      <c r="E20" s="17">
        <f>J6</f>
        <v>8422</v>
      </c>
      <c r="G20" s="54" t="s">
        <v>6</v>
      </c>
      <c r="H20" s="16" t="s">
        <v>81</v>
      </c>
      <c r="I20" s="16">
        <v>14474</v>
      </c>
      <c r="K20" s="58" t="s">
        <v>6</v>
      </c>
      <c r="L20" s="16" t="s">
        <v>90</v>
      </c>
      <c r="M20" s="16">
        <v>43423</v>
      </c>
      <c r="O20" s="61"/>
      <c r="P20" s="16" t="s">
        <v>98</v>
      </c>
      <c r="Q20" s="16">
        <v>18024</v>
      </c>
    </row>
    <row r="21" spans="2:17" x14ac:dyDescent="0.25">
      <c r="B21" s="7" t="s">
        <v>22</v>
      </c>
      <c r="C21" s="7" t="s">
        <v>5</v>
      </c>
      <c r="D21" s="7" t="s">
        <v>1</v>
      </c>
      <c r="E21" s="7">
        <v>152</v>
      </c>
      <c r="G21" s="54"/>
      <c r="H21" s="16" t="s">
        <v>82</v>
      </c>
      <c r="I21" s="16">
        <v>7718</v>
      </c>
      <c r="K21" s="61"/>
      <c r="L21" s="16" t="s">
        <v>91</v>
      </c>
      <c r="M21" s="16">
        <v>23155</v>
      </c>
      <c r="O21" s="61"/>
      <c r="P21" s="16" t="s">
        <v>105</v>
      </c>
      <c r="Q21" s="16">
        <v>3002</v>
      </c>
    </row>
    <row r="22" spans="2:17" x14ac:dyDescent="0.25">
      <c r="B22" s="7" t="s">
        <v>23</v>
      </c>
      <c r="C22" s="7" t="s">
        <v>5</v>
      </c>
      <c r="D22" s="7" t="s">
        <v>1</v>
      </c>
      <c r="E22" s="7">
        <v>136</v>
      </c>
      <c r="G22" s="54"/>
      <c r="H22" s="16" t="s">
        <v>83</v>
      </c>
      <c r="I22" s="16">
        <v>4890</v>
      </c>
      <c r="K22" s="59"/>
      <c r="L22" s="16" t="s">
        <v>92</v>
      </c>
      <c r="M22" s="16">
        <v>0</v>
      </c>
      <c r="O22" s="59"/>
      <c r="P22" s="16" t="s">
        <v>106</v>
      </c>
      <c r="Q22" s="16">
        <v>3002</v>
      </c>
    </row>
    <row r="23" spans="2:17" x14ac:dyDescent="0.25">
      <c r="B23" s="7" t="s">
        <v>24</v>
      </c>
      <c r="C23" s="7" t="s">
        <v>1</v>
      </c>
      <c r="D23" s="7" t="s">
        <v>5</v>
      </c>
      <c r="E23" s="7">
        <v>298</v>
      </c>
      <c r="O23" s="58" t="s">
        <v>3</v>
      </c>
      <c r="P23" s="16" t="s">
        <v>99</v>
      </c>
      <c r="Q23" s="16">
        <v>9054</v>
      </c>
    </row>
    <row r="24" spans="2:17" x14ac:dyDescent="0.25">
      <c r="B24" s="7" t="s">
        <v>25</v>
      </c>
      <c r="C24" s="7" t="s">
        <v>1</v>
      </c>
      <c r="D24" s="7" t="s">
        <v>5</v>
      </c>
      <c r="E24" s="7">
        <v>245</v>
      </c>
      <c r="O24" s="59"/>
      <c r="P24" s="16" t="s">
        <v>102</v>
      </c>
      <c r="Q24" s="16">
        <v>9054</v>
      </c>
    </row>
    <row r="25" spans="2:17" x14ac:dyDescent="0.25">
      <c r="B25" s="7" t="s">
        <v>26</v>
      </c>
      <c r="C25" s="7" t="s">
        <v>1</v>
      </c>
      <c r="D25" s="7" t="s">
        <v>9</v>
      </c>
      <c r="E25" s="7">
        <v>14671</v>
      </c>
      <c r="O25" s="58" t="s">
        <v>17</v>
      </c>
      <c r="P25" s="16" t="s">
        <v>100</v>
      </c>
      <c r="Q25" s="16">
        <v>5109</v>
      </c>
    </row>
    <row r="26" spans="2:17" x14ac:dyDescent="0.25">
      <c r="B26" s="55" t="s">
        <v>15</v>
      </c>
      <c r="C26" s="55"/>
      <c r="D26" s="55"/>
      <c r="E26" s="12">
        <f>SUM(E18:E25)</f>
        <v>24164</v>
      </c>
      <c r="O26" s="59"/>
      <c r="P26" s="16" t="s">
        <v>103</v>
      </c>
      <c r="Q26" s="16">
        <v>5109</v>
      </c>
    </row>
    <row r="27" spans="2:17" x14ac:dyDescent="0.25">
      <c r="O27" s="58" t="s">
        <v>5</v>
      </c>
      <c r="P27" s="16" t="s">
        <v>104</v>
      </c>
      <c r="Q27" s="16">
        <v>5817</v>
      </c>
    </row>
    <row r="28" spans="2:17" x14ac:dyDescent="0.25">
      <c r="O28" s="59"/>
      <c r="P28" s="16" t="s">
        <v>101</v>
      </c>
      <c r="Q28" s="16">
        <v>5817</v>
      </c>
    </row>
  </sheetData>
  <mergeCells count="14">
    <mergeCell ref="O27:O28"/>
    <mergeCell ref="K15:M16"/>
    <mergeCell ref="K18:K19"/>
    <mergeCell ref="K20:K22"/>
    <mergeCell ref="G15:I16"/>
    <mergeCell ref="O15:Q16"/>
    <mergeCell ref="O17:O22"/>
    <mergeCell ref="O23:O24"/>
    <mergeCell ref="O25:O26"/>
    <mergeCell ref="B17:D17"/>
    <mergeCell ref="B26:D26"/>
    <mergeCell ref="B15:E16"/>
    <mergeCell ref="G18:G19"/>
    <mergeCell ref="G20:G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D937-5135-4512-B692-1C9B60D4D33E}">
  <dimension ref="B2:S65"/>
  <sheetViews>
    <sheetView topLeftCell="A46" zoomScale="173" zoomScaleNormal="120" workbookViewId="0">
      <selection activeCell="Q43" sqref="Q43"/>
    </sheetView>
  </sheetViews>
  <sheetFormatPr defaultColWidth="9.140625" defaultRowHeight="15" x14ac:dyDescent="0.25"/>
  <cols>
    <col min="1" max="1" width="9.140625" style="12"/>
    <col min="2" max="2" width="12.7109375" style="12" bestFit="1" customWidth="1"/>
    <col min="3" max="4" width="10.28515625" style="12" bestFit="1" customWidth="1"/>
    <col min="5" max="5" width="7.42578125" style="12" bestFit="1" customWidth="1"/>
    <col min="6" max="6" width="9.140625" style="12"/>
    <col min="7" max="7" width="12" style="12" bestFit="1" customWidth="1"/>
    <col min="8" max="8" width="10.140625" style="12" bestFit="1" customWidth="1"/>
    <col min="9" max="12" width="9.140625" style="12"/>
    <col min="13" max="13" width="10.28515625" style="12" bestFit="1" customWidth="1"/>
    <col min="14" max="15" width="10.42578125" style="12" bestFit="1" customWidth="1"/>
    <col min="16" max="16" width="9.140625" style="12"/>
    <col min="17" max="17" width="12.28515625" style="12" bestFit="1" customWidth="1"/>
    <col min="18" max="18" width="19.85546875" style="12" bestFit="1" customWidth="1"/>
    <col min="19" max="16384" width="9.140625" style="12"/>
  </cols>
  <sheetData>
    <row r="2" spans="2:17" x14ac:dyDescent="0.25">
      <c r="B2" s="7"/>
      <c r="C2" s="7" t="s">
        <v>0</v>
      </c>
      <c r="D2" s="7" t="s">
        <v>1</v>
      </c>
      <c r="E2" s="7" t="s">
        <v>2</v>
      </c>
      <c r="F2" s="7" t="s">
        <v>3</v>
      </c>
      <c r="G2" s="7" t="s">
        <v>8</v>
      </c>
      <c r="H2" s="7" t="s">
        <v>5</v>
      </c>
      <c r="I2" s="7" t="s">
        <v>6</v>
      </c>
      <c r="J2" s="7" t="s">
        <v>7</v>
      </c>
      <c r="K2" s="7" t="s">
        <v>9</v>
      </c>
      <c r="L2" s="7" t="s">
        <v>10</v>
      </c>
    </row>
    <row r="3" spans="2:17" x14ac:dyDescent="0.25">
      <c r="B3" s="7" t="s">
        <v>0</v>
      </c>
      <c r="C3" s="6" t="s">
        <v>11</v>
      </c>
      <c r="D3" s="7">
        <v>2000</v>
      </c>
      <c r="E3" s="14">
        <v>835</v>
      </c>
      <c r="F3" s="7">
        <v>0</v>
      </c>
      <c r="G3" s="13">
        <v>0</v>
      </c>
      <c r="H3" s="24">
        <v>245</v>
      </c>
      <c r="I3" s="7">
        <v>501</v>
      </c>
      <c r="J3" s="14">
        <v>145</v>
      </c>
      <c r="K3" s="7">
        <v>2501</v>
      </c>
      <c r="L3" s="14">
        <v>0</v>
      </c>
    </row>
    <row r="4" spans="2:17" x14ac:dyDescent="0.25">
      <c r="B4" s="7" t="s">
        <v>1</v>
      </c>
      <c r="C4" s="7">
        <v>2000</v>
      </c>
      <c r="D4" s="8">
        <v>0</v>
      </c>
      <c r="E4" s="7">
        <v>2656</v>
      </c>
      <c r="F4" s="9">
        <v>119</v>
      </c>
      <c r="G4" s="9">
        <v>0</v>
      </c>
      <c r="H4" s="24">
        <v>298</v>
      </c>
      <c r="I4" s="7">
        <v>10107</v>
      </c>
      <c r="J4" s="11">
        <v>1600</v>
      </c>
      <c r="K4" s="7">
        <v>19301</v>
      </c>
      <c r="L4" s="7">
        <v>0</v>
      </c>
    </row>
    <row r="5" spans="2:17" x14ac:dyDescent="0.25">
      <c r="B5" s="7" t="s">
        <v>2</v>
      </c>
      <c r="C5" s="7">
        <v>835</v>
      </c>
      <c r="D5" s="7">
        <v>2656</v>
      </c>
      <c r="E5" s="8">
        <v>0</v>
      </c>
      <c r="F5" s="7">
        <v>1000</v>
      </c>
      <c r="G5" s="7">
        <v>7422</v>
      </c>
      <c r="H5" s="7">
        <v>0</v>
      </c>
      <c r="I5" s="7">
        <v>2000</v>
      </c>
      <c r="J5" s="7">
        <v>1000</v>
      </c>
      <c r="K5" s="7">
        <v>17024</v>
      </c>
      <c r="L5" s="7">
        <v>3000</v>
      </c>
    </row>
    <row r="6" spans="2:17" x14ac:dyDescent="0.25">
      <c r="B6" s="7" t="s">
        <v>3</v>
      </c>
      <c r="C6" s="7">
        <v>0</v>
      </c>
      <c r="D6" s="7">
        <v>121</v>
      </c>
      <c r="E6" s="7">
        <v>1000</v>
      </c>
      <c r="F6" s="8"/>
      <c r="G6" s="7">
        <v>1000</v>
      </c>
      <c r="H6" s="7">
        <v>4109</v>
      </c>
      <c r="I6" s="13">
        <v>0</v>
      </c>
      <c r="J6" s="7">
        <v>8422</v>
      </c>
      <c r="K6" s="13">
        <v>0</v>
      </c>
      <c r="L6" s="10">
        <v>3704</v>
      </c>
    </row>
    <row r="7" spans="2:17" x14ac:dyDescent="0.25">
      <c r="B7" s="7" t="s">
        <v>4</v>
      </c>
      <c r="C7" s="7">
        <v>0</v>
      </c>
      <c r="D7" s="7">
        <v>0</v>
      </c>
      <c r="E7" s="7">
        <v>7422</v>
      </c>
      <c r="F7" s="7">
        <v>1000</v>
      </c>
      <c r="G7" s="8" t="s">
        <v>11</v>
      </c>
      <c r="H7" s="7">
        <v>1000</v>
      </c>
      <c r="I7" s="13">
        <v>1000</v>
      </c>
      <c r="J7" s="7">
        <v>0</v>
      </c>
      <c r="K7" s="13">
        <v>3817</v>
      </c>
      <c r="L7" s="10">
        <v>523</v>
      </c>
    </row>
    <row r="8" spans="2:17" x14ac:dyDescent="0.25">
      <c r="B8" s="7" t="s">
        <v>5</v>
      </c>
      <c r="C8" s="7">
        <v>245</v>
      </c>
      <c r="D8" s="7">
        <v>288</v>
      </c>
      <c r="E8" s="7">
        <v>0</v>
      </c>
      <c r="F8" s="7">
        <v>4109</v>
      </c>
      <c r="G8" s="7">
        <v>1000</v>
      </c>
      <c r="H8" s="8" t="s">
        <v>11</v>
      </c>
      <c r="I8" s="7">
        <v>13474</v>
      </c>
      <c r="J8" s="7">
        <v>0</v>
      </c>
      <c r="K8" s="7">
        <v>39606</v>
      </c>
      <c r="L8" s="10">
        <v>0</v>
      </c>
    </row>
    <row r="9" spans="2:17" x14ac:dyDescent="0.25">
      <c r="B9" s="7" t="s">
        <v>6</v>
      </c>
      <c r="C9" s="7">
        <v>501</v>
      </c>
      <c r="D9" s="7">
        <v>10107</v>
      </c>
      <c r="E9" s="7">
        <v>2000</v>
      </c>
      <c r="F9" s="7">
        <v>0</v>
      </c>
      <c r="G9" s="7">
        <v>1000</v>
      </c>
      <c r="H9" s="7">
        <v>13474</v>
      </c>
      <c r="I9" s="8" t="s">
        <v>11</v>
      </c>
      <c r="J9" s="13">
        <v>0</v>
      </c>
      <c r="K9" s="7">
        <v>50000</v>
      </c>
      <c r="L9" s="7">
        <v>0</v>
      </c>
    </row>
    <row r="10" spans="2:17" x14ac:dyDescent="0.25">
      <c r="B10" s="7" t="s">
        <v>7</v>
      </c>
      <c r="C10" s="7">
        <v>145</v>
      </c>
      <c r="D10" s="7">
        <v>1600</v>
      </c>
      <c r="E10" s="7">
        <v>1000</v>
      </c>
      <c r="F10" s="7">
        <v>8422</v>
      </c>
      <c r="G10" s="7">
        <v>0</v>
      </c>
      <c r="H10" s="7">
        <v>0</v>
      </c>
      <c r="I10" s="7">
        <v>0</v>
      </c>
      <c r="J10" s="8" t="s">
        <v>11</v>
      </c>
      <c r="K10" s="7">
        <v>0</v>
      </c>
      <c r="L10" s="7">
        <v>0</v>
      </c>
    </row>
    <row r="11" spans="2:17" x14ac:dyDescent="0.25">
      <c r="B11" s="7" t="s">
        <v>9</v>
      </c>
      <c r="C11" s="7">
        <v>2501</v>
      </c>
      <c r="D11" s="7">
        <v>19301</v>
      </c>
      <c r="E11" s="7">
        <v>17024</v>
      </c>
      <c r="F11" s="7">
        <v>0</v>
      </c>
      <c r="G11" s="7">
        <v>3817</v>
      </c>
      <c r="H11" s="7">
        <v>39606</v>
      </c>
      <c r="I11" s="7">
        <v>50000</v>
      </c>
      <c r="J11" s="7">
        <v>0</v>
      </c>
      <c r="K11" s="8" t="s">
        <v>11</v>
      </c>
      <c r="L11" s="7">
        <v>0</v>
      </c>
    </row>
    <row r="12" spans="2:17" x14ac:dyDescent="0.25">
      <c r="B12" s="7" t="s">
        <v>10</v>
      </c>
      <c r="C12" s="7">
        <v>0</v>
      </c>
      <c r="D12" s="7">
        <v>0</v>
      </c>
      <c r="E12" s="7">
        <v>3000</v>
      </c>
      <c r="F12" s="7">
        <v>3704</v>
      </c>
      <c r="G12" s="7">
        <v>523</v>
      </c>
      <c r="H12" s="7">
        <v>0</v>
      </c>
      <c r="I12" s="7">
        <v>0</v>
      </c>
      <c r="J12" s="7">
        <v>0</v>
      </c>
      <c r="K12" s="7">
        <v>0</v>
      </c>
      <c r="L12" s="8" t="s">
        <v>11</v>
      </c>
    </row>
    <row r="13" spans="2:17" x14ac:dyDescent="0.25">
      <c r="D13" s="28">
        <f>SUM(D3:D12)</f>
        <v>36073</v>
      </c>
      <c r="E13" s="28">
        <f>SUM(E3:E12)</f>
        <v>34937</v>
      </c>
      <c r="H13" s="28">
        <f>SUM(H3:H12)</f>
        <v>58732</v>
      </c>
      <c r="I13" s="28">
        <f>SUM(I3:I12)</f>
        <v>77082</v>
      </c>
    </row>
    <row r="15" spans="2:17" ht="15" customHeight="1" x14ac:dyDescent="0.25">
      <c r="B15" s="78" t="s">
        <v>84</v>
      </c>
      <c r="C15" s="78"/>
      <c r="D15" s="78"/>
      <c r="E15" s="78"/>
      <c r="F15" s="25"/>
      <c r="J15" s="26"/>
      <c r="N15" s="19"/>
      <c r="O15" s="43"/>
      <c r="P15" s="43"/>
      <c r="Q15" s="43"/>
    </row>
    <row r="16" spans="2:17" x14ac:dyDescent="0.25">
      <c r="B16" s="78"/>
      <c r="C16" s="78"/>
      <c r="D16" s="78"/>
      <c r="E16" s="78"/>
      <c r="F16" s="25"/>
      <c r="J16" s="26"/>
      <c r="N16" s="19"/>
      <c r="O16" s="43"/>
      <c r="P16" s="43"/>
      <c r="Q16" s="43"/>
    </row>
    <row r="17" spans="2:18" x14ac:dyDescent="0.25">
      <c r="B17" s="75" t="s">
        <v>16</v>
      </c>
      <c r="C17" s="76"/>
      <c r="D17" s="77"/>
      <c r="E17" s="16" t="s">
        <v>18</v>
      </c>
    </row>
    <row r="18" spans="2:18" x14ac:dyDescent="0.25">
      <c r="B18" s="7" t="s">
        <v>139</v>
      </c>
      <c r="C18" s="13" t="s">
        <v>17</v>
      </c>
      <c r="D18" s="13" t="s">
        <v>6</v>
      </c>
      <c r="E18" s="13">
        <f>G3+I6+I7+K6+K7+J9</f>
        <v>4817</v>
      </c>
    </row>
    <row r="19" spans="2:18" x14ac:dyDescent="0.25">
      <c r="B19" s="7" t="s">
        <v>140</v>
      </c>
      <c r="C19" s="13" t="s">
        <v>6</v>
      </c>
      <c r="D19" s="13" t="s">
        <v>17</v>
      </c>
      <c r="E19" s="13">
        <f>E18</f>
        <v>4817</v>
      </c>
    </row>
    <row r="20" spans="2:18" x14ac:dyDescent="0.25">
      <c r="B20" s="7" t="s">
        <v>141</v>
      </c>
      <c r="C20" s="9" t="s">
        <v>14</v>
      </c>
      <c r="D20" s="9" t="s">
        <v>3</v>
      </c>
      <c r="E20" s="9">
        <f>F4+G4</f>
        <v>119</v>
      </c>
    </row>
    <row r="21" spans="2:18" x14ac:dyDescent="0.25">
      <c r="B21" s="7" t="s">
        <v>142</v>
      </c>
      <c r="C21" s="9" t="s">
        <v>3</v>
      </c>
      <c r="D21" s="9" t="s">
        <v>14</v>
      </c>
      <c r="E21" s="9">
        <f>D6</f>
        <v>121</v>
      </c>
    </row>
    <row r="22" spans="2:18" x14ac:dyDescent="0.25">
      <c r="B22" s="7" t="s">
        <v>143</v>
      </c>
      <c r="C22" s="14" t="s">
        <v>2</v>
      </c>
      <c r="D22" s="14" t="s">
        <v>0</v>
      </c>
      <c r="E22" s="14">
        <f>E3+L3+J3</f>
        <v>980</v>
      </c>
    </row>
    <row r="23" spans="2:18" x14ac:dyDescent="0.25">
      <c r="B23" s="7" t="s">
        <v>144</v>
      </c>
      <c r="C23" s="14" t="s">
        <v>0</v>
      </c>
      <c r="D23" s="14" t="s">
        <v>2</v>
      </c>
      <c r="E23" s="14">
        <f>E22</f>
        <v>980</v>
      </c>
    </row>
    <row r="24" spans="2:18" x14ac:dyDescent="0.25">
      <c r="B24" s="7" t="s">
        <v>145</v>
      </c>
      <c r="C24" s="10" t="s">
        <v>3</v>
      </c>
      <c r="D24" s="10" t="s">
        <v>10</v>
      </c>
      <c r="E24" s="10">
        <f>L6+L7+L8+L10</f>
        <v>4227</v>
      </c>
    </row>
    <row r="25" spans="2:18" x14ac:dyDescent="0.25">
      <c r="B25" s="7" t="s">
        <v>77</v>
      </c>
      <c r="C25" s="11" t="s">
        <v>1</v>
      </c>
      <c r="D25" s="11" t="s">
        <v>7</v>
      </c>
      <c r="E25" s="11">
        <f>J4+J3</f>
        <v>1745</v>
      </c>
    </row>
    <row r="26" spans="2:18" x14ac:dyDescent="0.25">
      <c r="B26" s="7" t="s">
        <v>184</v>
      </c>
      <c r="C26" s="24" t="s">
        <v>1</v>
      </c>
      <c r="D26" s="24" t="s">
        <v>5</v>
      </c>
      <c r="E26" s="24">
        <f>(H3)+((H4)/2)</f>
        <v>394</v>
      </c>
      <c r="F26" s="34" t="s">
        <v>150</v>
      </c>
    </row>
    <row r="27" spans="2:18" x14ac:dyDescent="0.25">
      <c r="B27" s="7" t="s">
        <v>146</v>
      </c>
      <c r="C27" s="24" t="s">
        <v>5</v>
      </c>
      <c r="D27" s="24" t="s">
        <v>1</v>
      </c>
      <c r="E27" s="24">
        <f>D8+C8</f>
        <v>533</v>
      </c>
      <c r="F27" s="34" t="s">
        <v>152</v>
      </c>
    </row>
    <row r="28" spans="2:18" x14ac:dyDescent="0.25">
      <c r="B28" s="7" t="s">
        <v>147</v>
      </c>
      <c r="C28" s="24" t="s">
        <v>1</v>
      </c>
      <c r="D28" s="24" t="s">
        <v>5</v>
      </c>
      <c r="E28" s="24">
        <f>H4/2</f>
        <v>149</v>
      </c>
      <c r="F28" s="34" t="s">
        <v>151</v>
      </c>
    </row>
    <row r="29" spans="2:18" x14ac:dyDescent="0.25">
      <c r="B29" s="7" t="s">
        <v>148</v>
      </c>
      <c r="C29" s="24" t="s">
        <v>5</v>
      </c>
      <c r="D29" s="24" t="s">
        <v>1</v>
      </c>
      <c r="E29" s="24">
        <v>0</v>
      </c>
      <c r="F29" s="34" t="s">
        <v>149</v>
      </c>
    </row>
    <row r="30" spans="2:18" ht="15.75" thickBot="1" x14ac:dyDescent="0.3">
      <c r="B30" s="55" t="s">
        <v>15</v>
      </c>
      <c r="C30" s="55"/>
      <c r="D30" s="55"/>
      <c r="E30" s="12">
        <f>SUM(E18:E29)</f>
        <v>18882</v>
      </c>
    </row>
    <row r="31" spans="2:18" x14ac:dyDescent="0.25">
      <c r="M31" s="64" t="s">
        <v>187</v>
      </c>
      <c r="N31" s="65"/>
      <c r="O31" s="65"/>
      <c r="P31" s="65"/>
      <c r="Q31" s="65"/>
      <c r="R31" s="66"/>
    </row>
    <row r="32" spans="2:18" ht="15.75" thickBot="1" x14ac:dyDescent="0.3">
      <c r="B32" s="79" t="s">
        <v>78</v>
      </c>
      <c r="C32" s="79"/>
      <c r="D32" s="79"/>
      <c r="M32" s="67"/>
      <c r="N32" s="68"/>
      <c r="O32" s="68"/>
      <c r="P32" s="68"/>
      <c r="Q32" s="68"/>
      <c r="R32" s="69"/>
    </row>
    <row r="33" spans="2:19" x14ac:dyDescent="0.25">
      <c r="B33" s="79"/>
      <c r="C33" s="79"/>
      <c r="D33" s="79"/>
    </row>
    <row r="34" spans="2:19" x14ac:dyDescent="0.25">
      <c r="B34" s="30" t="s">
        <v>85</v>
      </c>
      <c r="C34" s="30" t="s">
        <v>86</v>
      </c>
      <c r="D34" s="36" t="s">
        <v>18</v>
      </c>
      <c r="G34" s="12" t="s">
        <v>165</v>
      </c>
      <c r="H34" s="12" t="s">
        <v>167</v>
      </c>
      <c r="I34" s="12" t="s">
        <v>166</v>
      </c>
      <c r="Q34" s="12" t="s">
        <v>185</v>
      </c>
    </row>
    <row r="35" spans="2:19" x14ac:dyDescent="0.25">
      <c r="B35" s="54" t="s">
        <v>2</v>
      </c>
      <c r="C35" s="28" t="s">
        <v>153</v>
      </c>
      <c r="D35" s="28">
        <f>E11+E4+E9+E3</f>
        <v>22515</v>
      </c>
      <c r="E35" s="28"/>
      <c r="F35" s="28"/>
      <c r="M35" s="54" t="s">
        <v>179</v>
      </c>
      <c r="N35" s="54" t="s">
        <v>181</v>
      </c>
      <c r="O35" s="54"/>
      <c r="P35" s="54"/>
      <c r="Q35" s="54" t="s">
        <v>182</v>
      </c>
      <c r="R35" s="54" t="s">
        <v>183</v>
      </c>
    </row>
    <row r="36" spans="2:19" ht="15.95" customHeight="1" x14ac:dyDescent="0.25">
      <c r="B36" s="54"/>
      <c r="C36" s="28" t="s">
        <v>154</v>
      </c>
      <c r="D36" s="28">
        <f>E6+E7</f>
        <v>8422</v>
      </c>
      <c r="E36" s="28" t="s">
        <v>164</v>
      </c>
      <c r="F36" s="37">
        <f>SUM(D35:D36)</f>
        <v>30937</v>
      </c>
      <c r="G36" s="35">
        <f>E10+E12</f>
        <v>4000</v>
      </c>
      <c r="H36" s="12">
        <f>F36+G36</f>
        <v>34937</v>
      </c>
      <c r="I36" s="12">
        <f>E13</f>
        <v>34937</v>
      </c>
      <c r="M36" s="54"/>
      <c r="N36" s="28" t="s">
        <v>46</v>
      </c>
      <c r="O36" s="28" t="s">
        <v>180</v>
      </c>
      <c r="P36" s="28" t="s">
        <v>93</v>
      </c>
      <c r="Q36" s="54"/>
      <c r="R36" s="54"/>
    </row>
    <row r="37" spans="2:19" x14ac:dyDescent="0.25">
      <c r="B37" s="54" t="s">
        <v>5</v>
      </c>
      <c r="C37" s="28" t="s">
        <v>155</v>
      </c>
      <c r="D37" s="28">
        <f>H6+H7+H5+H10</f>
        <v>5109</v>
      </c>
      <c r="E37" s="28"/>
      <c r="F37" s="28"/>
      <c r="H37" s="31"/>
      <c r="M37" s="44" t="s">
        <v>139</v>
      </c>
      <c r="N37" s="44">
        <f>E18</f>
        <v>4817</v>
      </c>
      <c r="O37" s="44">
        <f>D37</f>
        <v>5109</v>
      </c>
      <c r="P37" s="44">
        <f>C55</f>
        <v>0</v>
      </c>
      <c r="Q37" s="44">
        <v>1.38</v>
      </c>
      <c r="R37" s="44">
        <v>60</v>
      </c>
    </row>
    <row r="38" spans="2:19" x14ac:dyDescent="0.25">
      <c r="B38" s="54"/>
      <c r="C38" s="28" t="s">
        <v>156</v>
      </c>
      <c r="D38" s="28">
        <f>H11+H9+H3+H4</f>
        <v>53623</v>
      </c>
      <c r="E38" s="28" t="s">
        <v>164</v>
      </c>
      <c r="F38" s="37">
        <f>SUM(D37:D38)</f>
        <v>58732</v>
      </c>
      <c r="H38" s="31">
        <f t="shared" ref="H38:H45" si="0">F38+G38</f>
        <v>58732</v>
      </c>
      <c r="I38" s="12">
        <f>H13</f>
        <v>58732</v>
      </c>
      <c r="M38" s="44" t="s">
        <v>140</v>
      </c>
      <c r="N38" s="44">
        <f>E19</f>
        <v>4817</v>
      </c>
      <c r="O38" s="44">
        <f>D38</f>
        <v>53623</v>
      </c>
      <c r="P38" s="44">
        <f>C57</f>
        <v>0</v>
      </c>
      <c r="Q38" s="44">
        <v>1.62</v>
      </c>
      <c r="R38" s="44">
        <v>60</v>
      </c>
    </row>
    <row r="39" spans="2:19" x14ac:dyDescent="0.25">
      <c r="B39" s="54" t="s">
        <v>6</v>
      </c>
      <c r="C39" s="28" t="s">
        <v>157</v>
      </c>
      <c r="D39" s="28">
        <f>I4/2+I5</f>
        <v>7053.5</v>
      </c>
      <c r="E39" s="28"/>
      <c r="F39" s="28"/>
      <c r="H39" s="31"/>
      <c r="M39" s="44" t="s">
        <v>141</v>
      </c>
      <c r="N39" s="44">
        <f t="shared" ref="N39:N48" si="1">E20</f>
        <v>119</v>
      </c>
      <c r="O39" s="44">
        <f>D35</f>
        <v>22515</v>
      </c>
      <c r="P39" s="44">
        <f>C63</f>
        <v>0</v>
      </c>
      <c r="Q39" s="44">
        <v>5</v>
      </c>
      <c r="R39" s="44">
        <v>60</v>
      </c>
    </row>
    <row r="40" spans="2:19" x14ac:dyDescent="0.25">
      <c r="B40" s="54"/>
      <c r="C40" s="28" t="s">
        <v>158</v>
      </c>
      <c r="D40" s="28">
        <f>I3+I4/2</f>
        <v>5554.5</v>
      </c>
      <c r="E40" s="28"/>
      <c r="F40" s="28"/>
      <c r="H40" s="31"/>
      <c r="M40" s="44" t="s">
        <v>142</v>
      </c>
      <c r="N40" s="44">
        <f t="shared" si="1"/>
        <v>121</v>
      </c>
      <c r="O40" s="44">
        <f>D36</f>
        <v>8422</v>
      </c>
      <c r="P40" s="44">
        <f>C52</f>
        <v>8422</v>
      </c>
      <c r="Q40" s="44">
        <v>1.38</v>
      </c>
      <c r="R40" s="44">
        <v>60</v>
      </c>
    </row>
    <row r="41" spans="2:19" x14ac:dyDescent="0.25">
      <c r="B41" s="54"/>
      <c r="C41" s="28" t="s">
        <v>159</v>
      </c>
      <c r="D41" s="28">
        <f>I8+I7</f>
        <v>14474</v>
      </c>
      <c r="E41" s="28" t="s">
        <v>164</v>
      </c>
      <c r="F41" s="37">
        <f>SUM(D39:D41)</f>
        <v>27082</v>
      </c>
      <c r="G41" s="35">
        <f>I11</f>
        <v>50000</v>
      </c>
      <c r="H41" s="31">
        <f t="shared" si="0"/>
        <v>77082</v>
      </c>
      <c r="I41" s="12">
        <f>I13</f>
        <v>77082</v>
      </c>
      <c r="M41" s="44" t="s">
        <v>143</v>
      </c>
      <c r="N41" s="44">
        <f t="shared" si="1"/>
        <v>980</v>
      </c>
      <c r="O41" s="44">
        <f>D45</f>
        <v>4377</v>
      </c>
      <c r="P41" s="44">
        <f>C64</f>
        <v>19024</v>
      </c>
      <c r="Q41" s="44">
        <v>1.3</v>
      </c>
      <c r="R41" s="44">
        <v>60</v>
      </c>
    </row>
    <row r="42" spans="2:19" x14ac:dyDescent="0.25">
      <c r="B42" s="54" t="s">
        <v>1</v>
      </c>
      <c r="C42" s="28" t="s">
        <v>160</v>
      </c>
      <c r="D42" s="28">
        <f>D3</f>
        <v>2000</v>
      </c>
      <c r="E42" s="28"/>
      <c r="F42" s="28"/>
      <c r="H42" s="31"/>
      <c r="M42" s="44" t="s">
        <v>144</v>
      </c>
      <c r="N42" s="44">
        <f t="shared" si="1"/>
        <v>980</v>
      </c>
      <c r="O42" s="44">
        <f>D44</f>
        <v>14992</v>
      </c>
      <c r="P42" s="44">
        <f>C60</f>
        <v>3002</v>
      </c>
      <c r="Q42" s="44">
        <v>2.31</v>
      </c>
      <c r="R42" s="44">
        <v>60</v>
      </c>
    </row>
    <row r="43" spans="2:19" x14ac:dyDescent="0.25">
      <c r="B43" s="54"/>
      <c r="C43" s="28" t="s">
        <v>161</v>
      </c>
      <c r="D43" s="28">
        <f>(D9+D11)/2</f>
        <v>14704</v>
      </c>
      <c r="E43" s="28"/>
      <c r="F43" s="28"/>
      <c r="H43" s="31"/>
      <c r="M43" s="44" t="s">
        <v>145</v>
      </c>
      <c r="N43" s="44">
        <f t="shared" si="1"/>
        <v>4227</v>
      </c>
      <c r="O43" s="44">
        <f>D36</f>
        <v>8422</v>
      </c>
      <c r="P43" s="44">
        <f>C52</f>
        <v>8422</v>
      </c>
      <c r="Q43" s="44">
        <v>1.38</v>
      </c>
      <c r="R43" s="44">
        <v>60</v>
      </c>
    </row>
    <row r="44" spans="2:19" x14ac:dyDescent="0.25">
      <c r="B44" s="54"/>
      <c r="C44" s="28" t="s">
        <v>162</v>
      </c>
      <c r="D44" s="28">
        <f>(D9+D11)/2+D8</f>
        <v>14992</v>
      </c>
      <c r="E44" s="28"/>
      <c r="F44" s="28"/>
      <c r="H44" s="31"/>
      <c r="M44" s="44" t="s">
        <v>77</v>
      </c>
      <c r="N44" s="44">
        <f t="shared" si="1"/>
        <v>1745</v>
      </c>
      <c r="O44" s="44">
        <f>D35</f>
        <v>22515</v>
      </c>
      <c r="P44" s="44">
        <f>C63</f>
        <v>0</v>
      </c>
      <c r="Q44" s="44">
        <v>5</v>
      </c>
      <c r="R44" s="44">
        <v>60</v>
      </c>
    </row>
    <row r="45" spans="2:19" x14ac:dyDescent="0.25">
      <c r="B45" s="54"/>
      <c r="C45" s="28" t="s">
        <v>163</v>
      </c>
      <c r="D45" s="28">
        <f>D5+D6+D10</f>
        <v>4377</v>
      </c>
      <c r="E45" s="28" t="s">
        <v>164</v>
      </c>
      <c r="F45" s="37">
        <f>SUM(D42:D45)</f>
        <v>36073</v>
      </c>
      <c r="H45" s="31">
        <f t="shared" si="0"/>
        <v>36073</v>
      </c>
      <c r="I45" s="12">
        <f>D13</f>
        <v>36073</v>
      </c>
      <c r="M45" s="44" t="s">
        <v>184</v>
      </c>
      <c r="N45" s="44">
        <f t="shared" si="1"/>
        <v>394</v>
      </c>
      <c r="O45" s="44">
        <f>D40</f>
        <v>5554.5</v>
      </c>
      <c r="P45" s="44">
        <f>C61</f>
        <v>12151.5</v>
      </c>
      <c r="Q45" s="44">
        <v>5</v>
      </c>
      <c r="R45" s="44">
        <v>60</v>
      </c>
    </row>
    <row r="46" spans="2:19" x14ac:dyDescent="0.25">
      <c r="M46" s="44" t="s">
        <v>146</v>
      </c>
      <c r="N46" s="44">
        <f t="shared" si="1"/>
        <v>533</v>
      </c>
      <c r="O46" s="44">
        <f>D41</f>
        <v>14474</v>
      </c>
      <c r="P46" s="44">
        <f>C56</f>
        <v>43423</v>
      </c>
      <c r="Q46" s="44">
        <v>1.62</v>
      </c>
      <c r="R46" s="44">
        <v>30</v>
      </c>
      <c r="S46" s="34" t="s">
        <v>186</v>
      </c>
    </row>
    <row r="47" spans="2:19" x14ac:dyDescent="0.25">
      <c r="M47" s="44" t="s">
        <v>147</v>
      </c>
      <c r="N47" s="44">
        <f t="shared" si="1"/>
        <v>149</v>
      </c>
      <c r="O47" s="44">
        <f>D39</f>
        <v>7053.5</v>
      </c>
      <c r="P47" s="44">
        <f>C65</f>
        <v>26674.5</v>
      </c>
      <c r="Q47" s="44">
        <v>5</v>
      </c>
      <c r="R47" s="44">
        <v>60</v>
      </c>
    </row>
    <row r="48" spans="2:19" x14ac:dyDescent="0.25">
      <c r="B48" s="73" t="s">
        <v>87</v>
      </c>
      <c r="C48" s="73"/>
      <c r="D48" s="73"/>
      <c r="M48" s="44" t="s">
        <v>148</v>
      </c>
      <c r="N48" s="44">
        <f t="shared" si="1"/>
        <v>0</v>
      </c>
      <c r="O48" s="44">
        <f>D41</f>
        <v>14474</v>
      </c>
      <c r="P48" s="44">
        <f>C56</f>
        <v>43423</v>
      </c>
      <c r="Q48" s="44">
        <v>1.62</v>
      </c>
      <c r="R48" s="44">
        <v>30</v>
      </c>
      <c r="S48" s="34" t="s">
        <v>186</v>
      </c>
    </row>
    <row r="49" spans="2:18" ht="15.75" thickBot="1" x14ac:dyDescent="0.3">
      <c r="B49" s="74"/>
      <c r="C49" s="74"/>
      <c r="D49" s="74"/>
    </row>
    <row r="50" spans="2:18" x14ac:dyDescent="0.25">
      <c r="B50" s="45" t="s">
        <v>103</v>
      </c>
      <c r="C50" s="46">
        <f>NewVolumes!F8+NewVolumes!F9</f>
        <v>4109</v>
      </c>
      <c r="D50" s="70" t="s">
        <v>173</v>
      </c>
      <c r="R50" s="12" t="s">
        <v>188</v>
      </c>
    </row>
    <row r="51" spans="2:18" x14ac:dyDescent="0.25">
      <c r="B51" s="47" t="s">
        <v>102</v>
      </c>
      <c r="C51" s="48">
        <f>NewVolumes!E8+NewVolumes!E7+NewVolumes!J7+NewVolumes!L7+NewVolumes!L8+NewVolumes!J8</f>
        <v>7945</v>
      </c>
      <c r="D51" s="71"/>
    </row>
    <row r="52" spans="2:18" x14ac:dyDescent="0.25">
      <c r="B52" s="47" t="s">
        <v>172</v>
      </c>
      <c r="C52" s="48">
        <f>NewVolumes!J6</f>
        <v>8422</v>
      </c>
      <c r="D52" s="71"/>
    </row>
    <row r="53" spans="2:18" x14ac:dyDescent="0.25">
      <c r="B53" s="47" t="s">
        <v>99</v>
      </c>
      <c r="C53" s="48">
        <f>NewVolumes!G5+NewVolumes!G12</f>
        <v>7945</v>
      </c>
      <c r="D53" s="71"/>
    </row>
    <row r="54" spans="2:18" x14ac:dyDescent="0.25">
      <c r="B54" s="47" t="s">
        <v>100</v>
      </c>
      <c r="C54" s="48">
        <f>NewVolumes!H6+NewVolumes!K6</f>
        <v>4109</v>
      </c>
      <c r="D54" s="71"/>
    </row>
    <row r="55" spans="2:18" ht="15.75" thickBot="1" x14ac:dyDescent="0.3">
      <c r="B55" s="49" t="s">
        <v>101</v>
      </c>
      <c r="C55" s="50">
        <v>0</v>
      </c>
      <c r="D55" s="72"/>
    </row>
    <row r="56" spans="2:18" x14ac:dyDescent="0.25">
      <c r="B56" s="45" t="s">
        <v>168</v>
      </c>
      <c r="C56" s="46">
        <f>NewVolumes!K8+NewVolumes!K7</f>
        <v>43423</v>
      </c>
      <c r="D56" s="70" t="s">
        <v>174</v>
      </c>
    </row>
    <row r="57" spans="2:18" ht="15.75" thickBot="1" x14ac:dyDescent="0.3">
      <c r="B57" s="49" t="s">
        <v>171</v>
      </c>
      <c r="C57" s="50">
        <v>0</v>
      </c>
      <c r="D57" s="72"/>
    </row>
    <row r="58" spans="2:18" x14ac:dyDescent="0.25">
      <c r="B58" s="45" t="s">
        <v>105</v>
      </c>
      <c r="C58" s="46">
        <f>NewVolumes!C9+NewVolumes!C11</f>
        <v>3002</v>
      </c>
      <c r="D58" s="70" t="s">
        <v>176</v>
      </c>
    </row>
    <row r="59" spans="2:18" x14ac:dyDescent="0.25">
      <c r="B59" s="47" t="s">
        <v>175</v>
      </c>
      <c r="C59" s="48">
        <v>0</v>
      </c>
      <c r="D59" s="71"/>
    </row>
    <row r="60" spans="2:18" x14ac:dyDescent="0.25">
      <c r="B60" s="47" t="s">
        <v>106</v>
      </c>
      <c r="C60" s="48">
        <f>NewVolumes!I3+NewVolumes!K3</f>
        <v>3002</v>
      </c>
      <c r="D60" s="71"/>
    </row>
    <row r="61" spans="2:18" s="31" customFormat="1" ht="15.75" thickBot="1" x14ac:dyDescent="0.3">
      <c r="B61" s="49" t="s">
        <v>170</v>
      </c>
      <c r="C61" s="50">
        <f>NewVolumes!K3+NewVolumes!K4/2</f>
        <v>12151.5</v>
      </c>
      <c r="D61" s="72"/>
    </row>
    <row r="62" spans="2:18" x14ac:dyDescent="0.25">
      <c r="B62" s="38" t="s">
        <v>97</v>
      </c>
      <c r="C62" s="39">
        <f>NewVolumes!E11+NewVolumes!E9+NewVolumes!J11+NewVolumes!L11+NewVolumes!J9+NewVolumes!L9</f>
        <v>19024</v>
      </c>
      <c r="D62" s="70" t="s">
        <v>178</v>
      </c>
    </row>
    <row r="63" spans="2:18" x14ac:dyDescent="0.25">
      <c r="B63" s="40" t="s">
        <v>177</v>
      </c>
      <c r="C63" s="29">
        <f>NewVolumes!L3+NewVolumes!L4</f>
        <v>0</v>
      </c>
      <c r="D63" s="71"/>
    </row>
    <row r="64" spans="2:18" x14ac:dyDescent="0.25">
      <c r="B64" s="40" t="s">
        <v>98</v>
      </c>
      <c r="C64" s="29">
        <f>NewVolumes!I5+NewVolumes!K5+NewVolumes!I12+NewVolumes!K12+NewVolumes!I10+NewVolumes!K10</f>
        <v>19024</v>
      </c>
      <c r="D64" s="71"/>
    </row>
    <row r="65" spans="2:4" ht="15.75" thickBot="1" x14ac:dyDescent="0.3">
      <c r="B65" s="41" t="s">
        <v>169</v>
      </c>
      <c r="C65" s="42">
        <f>NewVolumes!K12+NewVolumes!K5+NewVolumes!K4/2</f>
        <v>26674.5</v>
      </c>
      <c r="D65" s="72"/>
    </row>
  </sheetData>
  <mergeCells count="18">
    <mergeCell ref="B37:B38"/>
    <mergeCell ref="B17:D17"/>
    <mergeCell ref="B30:D30"/>
    <mergeCell ref="B15:E16"/>
    <mergeCell ref="B32:D33"/>
    <mergeCell ref="B35:B36"/>
    <mergeCell ref="B39:B41"/>
    <mergeCell ref="B42:B45"/>
    <mergeCell ref="D50:D55"/>
    <mergeCell ref="D56:D57"/>
    <mergeCell ref="B48:D49"/>
    <mergeCell ref="R35:R36"/>
    <mergeCell ref="M35:M36"/>
    <mergeCell ref="M31:R32"/>
    <mergeCell ref="D58:D61"/>
    <mergeCell ref="D62:D65"/>
    <mergeCell ref="N35:P35"/>
    <mergeCell ref="Q35:Q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93534-A3FD-4735-8ABC-474D5E73C3A5}">
  <dimension ref="B2:L23"/>
  <sheetViews>
    <sheetView zoomScale="160" zoomScaleNormal="160" workbookViewId="0">
      <selection activeCell="G18" sqref="G18"/>
    </sheetView>
  </sheetViews>
  <sheetFormatPr defaultColWidth="9.140625" defaultRowHeight="15" x14ac:dyDescent="0.25"/>
  <cols>
    <col min="1" max="4" width="9.140625" style="12"/>
    <col min="5" max="5" width="10.140625" style="12" bestFit="1" customWidth="1"/>
    <col min="6" max="8" width="9.140625" style="12"/>
    <col min="9" max="9" width="11.85546875" style="12" bestFit="1" customWidth="1"/>
    <col min="10" max="10" width="10" style="12" bestFit="1" customWidth="1"/>
    <col min="11" max="11" width="9.140625" style="12"/>
    <col min="12" max="12" width="10.42578125" style="12" bestFit="1" customWidth="1"/>
    <col min="13" max="16384" width="9.140625" style="12"/>
  </cols>
  <sheetData>
    <row r="2" spans="2:12" x14ac:dyDescent="0.25">
      <c r="B2" s="78" t="s">
        <v>27</v>
      </c>
      <c r="C2" s="78"/>
      <c r="D2" s="78"/>
      <c r="E2" s="78"/>
      <c r="F2" s="78" t="s">
        <v>28</v>
      </c>
      <c r="G2" s="78"/>
      <c r="H2" s="78"/>
      <c r="I2" s="78"/>
      <c r="J2" s="78" t="s">
        <v>29</v>
      </c>
      <c r="K2" s="78"/>
      <c r="L2" s="78"/>
    </row>
    <row r="3" spans="2:12" x14ac:dyDescent="0.25">
      <c r="B3" s="78"/>
      <c r="C3" s="78"/>
      <c r="D3" s="78"/>
      <c r="E3" s="78"/>
      <c r="F3" s="78"/>
      <c r="G3" s="78"/>
      <c r="H3" s="78"/>
      <c r="I3" s="78"/>
      <c r="J3" s="78"/>
      <c r="K3" s="78"/>
      <c r="L3" s="78"/>
    </row>
    <row r="4" spans="2:12" x14ac:dyDescent="0.25">
      <c r="B4" s="16" t="s">
        <v>46</v>
      </c>
      <c r="C4" s="16" t="s">
        <v>18</v>
      </c>
      <c r="D4" s="16" t="s">
        <v>76</v>
      </c>
      <c r="E4" s="16" t="s">
        <v>73</v>
      </c>
      <c r="F4" s="16" t="s">
        <v>75</v>
      </c>
      <c r="G4" s="16" t="s">
        <v>18</v>
      </c>
      <c r="H4" s="16" t="s">
        <v>76</v>
      </c>
      <c r="I4" s="20" t="s">
        <v>74</v>
      </c>
      <c r="J4" s="54" t="s">
        <v>44</v>
      </c>
      <c r="K4" s="54"/>
      <c r="L4" s="54"/>
    </row>
    <row r="5" spans="2:12" x14ac:dyDescent="0.25">
      <c r="B5" s="7" t="s">
        <v>19</v>
      </c>
      <c r="C5" s="7">
        <v>119</v>
      </c>
      <c r="D5" s="22">
        <v>2.4E-2</v>
      </c>
      <c r="E5" s="22">
        <f>C5*2/10000</f>
        <v>2.3800000000000002E-2</v>
      </c>
      <c r="F5" s="16" t="s">
        <v>30</v>
      </c>
      <c r="G5" s="16">
        <v>980</v>
      </c>
      <c r="H5" s="22">
        <v>0.15</v>
      </c>
      <c r="I5" s="23">
        <f t="shared" ref="I5:I18" si="0">1.5*G5/10000</f>
        <v>0.14699999999999999</v>
      </c>
      <c r="J5" s="16" t="s">
        <v>45</v>
      </c>
      <c r="K5" s="16" t="s">
        <v>46</v>
      </c>
      <c r="L5" s="16" t="s">
        <v>47</v>
      </c>
    </row>
    <row r="6" spans="2:12" x14ac:dyDescent="0.25">
      <c r="B6" s="7" t="s">
        <v>20</v>
      </c>
      <c r="C6" s="7">
        <v>121</v>
      </c>
      <c r="D6" s="22">
        <v>2.4E-2</v>
      </c>
      <c r="E6" s="22">
        <f t="shared" ref="E6:E12" si="1">C6*2/10000</f>
        <v>2.4199999999999999E-2</v>
      </c>
      <c r="F6" s="16" t="s">
        <v>31</v>
      </c>
      <c r="G6" s="16">
        <v>980</v>
      </c>
      <c r="H6" s="22">
        <v>0.15</v>
      </c>
      <c r="I6" s="23">
        <f t="shared" si="0"/>
        <v>0.14699999999999999</v>
      </c>
      <c r="J6" s="16" t="s">
        <v>48</v>
      </c>
      <c r="K6" s="16" t="s">
        <v>49</v>
      </c>
      <c r="L6" s="21">
        <v>0.33</v>
      </c>
    </row>
    <row r="7" spans="2:12" x14ac:dyDescent="0.25">
      <c r="B7" s="7" t="s">
        <v>21</v>
      </c>
      <c r="C7" s="7">
        <v>8422</v>
      </c>
      <c r="D7" s="22">
        <v>1.68</v>
      </c>
      <c r="E7" s="22">
        <f t="shared" si="1"/>
        <v>1.6843999999999999</v>
      </c>
      <c r="F7" s="16" t="s">
        <v>32</v>
      </c>
      <c r="G7" s="16">
        <v>18024</v>
      </c>
      <c r="H7" s="22">
        <v>2.7</v>
      </c>
      <c r="I7" s="23">
        <f t="shared" si="0"/>
        <v>2.7035999999999998</v>
      </c>
      <c r="J7" s="16" t="s">
        <v>50</v>
      </c>
      <c r="K7" s="16" t="s">
        <v>51</v>
      </c>
      <c r="L7" s="21">
        <v>1.19</v>
      </c>
    </row>
    <row r="8" spans="2:12" x14ac:dyDescent="0.25">
      <c r="B8" s="7" t="s">
        <v>22</v>
      </c>
      <c r="C8" s="7">
        <v>152</v>
      </c>
      <c r="D8" s="22">
        <v>0.03</v>
      </c>
      <c r="E8" s="22">
        <f t="shared" si="1"/>
        <v>3.04E-2</v>
      </c>
      <c r="F8" s="16" t="s">
        <v>33</v>
      </c>
      <c r="G8" s="16">
        <v>18024</v>
      </c>
      <c r="H8" s="22">
        <v>2.7</v>
      </c>
      <c r="I8" s="23">
        <f t="shared" si="0"/>
        <v>2.7035999999999998</v>
      </c>
      <c r="J8" s="16" t="s">
        <v>52</v>
      </c>
      <c r="K8" s="16" t="s">
        <v>53</v>
      </c>
      <c r="L8" s="21">
        <v>0.18</v>
      </c>
    </row>
    <row r="9" spans="2:12" x14ac:dyDescent="0.25">
      <c r="B9" s="7" t="s">
        <v>23</v>
      </c>
      <c r="C9" s="7">
        <v>136</v>
      </c>
      <c r="D9" s="22">
        <v>2.8000000000000001E-2</v>
      </c>
      <c r="E9" s="22">
        <f t="shared" si="1"/>
        <v>2.7199999999999998E-2</v>
      </c>
      <c r="F9" s="16" t="s">
        <v>34</v>
      </c>
      <c r="G9" s="16">
        <v>9054</v>
      </c>
      <c r="H9" s="22">
        <v>1.35</v>
      </c>
      <c r="I9" s="23">
        <f t="shared" si="0"/>
        <v>1.3581000000000001</v>
      </c>
      <c r="J9" s="16" t="s">
        <v>54</v>
      </c>
      <c r="K9" s="16" t="s">
        <v>55</v>
      </c>
      <c r="L9" s="21">
        <v>3.36</v>
      </c>
    </row>
    <row r="10" spans="2:12" x14ac:dyDescent="0.25">
      <c r="B10" s="7" t="s">
        <v>24</v>
      </c>
      <c r="C10" s="7">
        <v>298</v>
      </c>
      <c r="D10" s="22">
        <v>5.8999999999999997E-2</v>
      </c>
      <c r="E10" s="22">
        <f t="shared" si="1"/>
        <v>5.96E-2</v>
      </c>
      <c r="F10" s="16" t="s">
        <v>35</v>
      </c>
      <c r="G10" s="16">
        <v>9054</v>
      </c>
      <c r="H10" s="22">
        <v>1.35</v>
      </c>
      <c r="I10" s="23">
        <f t="shared" si="0"/>
        <v>1.3581000000000001</v>
      </c>
      <c r="J10" s="16" t="s">
        <v>56</v>
      </c>
      <c r="K10" s="16" t="s">
        <v>57</v>
      </c>
      <c r="L10" s="21">
        <v>3.36</v>
      </c>
    </row>
    <row r="11" spans="2:12" x14ac:dyDescent="0.25">
      <c r="B11" s="7" t="s">
        <v>25</v>
      </c>
      <c r="C11" s="7">
        <v>245</v>
      </c>
      <c r="D11" s="22">
        <v>4.9000000000000002E-2</v>
      </c>
      <c r="E11" s="22">
        <f t="shared" si="1"/>
        <v>4.9000000000000002E-2</v>
      </c>
      <c r="F11" s="16" t="s">
        <v>36</v>
      </c>
      <c r="G11" s="16">
        <v>5109</v>
      </c>
      <c r="H11" s="22">
        <v>0.76</v>
      </c>
      <c r="I11" s="23">
        <f t="shared" si="0"/>
        <v>0.76634999999999998</v>
      </c>
      <c r="J11" s="16" t="s">
        <v>58</v>
      </c>
      <c r="K11" s="16" t="s">
        <v>59</v>
      </c>
      <c r="L11" s="21">
        <v>1.52</v>
      </c>
    </row>
    <row r="12" spans="2:12" x14ac:dyDescent="0.25">
      <c r="B12" s="7" t="s">
        <v>26</v>
      </c>
      <c r="C12" s="7">
        <v>14671</v>
      </c>
      <c r="D12" s="22">
        <v>2.9340000000000002</v>
      </c>
      <c r="E12" s="22">
        <f t="shared" si="1"/>
        <v>2.9342000000000001</v>
      </c>
      <c r="F12" s="16" t="s">
        <v>37</v>
      </c>
      <c r="G12" s="16">
        <v>5109</v>
      </c>
      <c r="H12" s="22">
        <v>0.76</v>
      </c>
      <c r="I12" s="23">
        <f t="shared" si="0"/>
        <v>0.76634999999999998</v>
      </c>
      <c r="J12" s="16" t="s">
        <v>60</v>
      </c>
      <c r="K12" s="16" t="s">
        <v>61</v>
      </c>
      <c r="L12" s="21">
        <v>3</v>
      </c>
    </row>
    <row r="13" spans="2:12" x14ac:dyDescent="0.25">
      <c r="F13" s="16" t="s">
        <v>38</v>
      </c>
      <c r="G13" s="16">
        <v>5817</v>
      </c>
      <c r="H13" s="22">
        <v>0.87</v>
      </c>
      <c r="I13" s="23">
        <f t="shared" si="0"/>
        <v>0.87255000000000005</v>
      </c>
      <c r="J13" s="16" t="s">
        <v>62</v>
      </c>
      <c r="K13" s="16" t="s">
        <v>63</v>
      </c>
      <c r="L13" s="21">
        <v>1.08</v>
      </c>
    </row>
    <row r="14" spans="2:12" x14ac:dyDescent="0.25">
      <c r="F14" s="16" t="s">
        <v>39</v>
      </c>
      <c r="G14" s="16">
        <v>5817</v>
      </c>
      <c r="H14" s="22">
        <v>0.87</v>
      </c>
      <c r="I14" s="23">
        <f t="shared" si="0"/>
        <v>0.87255000000000005</v>
      </c>
      <c r="J14" s="54" t="s">
        <v>64</v>
      </c>
      <c r="K14" s="54"/>
      <c r="L14" s="54"/>
    </row>
    <row r="15" spans="2:12" x14ac:dyDescent="0.25">
      <c r="F15" s="16" t="s">
        <v>40</v>
      </c>
      <c r="G15" s="16">
        <v>3002</v>
      </c>
      <c r="H15" s="22">
        <v>0.45</v>
      </c>
      <c r="I15" s="23">
        <f t="shared" si="0"/>
        <v>0.45029999999999998</v>
      </c>
      <c r="J15" s="16" t="s">
        <v>45</v>
      </c>
      <c r="K15" s="16" t="s">
        <v>46</v>
      </c>
      <c r="L15" s="16" t="s">
        <v>47</v>
      </c>
    </row>
    <row r="16" spans="2:12" x14ac:dyDescent="0.25">
      <c r="F16" s="16" t="s">
        <v>41</v>
      </c>
      <c r="G16" s="16">
        <v>3002</v>
      </c>
      <c r="H16" s="22">
        <v>0.45</v>
      </c>
      <c r="I16" s="23">
        <f t="shared" si="0"/>
        <v>0.45029999999999998</v>
      </c>
      <c r="J16" s="16" t="s">
        <v>65</v>
      </c>
      <c r="K16" s="16" t="s">
        <v>49</v>
      </c>
      <c r="L16" s="21">
        <v>0.9</v>
      </c>
    </row>
    <row r="17" spans="6:12" x14ac:dyDescent="0.25">
      <c r="F17" s="16" t="s">
        <v>42</v>
      </c>
      <c r="G17" s="16">
        <v>1745</v>
      </c>
      <c r="H17" s="22">
        <v>0.26</v>
      </c>
      <c r="I17" s="23">
        <f t="shared" si="0"/>
        <v>0.26174999999999998</v>
      </c>
      <c r="J17" s="16" t="s">
        <v>66</v>
      </c>
      <c r="K17" s="16" t="s">
        <v>51</v>
      </c>
      <c r="L17" s="21">
        <v>3.65</v>
      </c>
    </row>
    <row r="18" spans="6:12" x14ac:dyDescent="0.25">
      <c r="F18" s="16" t="s">
        <v>43</v>
      </c>
      <c r="G18" s="16">
        <v>43423</v>
      </c>
      <c r="H18" s="22">
        <v>6.5</v>
      </c>
      <c r="I18" s="23">
        <f t="shared" si="0"/>
        <v>6.5134499999999997</v>
      </c>
      <c r="J18" s="16" t="s">
        <v>67</v>
      </c>
      <c r="K18" s="16" t="s">
        <v>53</v>
      </c>
      <c r="L18" s="21">
        <v>0.57999999999999996</v>
      </c>
    </row>
    <row r="19" spans="6:12" x14ac:dyDescent="0.25">
      <c r="J19" s="16" t="s">
        <v>68</v>
      </c>
      <c r="K19" s="16" t="s">
        <v>55</v>
      </c>
      <c r="L19" s="21">
        <v>1.96</v>
      </c>
    </row>
    <row r="20" spans="6:12" x14ac:dyDescent="0.25">
      <c r="J20" s="16" t="s">
        <v>69</v>
      </c>
      <c r="K20" s="16" t="s">
        <v>57</v>
      </c>
      <c r="L20" s="21">
        <v>1.93</v>
      </c>
    </row>
    <row r="21" spans="6:12" x14ac:dyDescent="0.25">
      <c r="J21" s="16" t="s">
        <v>70</v>
      </c>
      <c r="K21" s="16" t="s">
        <v>59</v>
      </c>
      <c r="L21" s="21">
        <v>1.1100000000000001</v>
      </c>
    </row>
    <row r="22" spans="6:12" x14ac:dyDescent="0.25">
      <c r="J22" s="16" t="s">
        <v>71</v>
      </c>
      <c r="K22" s="16" t="s">
        <v>61</v>
      </c>
      <c r="L22" s="21">
        <v>3</v>
      </c>
    </row>
    <row r="23" spans="6:12" x14ac:dyDescent="0.25">
      <c r="J23" s="16" t="s">
        <v>72</v>
      </c>
      <c r="K23" s="16" t="s">
        <v>63</v>
      </c>
      <c r="L23" s="21">
        <v>2.11</v>
      </c>
    </row>
  </sheetData>
  <mergeCells count="5">
    <mergeCell ref="J14:L14"/>
    <mergeCell ref="J2:L3"/>
    <mergeCell ref="B2:E3"/>
    <mergeCell ref="F2:I3"/>
    <mergeCell ref="J4:L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DF4A3-B970-43C2-9AE1-B11F771813DE}">
  <dimension ref="B2:L30"/>
  <sheetViews>
    <sheetView topLeftCell="A37" zoomScale="134" zoomScaleNormal="120" workbookViewId="0">
      <selection activeCell="G5" sqref="G5"/>
    </sheetView>
  </sheetViews>
  <sheetFormatPr defaultColWidth="8.85546875" defaultRowHeight="15" x14ac:dyDescent="0.25"/>
  <cols>
    <col min="4" max="4" width="10.140625" bestFit="1" customWidth="1"/>
    <col min="7" max="7" width="11.85546875" bestFit="1" customWidth="1"/>
    <col min="8" max="8" width="9.42578125" bestFit="1" customWidth="1"/>
    <col min="10" max="10" width="10.42578125" bestFit="1" customWidth="1"/>
  </cols>
  <sheetData>
    <row r="2" spans="2:12" x14ac:dyDescent="0.25">
      <c r="B2" s="78" t="s">
        <v>27</v>
      </c>
      <c r="C2" s="78"/>
      <c r="D2" s="78"/>
      <c r="E2" s="78" t="s">
        <v>28</v>
      </c>
      <c r="F2" s="78"/>
      <c r="G2" s="78"/>
      <c r="H2" s="78" t="s">
        <v>29</v>
      </c>
      <c r="I2" s="78"/>
      <c r="J2" s="78"/>
    </row>
    <row r="3" spans="2:12" x14ac:dyDescent="0.25">
      <c r="B3" s="78"/>
      <c r="C3" s="78"/>
      <c r="D3" s="78"/>
      <c r="E3" s="78"/>
      <c r="F3" s="78"/>
      <c r="G3" s="78"/>
      <c r="H3" s="78"/>
      <c r="I3" s="78"/>
      <c r="J3" s="78"/>
    </row>
    <row r="4" spans="2:12" x14ac:dyDescent="0.25">
      <c r="B4" s="16" t="s">
        <v>46</v>
      </c>
      <c r="C4" s="16" t="s">
        <v>18</v>
      </c>
      <c r="D4" s="16" t="s">
        <v>73</v>
      </c>
      <c r="E4" s="16" t="s">
        <v>75</v>
      </c>
      <c r="F4" s="16" t="s">
        <v>18</v>
      </c>
      <c r="G4" s="16" t="s">
        <v>74</v>
      </c>
      <c r="H4" s="80" t="s">
        <v>44</v>
      </c>
      <c r="I4" s="81"/>
      <c r="J4" s="82"/>
    </row>
    <row r="5" spans="2:12" x14ac:dyDescent="0.25">
      <c r="B5" s="7" t="str">
        <f>NewVolumes!B18</f>
        <v>K10C21</v>
      </c>
      <c r="C5" s="7">
        <f>NewVolumes!E18</f>
        <v>4817</v>
      </c>
      <c r="D5" s="22">
        <f>C5*2/10000</f>
        <v>0.96340000000000003</v>
      </c>
      <c r="E5" s="44" t="s">
        <v>132</v>
      </c>
      <c r="F5" s="44">
        <f>NewVolumes!K8+NewVolumes!K7</f>
        <v>43423</v>
      </c>
      <c r="G5" s="21">
        <f>1.5*F5/10000</f>
        <v>6.5134499999999997</v>
      </c>
      <c r="H5" s="32" t="s">
        <v>45</v>
      </c>
      <c r="I5" s="32" t="s">
        <v>18</v>
      </c>
      <c r="J5" s="32" t="s">
        <v>47</v>
      </c>
      <c r="L5">
        <f>D5*3</f>
        <v>2.8902000000000001</v>
      </c>
    </row>
    <row r="6" spans="2:12" x14ac:dyDescent="0.25">
      <c r="B6" s="7" t="str">
        <f>NewVolumes!B19</f>
        <v>C10K21</v>
      </c>
      <c r="C6" s="7">
        <f>NewVolumes!E19</f>
        <v>4817</v>
      </c>
      <c r="D6" s="22">
        <f t="shared" ref="D6:D16" si="0">C6*2/10000</f>
        <v>0.96340000000000003</v>
      </c>
      <c r="E6" s="44" t="s">
        <v>133</v>
      </c>
      <c r="F6" s="44">
        <v>0</v>
      </c>
      <c r="G6" s="21">
        <f t="shared" ref="G6:G20" si="1">1.5*F6/10000</f>
        <v>0</v>
      </c>
      <c r="H6" s="32" t="s">
        <v>109</v>
      </c>
      <c r="I6" s="32"/>
      <c r="J6" s="32"/>
      <c r="L6">
        <f t="shared" ref="L6:L16" si="2">D6*3</f>
        <v>2.8902000000000001</v>
      </c>
    </row>
    <row r="7" spans="2:12" x14ac:dyDescent="0.25">
      <c r="B7" s="7" t="str">
        <f>NewVolumes!B20</f>
        <v>E10K20</v>
      </c>
      <c r="C7" s="7">
        <f>NewVolumes!E20</f>
        <v>119</v>
      </c>
      <c r="D7" s="22">
        <f t="shared" si="0"/>
        <v>2.3800000000000002E-2</v>
      </c>
      <c r="E7" s="44" t="s">
        <v>33</v>
      </c>
      <c r="F7" s="44">
        <f>NewVolumes!E11+NewVolumes!E9+NewVolumes!J11+NewVolumes!L11+NewVolumes!J9+NewVolumes!L9</f>
        <v>19024</v>
      </c>
      <c r="G7" s="21">
        <f t="shared" si="1"/>
        <v>2.8536000000000001</v>
      </c>
      <c r="H7" s="32" t="s">
        <v>110</v>
      </c>
      <c r="I7" s="32"/>
      <c r="J7" s="32"/>
      <c r="L7">
        <f t="shared" si="2"/>
        <v>7.1400000000000005E-2</v>
      </c>
    </row>
    <row r="8" spans="2:12" x14ac:dyDescent="0.25">
      <c r="B8" s="7" t="str">
        <f>NewVolumes!B21</f>
        <v>K11E21</v>
      </c>
      <c r="C8" s="7">
        <f>NewVolumes!E21</f>
        <v>121</v>
      </c>
      <c r="D8" s="22">
        <f t="shared" si="0"/>
        <v>2.4199999999999999E-2</v>
      </c>
      <c r="E8" s="44" t="s">
        <v>134</v>
      </c>
      <c r="F8" s="44">
        <f>NewVolumes!K12+NewVolumes!K5+NewVolumes!K4/2</f>
        <v>26674.5</v>
      </c>
      <c r="G8" s="21">
        <f t="shared" si="1"/>
        <v>4.0011749999999999</v>
      </c>
      <c r="H8" s="32" t="s">
        <v>111</v>
      </c>
      <c r="I8" s="32"/>
      <c r="J8" s="32"/>
      <c r="L8">
        <f t="shared" si="2"/>
        <v>7.2599999999999998E-2</v>
      </c>
    </row>
    <row r="9" spans="2:12" x14ac:dyDescent="0.25">
      <c r="B9" s="7" t="str">
        <f>NewVolumes!B22</f>
        <v>E11M10</v>
      </c>
      <c r="C9" s="7">
        <f>NewVolumes!E22</f>
        <v>980</v>
      </c>
      <c r="D9" s="22">
        <f t="shared" si="0"/>
        <v>0.19600000000000001</v>
      </c>
      <c r="E9" s="44" t="s">
        <v>32</v>
      </c>
      <c r="F9" s="44">
        <f>NewVolumes!E11+NewVolumes!E9+NewVolumes!J11+NewVolumes!L11+NewVolumes!J9+NewVolumes!L9</f>
        <v>19024</v>
      </c>
      <c r="G9" s="21">
        <f t="shared" si="1"/>
        <v>2.8536000000000001</v>
      </c>
      <c r="H9" s="32" t="s">
        <v>112</v>
      </c>
      <c r="I9" s="32"/>
      <c r="J9" s="32"/>
      <c r="L9">
        <f t="shared" si="2"/>
        <v>0.58800000000000008</v>
      </c>
    </row>
    <row r="10" spans="2:12" x14ac:dyDescent="0.25">
      <c r="B10" s="7" t="str">
        <f>NewVolumes!B23</f>
        <v>M11E10</v>
      </c>
      <c r="C10" s="7">
        <f>NewVolumes!E23</f>
        <v>980</v>
      </c>
      <c r="D10" s="22">
        <f t="shared" si="0"/>
        <v>0.19600000000000001</v>
      </c>
      <c r="E10" s="44" t="s">
        <v>135</v>
      </c>
      <c r="F10" s="44">
        <v>0</v>
      </c>
      <c r="G10" s="21">
        <f t="shared" si="1"/>
        <v>0</v>
      </c>
      <c r="H10" s="32" t="s">
        <v>113</v>
      </c>
      <c r="I10" s="32"/>
      <c r="J10" s="32"/>
      <c r="L10">
        <f t="shared" si="2"/>
        <v>0.58800000000000008</v>
      </c>
    </row>
    <row r="11" spans="2:12" x14ac:dyDescent="0.25">
      <c r="B11" s="7" t="str">
        <f>NewVolumes!B24</f>
        <v>K11E10</v>
      </c>
      <c r="C11" s="7">
        <f>NewVolumes!E24</f>
        <v>4227</v>
      </c>
      <c r="D11" s="22">
        <f t="shared" si="0"/>
        <v>0.84540000000000004</v>
      </c>
      <c r="E11" s="44" t="s">
        <v>34</v>
      </c>
      <c r="F11" s="44">
        <f>NewVolumes!G5+NewVolumes!G12</f>
        <v>7945</v>
      </c>
      <c r="G11" s="21">
        <f t="shared" si="1"/>
        <v>1.1917500000000001</v>
      </c>
      <c r="H11" s="32" t="s">
        <v>114</v>
      </c>
      <c r="I11" s="32"/>
      <c r="J11" s="32"/>
      <c r="L11">
        <f t="shared" si="2"/>
        <v>2.5362</v>
      </c>
    </row>
    <row r="12" spans="2:12" x14ac:dyDescent="0.25">
      <c r="B12" s="7" t="str">
        <f>NewVolumes!B25</f>
        <v>E10K11</v>
      </c>
      <c r="C12" s="7">
        <f>NewVolumes!E25</f>
        <v>1745</v>
      </c>
      <c r="D12" s="22">
        <f t="shared" si="0"/>
        <v>0.34899999999999998</v>
      </c>
      <c r="E12" s="44" t="s">
        <v>36</v>
      </c>
      <c r="F12" s="44">
        <f>NewVolumes!H6+NewVolumes!K6</f>
        <v>4109</v>
      </c>
      <c r="G12" s="21">
        <f t="shared" si="1"/>
        <v>0.61634999999999995</v>
      </c>
      <c r="H12" s="32" t="s">
        <v>115</v>
      </c>
      <c r="I12" s="32"/>
      <c r="J12" s="32"/>
      <c r="L12">
        <f t="shared" si="2"/>
        <v>1.0469999999999999</v>
      </c>
    </row>
    <row r="13" spans="2:12" x14ac:dyDescent="0.25">
      <c r="B13" s="7" t="str">
        <f>NewVolumes!B26</f>
        <v>M11C20</v>
      </c>
      <c r="C13" s="7">
        <f>NewVolumes!E26</f>
        <v>394</v>
      </c>
      <c r="D13" s="22">
        <f t="shared" si="0"/>
        <v>7.8799999999999995E-2</v>
      </c>
      <c r="E13" s="44" t="s">
        <v>38</v>
      </c>
      <c r="F13" s="44">
        <v>0</v>
      </c>
      <c r="G13" s="21">
        <f t="shared" si="1"/>
        <v>0</v>
      </c>
      <c r="H13" s="32" t="s">
        <v>116</v>
      </c>
      <c r="I13" s="32"/>
      <c r="J13" s="32"/>
      <c r="L13">
        <f t="shared" si="2"/>
        <v>0.2364</v>
      </c>
    </row>
    <row r="14" spans="2:12" x14ac:dyDescent="0.25">
      <c r="B14" s="7" t="str">
        <f>NewVolumes!B27</f>
        <v>C11M20</v>
      </c>
      <c r="C14" s="7">
        <f>NewVolumes!E27</f>
        <v>533</v>
      </c>
      <c r="D14" s="22">
        <f t="shared" si="0"/>
        <v>0.1066</v>
      </c>
      <c r="E14" s="44" t="s">
        <v>35</v>
      </c>
      <c r="F14" s="44">
        <f>NewVolumes!E8+NewVolumes!E7+NewVolumes!J7+NewVolumes!L7+NewVolumes!L8+NewVolumes!J8</f>
        <v>7945</v>
      </c>
      <c r="G14" s="21">
        <f t="shared" si="1"/>
        <v>1.1917500000000001</v>
      </c>
      <c r="H14" s="32" t="s">
        <v>117</v>
      </c>
      <c r="I14" s="32"/>
      <c r="J14" s="32"/>
      <c r="L14">
        <f t="shared" si="2"/>
        <v>0.31979999999999997</v>
      </c>
    </row>
    <row r="15" spans="2:12" x14ac:dyDescent="0.25">
      <c r="B15" s="7" t="str">
        <f>NewVolumes!B28</f>
        <v>E11C20</v>
      </c>
      <c r="C15" s="7">
        <f>NewVolumes!E28</f>
        <v>149</v>
      </c>
      <c r="D15" s="22">
        <f t="shared" si="0"/>
        <v>2.98E-2</v>
      </c>
      <c r="E15" s="44" t="s">
        <v>37</v>
      </c>
      <c r="F15" s="44">
        <f>NewVolumes!F8+NewVolumes!F9</f>
        <v>4109</v>
      </c>
      <c r="G15" s="21">
        <f t="shared" si="1"/>
        <v>0.61634999999999995</v>
      </c>
      <c r="H15" s="33" t="s">
        <v>118</v>
      </c>
      <c r="I15" s="33"/>
      <c r="J15" s="33"/>
      <c r="L15">
        <f t="shared" si="2"/>
        <v>8.9400000000000007E-2</v>
      </c>
    </row>
    <row r="16" spans="2:12" x14ac:dyDescent="0.25">
      <c r="B16" s="7" t="str">
        <f>NewVolumes!B29</f>
        <v>C11E20</v>
      </c>
      <c r="C16" s="7">
        <f>NewVolumes!E29</f>
        <v>0</v>
      </c>
      <c r="D16" s="22">
        <f t="shared" si="0"/>
        <v>0</v>
      </c>
      <c r="E16" s="44" t="s">
        <v>136</v>
      </c>
      <c r="F16" s="44">
        <f>NewVolumes!J6</f>
        <v>8422</v>
      </c>
      <c r="G16" s="21">
        <f t="shared" si="1"/>
        <v>1.2633000000000001</v>
      </c>
      <c r="H16" s="32" t="s">
        <v>119</v>
      </c>
      <c r="I16" s="32"/>
      <c r="J16" s="32"/>
      <c r="L16">
        <f t="shared" si="2"/>
        <v>0</v>
      </c>
    </row>
    <row r="17" spans="2:12" x14ac:dyDescent="0.25">
      <c r="B17" s="12"/>
      <c r="C17" s="12"/>
      <c r="E17" s="44" t="s">
        <v>40</v>
      </c>
      <c r="F17" s="44">
        <f>NewVolumes!C9+NewVolumes!C11</f>
        <v>3002</v>
      </c>
      <c r="G17" s="21">
        <f t="shared" si="1"/>
        <v>0.45029999999999998</v>
      </c>
      <c r="H17" s="32" t="s">
        <v>120</v>
      </c>
      <c r="I17" s="32"/>
      <c r="J17" s="32"/>
      <c r="L17">
        <f>SUM(L5:L16)</f>
        <v>11.329200000000002</v>
      </c>
    </row>
    <row r="18" spans="2:12" x14ac:dyDescent="0.25">
      <c r="B18" s="12"/>
      <c r="C18" s="12"/>
      <c r="D18" s="12"/>
      <c r="E18" s="44" t="s">
        <v>137</v>
      </c>
      <c r="F18" s="44">
        <f>NewVolumes!K3+NewVolumes!K4/2</f>
        <v>12151.5</v>
      </c>
      <c r="G18" s="21">
        <f t="shared" si="1"/>
        <v>1.8227249999999999</v>
      </c>
      <c r="H18" s="80" t="s">
        <v>64</v>
      </c>
      <c r="I18" s="81"/>
      <c r="J18" s="82"/>
    </row>
    <row r="19" spans="2:12" x14ac:dyDescent="0.25">
      <c r="E19" s="44" t="s">
        <v>41</v>
      </c>
      <c r="F19" s="51">
        <f>NewVolumes!I3+NewVolumes!K3</f>
        <v>3002</v>
      </c>
      <c r="G19" s="21">
        <f t="shared" si="1"/>
        <v>0.45029999999999998</v>
      </c>
      <c r="H19" s="32" t="s">
        <v>121</v>
      </c>
      <c r="I19" s="32"/>
      <c r="J19" s="32"/>
    </row>
    <row r="20" spans="2:12" x14ac:dyDescent="0.25">
      <c r="E20" s="44" t="s">
        <v>138</v>
      </c>
      <c r="F20" s="51">
        <v>0</v>
      </c>
      <c r="G20" s="21">
        <f t="shared" si="1"/>
        <v>0</v>
      </c>
      <c r="H20" s="32" t="s">
        <v>122</v>
      </c>
      <c r="I20" s="32"/>
      <c r="J20" s="32"/>
    </row>
    <row r="21" spans="2:12" x14ac:dyDescent="0.25">
      <c r="H21" s="32" t="s">
        <v>123</v>
      </c>
      <c r="I21" s="32"/>
      <c r="J21" s="32"/>
    </row>
    <row r="22" spans="2:12" x14ac:dyDescent="0.25">
      <c r="H22" s="32" t="s">
        <v>124</v>
      </c>
      <c r="I22" s="32"/>
      <c r="J22" s="32"/>
    </row>
    <row r="23" spans="2:12" x14ac:dyDescent="0.25">
      <c r="H23" s="32" t="s">
        <v>125</v>
      </c>
      <c r="I23" s="32"/>
      <c r="J23" s="32"/>
    </row>
    <row r="24" spans="2:12" x14ac:dyDescent="0.25">
      <c r="H24" s="32" t="s">
        <v>126</v>
      </c>
      <c r="I24" s="32"/>
      <c r="J24" s="32"/>
    </row>
    <row r="25" spans="2:12" x14ac:dyDescent="0.25">
      <c r="H25" s="32" t="s">
        <v>127</v>
      </c>
      <c r="I25" s="32"/>
      <c r="J25" s="32"/>
    </row>
    <row r="26" spans="2:12" x14ac:dyDescent="0.25">
      <c r="H26" s="32" t="s">
        <v>128</v>
      </c>
      <c r="I26" s="32"/>
      <c r="J26" s="32"/>
    </row>
    <row r="27" spans="2:12" x14ac:dyDescent="0.25">
      <c r="H27" s="32" t="s">
        <v>129</v>
      </c>
      <c r="I27" s="32"/>
      <c r="J27" s="32"/>
    </row>
    <row r="28" spans="2:12" x14ac:dyDescent="0.25">
      <c r="H28" s="33" t="s">
        <v>130</v>
      </c>
      <c r="I28" s="33"/>
      <c r="J28" s="33"/>
    </row>
    <row r="29" spans="2:12" x14ac:dyDescent="0.25">
      <c r="H29" s="32" t="s">
        <v>131</v>
      </c>
      <c r="I29" s="32"/>
      <c r="J29" s="32"/>
    </row>
    <row r="30" spans="2:12" x14ac:dyDescent="0.25">
      <c r="H30" s="32" t="s">
        <v>120</v>
      </c>
      <c r="I30" s="32"/>
      <c r="J30" s="32"/>
    </row>
  </sheetData>
  <mergeCells count="5">
    <mergeCell ref="H18:J18"/>
    <mergeCell ref="B2:D3"/>
    <mergeCell ref="E2:G3"/>
    <mergeCell ref="H2:J3"/>
    <mergeCell ref="H4:J4"/>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OD</vt:lpstr>
      <vt:lpstr>OldVolumes</vt:lpstr>
      <vt:lpstr>NewVolumes</vt:lpstr>
      <vt:lpstr>OldLindoZ</vt:lpstr>
      <vt:lpstr>NewLindoZ</vt:lpstr>
    </vt:vector>
  </TitlesOfParts>
  <Company>KU Leuven FEB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Vansteenwegen</dc:creator>
  <cp:lastModifiedBy>Edward Vanlerberghe</cp:lastModifiedBy>
  <dcterms:created xsi:type="dcterms:W3CDTF">2019-08-23T12:19:31Z</dcterms:created>
  <dcterms:modified xsi:type="dcterms:W3CDTF">2022-03-05T11:11:55Z</dcterms:modified>
</cp:coreProperties>
</file>