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00\Monitoring Performance Shipment\Results\"/>
    </mc:Choice>
  </mc:AlternateContent>
  <xr:revisionPtr revIDLastSave="0" documentId="8_{8F933777-FE8B-40F6-8069-7FE77A160AF2}" xr6:coauthVersionLast="46" xr6:coauthVersionMax="46" xr10:uidLastSave="{00000000-0000-0000-0000-000000000000}"/>
  <bookViews>
    <workbookView xWindow="780" yWindow="780" windowWidth="10800" windowHeight="10485" xr2:uid="{53F034A5-8BCF-4217-ABC2-37693A0000FA}"/>
  </bookViews>
  <sheets>
    <sheet name="DATA" sheetId="1" r:id="rId1"/>
  </sheets>
  <definedNames>
    <definedName name="_xlnm._FilterDatabase" localSheetId="0" hidden="1">DATA!$A$2:$AL$123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23" i="1" l="1"/>
  <c r="AA123" i="1"/>
  <c r="U123" i="1"/>
  <c r="T123" i="1"/>
  <c r="S123" i="1"/>
  <c r="R123" i="1"/>
  <c r="AJ123" i="1" s="1"/>
  <c r="AI122" i="1"/>
  <c r="AA122" i="1"/>
  <c r="U122" i="1"/>
  <c r="T122" i="1"/>
  <c r="S122" i="1"/>
  <c r="R122" i="1"/>
  <c r="AJ122" i="1" s="1"/>
  <c r="AA121" i="1"/>
  <c r="AI121" i="1" s="1"/>
  <c r="U121" i="1"/>
  <c r="T121" i="1"/>
  <c r="S121" i="1"/>
  <c r="R121" i="1"/>
  <c r="AJ121" i="1" s="1"/>
  <c r="AI120" i="1"/>
  <c r="AA120" i="1"/>
  <c r="U120" i="1"/>
  <c r="T120" i="1"/>
  <c r="S120" i="1"/>
  <c r="R120" i="1"/>
  <c r="AJ120" i="1" s="1"/>
  <c r="AI119" i="1"/>
  <c r="AA119" i="1"/>
  <c r="U119" i="1"/>
  <c r="T119" i="1"/>
  <c r="S119" i="1"/>
  <c r="R119" i="1"/>
  <c r="AJ119" i="1" s="1"/>
  <c r="AA118" i="1"/>
  <c r="AI118" i="1" s="1"/>
  <c r="U118" i="1"/>
  <c r="T118" i="1"/>
  <c r="S118" i="1"/>
  <c r="R118" i="1"/>
  <c r="AJ118" i="1" s="1"/>
  <c r="AI117" i="1"/>
  <c r="AA117" i="1"/>
  <c r="U117" i="1"/>
  <c r="T117" i="1"/>
  <c r="S117" i="1"/>
  <c r="R117" i="1"/>
  <c r="AJ117" i="1" s="1"/>
  <c r="AI116" i="1"/>
  <c r="AA116" i="1"/>
  <c r="U116" i="1"/>
  <c r="T116" i="1"/>
  <c r="S116" i="1"/>
  <c r="R116" i="1"/>
  <c r="AJ116" i="1" s="1"/>
  <c r="AA115" i="1"/>
  <c r="AI115" i="1" s="1"/>
  <c r="U115" i="1"/>
  <c r="T115" i="1"/>
  <c r="S115" i="1"/>
  <c r="R115" i="1"/>
  <c r="AI114" i="1"/>
  <c r="AA114" i="1"/>
  <c r="U114" i="1"/>
  <c r="T114" i="1"/>
  <c r="S114" i="1"/>
  <c r="R114" i="1"/>
  <c r="AJ114" i="1" s="1"/>
  <c r="AI113" i="1"/>
  <c r="AA113" i="1"/>
  <c r="U113" i="1"/>
  <c r="T113" i="1"/>
  <c r="S113" i="1"/>
  <c r="R113" i="1"/>
  <c r="AJ113" i="1" s="1"/>
  <c r="AA112" i="1"/>
  <c r="AI112" i="1" s="1"/>
  <c r="U112" i="1"/>
  <c r="T112" i="1"/>
  <c r="S112" i="1"/>
  <c r="R112" i="1"/>
  <c r="AJ112" i="1" s="1"/>
  <c r="AI111" i="1"/>
  <c r="AB111" i="1"/>
  <c r="AA111" i="1"/>
  <c r="U111" i="1"/>
  <c r="T111" i="1"/>
  <c r="S111" i="1"/>
  <c r="R111" i="1"/>
  <c r="AJ111" i="1" s="1"/>
  <c r="AB110" i="1"/>
  <c r="AA110" i="1"/>
  <c r="AI110" i="1" s="1"/>
  <c r="U110" i="1"/>
  <c r="T110" i="1"/>
  <c r="S110" i="1"/>
  <c r="R110" i="1"/>
  <c r="AE109" i="1"/>
  <c r="AB109" i="1"/>
  <c r="AA109" i="1"/>
  <c r="AI109" i="1" s="1"/>
  <c r="AJ109" i="1" s="1"/>
  <c r="U109" i="1"/>
  <c r="T109" i="1"/>
  <c r="S109" i="1"/>
  <c r="R109" i="1"/>
  <c r="AE108" i="1"/>
  <c r="AA108" i="1"/>
  <c r="AI108" i="1" s="1"/>
  <c r="AJ108" i="1" s="1"/>
  <c r="U108" i="1"/>
  <c r="T108" i="1"/>
  <c r="S108" i="1"/>
  <c r="R108" i="1"/>
  <c r="AI107" i="1"/>
  <c r="AA107" i="1"/>
  <c r="T107" i="1"/>
  <c r="Q107" i="1"/>
  <c r="U107" i="1" s="1"/>
  <c r="AA106" i="1"/>
  <c r="AI106" i="1" s="1"/>
  <c r="U106" i="1"/>
  <c r="T106" i="1"/>
  <c r="S106" i="1"/>
  <c r="R106" i="1"/>
  <c r="AI105" i="1"/>
  <c r="AA105" i="1"/>
  <c r="U105" i="1"/>
  <c r="T105" i="1"/>
  <c r="S105" i="1"/>
  <c r="R105" i="1"/>
  <c r="AJ105" i="1" s="1"/>
  <c r="AI104" i="1"/>
  <c r="AA104" i="1"/>
  <c r="U104" i="1"/>
  <c r="T104" i="1"/>
  <c r="S104" i="1"/>
  <c r="R104" i="1"/>
  <c r="AJ104" i="1" s="1"/>
  <c r="AA103" i="1"/>
  <c r="AI103" i="1" s="1"/>
  <c r="U103" i="1"/>
  <c r="T103" i="1"/>
  <c r="S103" i="1"/>
  <c r="R103" i="1"/>
  <c r="AI102" i="1"/>
  <c r="AJ102" i="1" s="1"/>
  <c r="U102" i="1"/>
  <c r="T102" i="1"/>
  <c r="S102" i="1"/>
  <c r="R102" i="1"/>
  <c r="AI101" i="1"/>
  <c r="AJ101" i="1" s="1"/>
  <c r="U101" i="1"/>
  <c r="T101" i="1"/>
  <c r="S101" i="1"/>
  <c r="R101" i="1"/>
  <c r="AI100" i="1"/>
  <c r="AJ100" i="1" s="1"/>
  <c r="U100" i="1"/>
  <c r="T100" i="1"/>
  <c r="S100" i="1"/>
  <c r="R100" i="1"/>
  <c r="AI99" i="1"/>
  <c r="AJ99" i="1" s="1"/>
  <c r="U99" i="1"/>
  <c r="T99" i="1"/>
  <c r="S99" i="1"/>
  <c r="R99" i="1"/>
  <c r="AI98" i="1"/>
  <c r="AJ98" i="1" s="1"/>
  <c r="U98" i="1"/>
  <c r="T98" i="1"/>
  <c r="S98" i="1"/>
  <c r="R98" i="1"/>
  <c r="AI97" i="1"/>
  <c r="AA97" i="1"/>
  <c r="U97" i="1"/>
  <c r="T97" i="1"/>
  <c r="S97" i="1"/>
  <c r="R97" i="1"/>
  <c r="AJ97" i="1" s="1"/>
  <c r="AI96" i="1"/>
  <c r="AA96" i="1"/>
  <c r="U96" i="1"/>
  <c r="T96" i="1"/>
  <c r="S96" i="1"/>
  <c r="R96" i="1"/>
  <c r="AJ96" i="1" s="1"/>
  <c r="AA95" i="1"/>
  <c r="AI95" i="1" s="1"/>
  <c r="U95" i="1"/>
  <c r="T95" i="1"/>
  <c r="S95" i="1"/>
  <c r="R95" i="1"/>
  <c r="AI94" i="1"/>
  <c r="AA94" i="1"/>
  <c r="U94" i="1"/>
  <c r="T94" i="1"/>
  <c r="S94" i="1"/>
  <c r="R94" i="1"/>
  <c r="AJ94" i="1" s="1"/>
  <c r="AA93" i="1"/>
  <c r="AI93" i="1" s="1"/>
  <c r="U93" i="1"/>
  <c r="T93" i="1"/>
  <c r="S93" i="1"/>
  <c r="R93" i="1"/>
  <c r="AJ93" i="1" s="1"/>
  <c r="AA92" i="1"/>
  <c r="AI92" i="1" s="1"/>
  <c r="U92" i="1"/>
  <c r="T92" i="1"/>
  <c r="S92" i="1"/>
  <c r="R92" i="1"/>
  <c r="AJ92" i="1" s="1"/>
  <c r="AI91" i="1"/>
  <c r="AA91" i="1"/>
  <c r="U91" i="1"/>
  <c r="T91" i="1"/>
  <c r="S91" i="1"/>
  <c r="R91" i="1"/>
  <c r="AJ91" i="1" s="1"/>
  <c r="AI90" i="1"/>
  <c r="AA90" i="1"/>
  <c r="U90" i="1"/>
  <c r="T90" i="1"/>
  <c r="S90" i="1"/>
  <c r="R90" i="1"/>
  <c r="AJ90" i="1" s="1"/>
  <c r="AA89" i="1"/>
  <c r="AI89" i="1" s="1"/>
  <c r="U89" i="1"/>
  <c r="T89" i="1"/>
  <c r="S89" i="1"/>
  <c r="R89" i="1"/>
  <c r="AI88" i="1"/>
  <c r="AA88" i="1"/>
  <c r="U88" i="1"/>
  <c r="T88" i="1"/>
  <c r="S88" i="1"/>
  <c r="R88" i="1"/>
  <c r="AJ88" i="1" s="1"/>
  <c r="AA87" i="1"/>
  <c r="AI87" i="1" s="1"/>
  <c r="U87" i="1"/>
  <c r="T87" i="1"/>
  <c r="S87" i="1"/>
  <c r="R87" i="1"/>
  <c r="AJ87" i="1" s="1"/>
  <c r="AA86" i="1"/>
  <c r="AI86" i="1" s="1"/>
  <c r="U86" i="1"/>
  <c r="T86" i="1"/>
  <c r="S86" i="1"/>
  <c r="R86" i="1"/>
  <c r="AI85" i="1"/>
  <c r="AA85" i="1"/>
  <c r="U85" i="1"/>
  <c r="T85" i="1"/>
  <c r="S85" i="1"/>
  <c r="R85" i="1"/>
  <c r="AJ85" i="1" s="1"/>
  <c r="AI84" i="1"/>
  <c r="AA84" i="1"/>
  <c r="U84" i="1"/>
  <c r="T84" i="1"/>
  <c r="S84" i="1"/>
  <c r="R84" i="1"/>
  <c r="AJ84" i="1" s="1"/>
  <c r="AB83" i="1"/>
  <c r="AA83" i="1"/>
  <c r="AI83" i="1" s="1"/>
  <c r="AJ83" i="1" s="1"/>
  <c r="U83" i="1"/>
  <c r="T83" i="1"/>
  <c r="S83" i="1"/>
  <c r="R83" i="1"/>
  <c r="AA82" i="1"/>
  <c r="AI82" i="1" s="1"/>
  <c r="AJ82" i="1" s="1"/>
  <c r="U82" i="1"/>
  <c r="T82" i="1"/>
  <c r="S82" i="1"/>
  <c r="R82" i="1"/>
  <c r="T81" i="1"/>
  <c r="S81" i="1"/>
  <c r="O81" i="1"/>
  <c r="R81" i="1" s="1"/>
  <c r="AI80" i="1"/>
  <c r="AA80" i="1"/>
  <c r="U80" i="1"/>
  <c r="T80" i="1"/>
  <c r="S80" i="1"/>
  <c r="R80" i="1"/>
  <c r="AJ80" i="1" s="1"/>
  <c r="AA79" i="1"/>
  <c r="AI79" i="1" s="1"/>
  <c r="AJ79" i="1" s="1"/>
  <c r="U79" i="1"/>
  <c r="T79" i="1"/>
  <c r="S79" i="1"/>
  <c r="R79" i="1"/>
  <c r="AI78" i="1"/>
  <c r="AA78" i="1"/>
  <c r="U78" i="1"/>
  <c r="T78" i="1"/>
  <c r="S78" i="1"/>
  <c r="R78" i="1"/>
  <c r="AJ78" i="1" s="1"/>
  <c r="AA77" i="1"/>
  <c r="AI77" i="1" s="1"/>
  <c r="U77" i="1"/>
  <c r="T77" i="1"/>
  <c r="S77" i="1"/>
  <c r="R77" i="1"/>
  <c r="AA76" i="1"/>
  <c r="AI76" i="1" s="1"/>
  <c r="U76" i="1"/>
  <c r="T76" i="1"/>
  <c r="S76" i="1"/>
  <c r="R76" i="1"/>
  <c r="A76" i="1"/>
  <c r="AI75" i="1"/>
  <c r="AA75" i="1"/>
  <c r="U75" i="1"/>
  <c r="T75" i="1"/>
  <c r="S75" i="1"/>
  <c r="R75" i="1"/>
  <c r="AJ75" i="1" s="1"/>
  <c r="AA74" i="1"/>
  <c r="AI74" i="1" s="1"/>
  <c r="U74" i="1"/>
  <c r="T74" i="1"/>
  <c r="S74" i="1"/>
  <c r="R74" i="1"/>
  <c r="AI73" i="1"/>
  <c r="AJ73" i="1" s="1"/>
  <c r="U73" i="1"/>
  <c r="T73" i="1"/>
  <c r="S73" i="1"/>
  <c r="R73" i="1"/>
  <c r="AI72" i="1"/>
  <c r="AJ72" i="1" s="1"/>
  <c r="U72" i="1"/>
  <c r="T72" i="1"/>
  <c r="S72" i="1"/>
  <c r="R72" i="1"/>
  <c r="AI71" i="1"/>
  <c r="U71" i="1"/>
  <c r="T71" i="1"/>
  <c r="S71" i="1"/>
  <c r="R71" i="1"/>
  <c r="AJ71" i="1" s="1"/>
  <c r="AI70" i="1"/>
  <c r="U70" i="1"/>
  <c r="T70" i="1"/>
  <c r="S70" i="1"/>
  <c r="R70" i="1"/>
  <c r="AJ70" i="1" s="1"/>
  <c r="AI69" i="1"/>
  <c r="U69" i="1"/>
  <c r="T69" i="1"/>
  <c r="S69" i="1"/>
  <c r="R69" i="1"/>
  <c r="AJ69" i="1" s="1"/>
  <c r="AI68" i="1"/>
  <c r="U68" i="1"/>
  <c r="T68" i="1"/>
  <c r="S68" i="1"/>
  <c r="R68" i="1"/>
  <c r="AJ68" i="1" s="1"/>
  <c r="AI67" i="1"/>
  <c r="U67" i="1"/>
  <c r="T67" i="1"/>
  <c r="S67" i="1"/>
  <c r="R67" i="1"/>
  <c r="AJ67" i="1" s="1"/>
  <c r="AI66" i="1"/>
  <c r="U66" i="1"/>
  <c r="T66" i="1"/>
  <c r="S66" i="1"/>
  <c r="R66" i="1"/>
  <c r="AJ66" i="1" s="1"/>
  <c r="AI65" i="1"/>
  <c r="U65" i="1"/>
  <c r="T65" i="1"/>
  <c r="S65" i="1"/>
  <c r="R65" i="1"/>
  <c r="AJ65" i="1" s="1"/>
  <c r="AI64" i="1"/>
  <c r="U64" i="1"/>
  <c r="T64" i="1"/>
  <c r="S64" i="1"/>
  <c r="R64" i="1"/>
  <c r="AJ64" i="1" s="1"/>
  <c r="AI63" i="1"/>
  <c r="U63" i="1"/>
  <c r="T63" i="1"/>
  <c r="S63" i="1"/>
  <c r="R63" i="1"/>
  <c r="AJ63" i="1" s="1"/>
  <c r="AI62" i="1"/>
  <c r="U62" i="1"/>
  <c r="T62" i="1"/>
  <c r="S62" i="1"/>
  <c r="R62" i="1"/>
  <c r="AJ62" i="1" s="1"/>
  <c r="AI61" i="1"/>
  <c r="U61" i="1"/>
  <c r="T61" i="1"/>
  <c r="S61" i="1"/>
  <c r="R61" i="1"/>
  <c r="AJ61" i="1" s="1"/>
  <c r="AI60" i="1"/>
  <c r="U60" i="1"/>
  <c r="T60" i="1"/>
  <c r="S60" i="1"/>
  <c r="R60" i="1"/>
  <c r="AJ60" i="1" s="1"/>
  <c r="AI59" i="1"/>
  <c r="U59" i="1"/>
  <c r="T59" i="1"/>
  <c r="S59" i="1"/>
  <c r="R59" i="1"/>
  <c r="AJ59" i="1" s="1"/>
  <c r="AI58" i="1"/>
  <c r="AA58" i="1"/>
  <c r="U58" i="1"/>
  <c r="T58" i="1"/>
  <c r="S58" i="1"/>
  <c r="R58" i="1"/>
  <c r="AJ58" i="1" s="1"/>
  <c r="AA57" i="1"/>
  <c r="AI57" i="1" s="1"/>
  <c r="U57" i="1"/>
  <c r="T57" i="1"/>
  <c r="S57" i="1"/>
  <c r="R57" i="1"/>
  <c r="AJ57" i="1" s="1"/>
  <c r="AI56" i="1"/>
  <c r="AA56" i="1"/>
  <c r="U56" i="1"/>
  <c r="T56" i="1"/>
  <c r="S56" i="1"/>
  <c r="R56" i="1"/>
  <c r="AJ56" i="1" s="1"/>
  <c r="A56" i="1"/>
  <c r="AI55" i="1"/>
  <c r="AA55" i="1"/>
  <c r="U55" i="1"/>
  <c r="T55" i="1"/>
  <c r="S55" i="1"/>
  <c r="R55" i="1"/>
  <c r="AJ55" i="1" s="1"/>
  <c r="AA54" i="1"/>
  <c r="AI54" i="1" s="1"/>
  <c r="U54" i="1"/>
  <c r="T54" i="1"/>
  <c r="S54" i="1"/>
  <c r="R54" i="1"/>
  <c r="AJ54" i="1" s="1"/>
  <c r="AI53" i="1"/>
  <c r="AA53" i="1"/>
  <c r="U53" i="1"/>
  <c r="T53" i="1"/>
  <c r="S53" i="1"/>
  <c r="R53" i="1"/>
  <c r="AJ53" i="1" s="1"/>
  <c r="AA52" i="1"/>
  <c r="AI52" i="1" s="1"/>
  <c r="U52" i="1"/>
  <c r="T52" i="1"/>
  <c r="S52" i="1"/>
  <c r="R52" i="1"/>
  <c r="AI51" i="1"/>
  <c r="AA51" i="1"/>
  <c r="U51" i="1"/>
  <c r="T51" i="1"/>
  <c r="S51" i="1"/>
  <c r="R51" i="1"/>
  <c r="AJ51" i="1" s="1"/>
  <c r="AI50" i="1"/>
  <c r="AA50" i="1"/>
  <c r="U50" i="1"/>
  <c r="T50" i="1"/>
  <c r="S50" i="1"/>
  <c r="R50" i="1"/>
  <c r="AJ50" i="1" s="1"/>
  <c r="AI49" i="1"/>
  <c r="AA49" i="1"/>
  <c r="U49" i="1"/>
  <c r="T49" i="1"/>
  <c r="S49" i="1"/>
  <c r="R49" i="1"/>
  <c r="AJ49" i="1" s="1"/>
  <c r="AA48" i="1"/>
  <c r="AI48" i="1" s="1"/>
  <c r="U48" i="1"/>
  <c r="T48" i="1"/>
  <c r="S48" i="1"/>
  <c r="R48" i="1"/>
  <c r="AI47" i="1"/>
  <c r="AA47" i="1"/>
  <c r="U47" i="1"/>
  <c r="T47" i="1"/>
  <c r="S47" i="1"/>
  <c r="R47" i="1"/>
  <c r="AJ47" i="1" s="1"/>
  <c r="AA46" i="1"/>
  <c r="AI46" i="1" s="1"/>
  <c r="U46" i="1"/>
  <c r="T46" i="1"/>
  <c r="S46" i="1"/>
  <c r="R46" i="1"/>
  <c r="AJ46" i="1" s="1"/>
  <c r="AI45" i="1"/>
  <c r="AA45" i="1"/>
  <c r="U45" i="1"/>
  <c r="T45" i="1"/>
  <c r="S45" i="1"/>
  <c r="R45" i="1"/>
  <c r="AJ45" i="1" s="1"/>
  <c r="AI44" i="1"/>
  <c r="AA44" i="1"/>
  <c r="U44" i="1"/>
  <c r="T44" i="1"/>
  <c r="S44" i="1"/>
  <c r="R44" i="1"/>
  <c r="AJ44" i="1" s="1"/>
  <c r="AI43" i="1"/>
  <c r="AA43" i="1"/>
  <c r="U43" i="1"/>
  <c r="T43" i="1"/>
  <c r="S43" i="1"/>
  <c r="R43" i="1"/>
  <c r="AJ43" i="1" s="1"/>
  <c r="AA42" i="1"/>
  <c r="AI42" i="1" s="1"/>
  <c r="U42" i="1"/>
  <c r="T42" i="1"/>
  <c r="S42" i="1"/>
  <c r="R42" i="1"/>
  <c r="AJ42" i="1" s="1"/>
  <c r="AI41" i="1"/>
  <c r="AJ41" i="1" s="1"/>
  <c r="AA41" i="1"/>
  <c r="U41" i="1"/>
  <c r="T41" i="1"/>
  <c r="S41" i="1"/>
  <c r="R41" i="1"/>
  <c r="AA40" i="1"/>
  <c r="AI40" i="1" s="1"/>
  <c r="AJ40" i="1" s="1"/>
  <c r="U40" i="1"/>
  <c r="T40" i="1"/>
  <c r="S40" i="1"/>
  <c r="R40" i="1"/>
  <c r="AA39" i="1"/>
  <c r="AI39" i="1" s="1"/>
  <c r="AJ39" i="1" s="1"/>
  <c r="U39" i="1"/>
  <c r="T39" i="1"/>
  <c r="S39" i="1"/>
  <c r="R39" i="1"/>
  <c r="AI38" i="1"/>
  <c r="AJ38" i="1" s="1"/>
  <c r="AA38" i="1"/>
  <c r="U38" i="1"/>
  <c r="T38" i="1"/>
  <c r="S38" i="1"/>
  <c r="R38" i="1"/>
  <c r="AI37" i="1"/>
  <c r="AA37" i="1"/>
  <c r="U37" i="1"/>
  <c r="T37" i="1"/>
  <c r="S37" i="1"/>
  <c r="R37" i="1"/>
  <c r="AJ37" i="1" s="1"/>
  <c r="AA36" i="1"/>
  <c r="AI36" i="1" s="1"/>
  <c r="AJ36" i="1" s="1"/>
  <c r="U36" i="1"/>
  <c r="T36" i="1"/>
  <c r="S36" i="1"/>
  <c r="R36" i="1"/>
  <c r="AI35" i="1"/>
  <c r="AJ35" i="1" s="1"/>
  <c r="AA35" i="1"/>
  <c r="U35" i="1"/>
  <c r="T35" i="1"/>
  <c r="S35" i="1"/>
  <c r="R35" i="1"/>
  <c r="AA34" i="1"/>
  <c r="AI34" i="1" s="1"/>
  <c r="AJ34" i="1" s="1"/>
  <c r="U34" i="1"/>
  <c r="T34" i="1"/>
  <c r="S34" i="1"/>
  <c r="R34" i="1"/>
  <c r="AA33" i="1"/>
  <c r="AI33" i="1" s="1"/>
  <c r="AJ33" i="1" s="1"/>
  <c r="U33" i="1"/>
  <c r="T33" i="1"/>
  <c r="S33" i="1"/>
  <c r="R33" i="1"/>
  <c r="AI32" i="1"/>
  <c r="AJ32" i="1" s="1"/>
  <c r="U32" i="1"/>
  <c r="T32" i="1"/>
  <c r="S32" i="1"/>
  <c r="R32" i="1"/>
  <c r="AI31" i="1"/>
  <c r="AJ31" i="1" s="1"/>
  <c r="U31" i="1"/>
  <c r="T31" i="1"/>
  <c r="S31" i="1"/>
  <c r="R31" i="1"/>
  <c r="AI30" i="1"/>
  <c r="AJ30" i="1" s="1"/>
  <c r="U30" i="1"/>
  <c r="T30" i="1"/>
  <c r="S30" i="1"/>
  <c r="R30" i="1"/>
  <c r="AI29" i="1"/>
  <c r="AJ29" i="1" s="1"/>
  <c r="U29" i="1"/>
  <c r="T29" i="1"/>
  <c r="S29" i="1"/>
  <c r="R29" i="1"/>
  <c r="AI28" i="1"/>
  <c r="AJ28" i="1" s="1"/>
  <c r="U28" i="1"/>
  <c r="T28" i="1"/>
  <c r="S28" i="1"/>
  <c r="R28" i="1"/>
  <c r="AI27" i="1"/>
  <c r="AJ27" i="1" s="1"/>
  <c r="U27" i="1"/>
  <c r="T27" i="1"/>
  <c r="S27" i="1"/>
  <c r="R27" i="1"/>
  <c r="AJ26" i="1"/>
  <c r="AI26" i="1"/>
  <c r="AA26" i="1"/>
  <c r="U26" i="1"/>
  <c r="T26" i="1"/>
  <c r="S26" i="1"/>
  <c r="R26" i="1"/>
  <c r="AJ25" i="1"/>
  <c r="U25" i="1"/>
  <c r="S25" i="1"/>
  <c r="R25" i="1"/>
  <c r="Q25" i="1"/>
  <c r="T25" i="1" s="1"/>
  <c r="P25" i="1"/>
  <c r="AA25" i="1" s="1"/>
  <c r="AI25" i="1" s="1"/>
  <c r="AJ24" i="1"/>
  <c r="AA24" i="1"/>
  <c r="AI24" i="1" s="1"/>
  <c r="U24" i="1"/>
  <c r="T24" i="1"/>
  <c r="S24" i="1"/>
  <c r="R24" i="1"/>
  <c r="AA23" i="1"/>
  <c r="AI23" i="1" s="1"/>
  <c r="AJ23" i="1" s="1"/>
  <c r="U23" i="1"/>
  <c r="T23" i="1"/>
  <c r="S23" i="1"/>
  <c r="R23" i="1"/>
  <c r="AI22" i="1"/>
  <c r="AJ22" i="1" s="1"/>
  <c r="AA22" i="1"/>
  <c r="U22" i="1"/>
  <c r="T22" i="1"/>
  <c r="S22" i="1"/>
  <c r="R22" i="1"/>
  <c r="AA21" i="1"/>
  <c r="AI21" i="1" s="1"/>
  <c r="AJ21" i="1" s="1"/>
  <c r="U21" i="1"/>
  <c r="T21" i="1"/>
  <c r="S21" i="1"/>
  <c r="R21" i="1"/>
  <c r="AA20" i="1"/>
  <c r="AI20" i="1" s="1"/>
  <c r="AJ20" i="1" s="1"/>
  <c r="U20" i="1"/>
  <c r="T20" i="1"/>
  <c r="S20" i="1"/>
  <c r="R20" i="1"/>
  <c r="AI19" i="1"/>
  <c r="AJ19" i="1" s="1"/>
  <c r="AA19" i="1"/>
  <c r="U19" i="1"/>
  <c r="T19" i="1"/>
  <c r="S19" i="1"/>
  <c r="R19" i="1"/>
  <c r="AA18" i="1"/>
  <c r="AI18" i="1" s="1"/>
  <c r="AJ18" i="1" s="1"/>
  <c r="U18" i="1"/>
  <c r="T18" i="1"/>
  <c r="S18" i="1"/>
  <c r="R18" i="1"/>
  <c r="AI17" i="1"/>
  <c r="AJ17" i="1" s="1"/>
  <c r="AA17" i="1"/>
  <c r="U17" i="1"/>
  <c r="T17" i="1"/>
  <c r="S17" i="1"/>
  <c r="R17" i="1"/>
  <c r="AI16" i="1"/>
  <c r="AA16" i="1"/>
  <c r="U16" i="1"/>
  <c r="T16" i="1"/>
  <c r="S16" i="1"/>
  <c r="R16" i="1"/>
  <c r="AJ16" i="1" s="1"/>
  <c r="AA15" i="1"/>
  <c r="AI15" i="1" s="1"/>
  <c r="AJ15" i="1" s="1"/>
  <c r="U15" i="1"/>
  <c r="T15" i="1"/>
  <c r="S15" i="1"/>
  <c r="R15" i="1"/>
  <c r="AA14" i="1"/>
  <c r="AI14" i="1" s="1"/>
  <c r="AJ14" i="1" s="1"/>
  <c r="U14" i="1"/>
  <c r="T14" i="1"/>
  <c r="S14" i="1"/>
  <c r="R14" i="1"/>
  <c r="AI13" i="1"/>
  <c r="AJ13" i="1" s="1"/>
  <c r="AA13" i="1"/>
  <c r="U13" i="1"/>
  <c r="T13" i="1"/>
  <c r="S13" i="1"/>
  <c r="R13" i="1"/>
  <c r="AA12" i="1"/>
  <c r="AI12" i="1" s="1"/>
  <c r="AJ12" i="1" s="1"/>
  <c r="U12" i="1"/>
  <c r="T12" i="1"/>
  <c r="S12" i="1"/>
  <c r="R12" i="1"/>
  <c r="AI11" i="1"/>
  <c r="AJ11" i="1" s="1"/>
  <c r="AA11" i="1"/>
  <c r="U11" i="1"/>
  <c r="T11" i="1"/>
  <c r="S11" i="1"/>
  <c r="R11" i="1"/>
  <c r="AI10" i="1"/>
  <c r="AA10" i="1"/>
  <c r="U10" i="1"/>
  <c r="T10" i="1"/>
  <c r="S10" i="1"/>
  <c r="R10" i="1"/>
  <c r="AJ10" i="1" s="1"/>
  <c r="AI9" i="1"/>
  <c r="AJ9" i="1" s="1"/>
  <c r="AA9" i="1"/>
  <c r="U9" i="1"/>
  <c r="T9" i="1"/>
  <c r="S9" i="1"/>
  <c r="R9" i="1"/>
  <c r="AA8" i="1"/>
  <c r="AI8" i="1" s="1"/>
  <c r="AJ8" i="1" s="1"/>
  <c r="U8" i="1"/>
  <c r="T8" i="1"/>
  <c r="S8" i="1"/>
  <c r="R8" i="1"/>
  <c r="AI7" i="1"/>
  <c r="AJ7" i="1" s="1"/>
  <c r="AA7" i="1"/>
  <c r="U7" i="1"/>
  <c r="T7" i="1"/>
  <c r="S7" i="1"/>
  <c r="R7" i="1"/>
  <c r="AA6" i="1"/>
  <c r="AI6" i="1" s="1"/>
  <c r="AJ6" i="1" s="1"/>
  <c r="U6" i="1"/>
  <c r="T6" i="1"/>
  <c r="S6" i="1"/>
  <c r="R6" i="1"/>
  <c r="AI5" i="1"/>
  <c r="AJ5" i="1" s="1"/>
  <c r="AA5" i="1"/>
  <c r="U5" i="1"/>
  <c r="T5" i="1"/>
  <c r="S5" i="1"/>
  <c r="R5" i="1"/>
  <c r="AI4" i="1"/>
  <c r="AA4" i="1"/>
  <c r="U4" i="1"/>
  <c r="T4" i="1"/>
  <c r="S4" i="1"/>
  <c r="R4" i="1"/>
  <c r="AJ4" i="1" s="1"/>
  <c r="AI3" i="1"/>
  <c r="AA3" i="1"/>
  <c r="U3" i="1"/>
  <c r="T3" i="1"/>
  <c r="S3" i="1"/>
  <c r="R3" i="1"/>
  <c r="AJ3" i="1" s="1"/>
  <c r="AJ48" i="1" l="1"/>
  <c r="AJ74" i="1"/>
  <c r="AJ76" i="1"/>
  <c r="AJ95" i="1"/>
  <c r="AJ103" i="1"/>
  <c r="AJ89" i="1"/>
  <c r="AJ110" i="1"/>
  <c r="AJ115" i="1"/>
  <c r="AJ52" i="1"/>
  <c r="AJ77" i="1"/>
  <c r="AJ86" i="1"/>
  <c r="AJ106" i="1"/>
  <c r="U81" i="1"/>
  <c r="AA81" i="1"/>
  <c r="AI81" i="1" s="1"/>
  <c r="AJ81" i="1" s="1"/>
  <c r="R107" i="1"/>
  <c r="AJ107" i="1" s="1"/>
  <c r="S10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nara nara</author>
  </authors>
  <commentList>
    <comment ref="AE7" authorId="0" shapeId="0" xr:uid="{7099C362-2242-480B-8990-EAC41E36A071}">
      <text>
        <r>
          <rPr>
            <b/>
            <sz val="9"/>
            <color indexed="8"/>
            <rFont val="Tahoma"/>
            <family val="2"/>
            <charset val="1"/>
          </rPr>
          <t xml:space="preserve">Pilot run
</t>
        </r>
      </text>
    </comment>
    <comment ref="M42" authorId="0" shapeId="0" xr:uid="{5CFD724E-3D85-4C4C-AC96-027AFEE6DB19}">
      <text>
        <r>
          <rPr>
            <b/>
            <sz val="9"/>
            <color indexed="8"/>
            <rFont val="Tahoma"/>
            <family val="2"/>
            <charset val="1"/>
          </rPr>
          <t xml:space="preserve">nara nara:
</t>
        </r>
        <r>
          <rPr>
            <sz val="9"/>
            <color indexed="8"/>
            <rFont val="Tahoma"/>
            <family val="2"/>
            <charset val="1"/>
          </rPr>
          <t>1st  4 Oct 11085
2nd 11 Oct 2043</t>
        </r>
      </text>
    </comment>
    <comment ref="C108" authorId="1" shapeId="0" xr:uid="{F9E5AB19-E75A-4ECF-8E9F-079A73A4C47E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ori shipment 25 oktober
</t>
        </r>
      </text>
    </comment>
    <comment ref="C109" authorId="1" shapeId="0" xr:uid="{59A19AC2-8D23-44DD-90CE-A654C10AEC88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ori shipment 25 oktober
</t>
        </r>
      </text>
    </comment>
    <comment ref="C110" authorId="1" shapeId="0" xr:uid="{F2A3CA0B-8611-48DD-9F56-71D9AFB32987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ori shipment 25 oktober
</t>
        </r>
      </text>
    </comment>
    <comment ref="C111" authorId="1" shapeId="0" xr:uid="{B9608785-9475-4B5B-99E5-60096FEE71F3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ori shipment 25 oktober
</t>
        </r>
      </text>
    </comment>
    <comment ref="M112" authorId="1" shapeId="0" xr:uid="{E5592AA0-9A2E-4E68-BCBE-5F8F91C1267B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1 st 24 Okt 2736
2nd 1 Nov 366</t>
        </r>
      </text>
    </comment>
  </commentList>
</comments>
</file>

<file path=xl/sharedStrings.xml><?xml version="1.0" encoding="utf-8"?>
<sst xmlns="http://schemas.openxmlformats.org/spreadsheetml/2006/main" count="1050" uniqueCount="241">
  <si>
    <t>Performance shipment Periode Bulan OKTOBER 2024</t>
  </si>
  <si>
    <t>TAHUN</t>
  </si>
  <si>
    <t>BULAN</t>
  </si>
  <si>
    <t>Ex-Fact.Date</t>
  </si>
  <si>
    <t>PRODUKSI</t>
  </si>
  <si>
    <t>PLACING EXSPORT</t>
  </si>
  <si>
    <t>PIC</t>
  </si>
  <si>
    <t>PIC PACKING</t>
  </si>
  <si>
    <t>BUYER</t>
  </si>
  <si>
    <t>STYLE#</t>
  </si>
  <si>
    <t>ARTIKEL#</t>
  </si>
  <si>
    <t>SUPPLIER KAIN</t>
  </si>
  <si>
    <t>TERIMA KAIN</t>
  </si>
  <si>
    <t>WO#</t>
  </si>
  <si>
    <t>ORDER (PCS)</t>
  </si>
  <si>
    <t>QTY CUTT (PCS)</t>
  </si>
  <si>
    <t>OUTPUT SEWING</t>
  </si>
  <si>
    <t>QTY EXP (PCS)</t>
  </si>
  <si>
    <t>BALANCE SHIP FROM CUTT</t>
  </si>
  <si>
    <t>OVERSHIP GMT EXPORT FROM ORDER</t>
  </si>
  <si>
    <t>% EXP FROM ORDER</t>
  </si>
  <si>
    <t xml:space="preserve"> </t>
  </si>
  <si>
    <t>KETERANGAN</t>
  </si>
  <si>
    <t>PENGGUNAAN STOCK (IR)</t>
  </si>
  <si>
    <t>SISA EXPORT</t>
  </si>
  <si>
    <t>GOOD HANCA</t>
  </si>
  <si>
    <t>REJECT GARMENT</t>
  </si>
  <si>
    <t>REJECT CUTTING</t>
  </si>
  <si>
    <t>REJECT SEWING</t>
  </si>
  <si>
    <t>WIP</t>
  </si>
  <si>
    <t>TEST WASH</t>
  </si>
  <si>
    <t>KEEPING SAMPLE</t>
  </si>
  <si>
    <t>GOOD TANPA ACC</t>
  </si>
  <si>
    <t>GRADE B</t>
  </si>
  <si>
    <t>REJECT FABRIC</t>
  </si>
  <si>
    <t>TOTAL</t>
  </si>
  <si>
    <t>Total Balance fr Cutt</t>
  </si>
  <si>
    <t>Utility</t>
  </si>
  <si>
    <t>WEEK</t>
  </si>
  <si>
    <t>OKTOBER</t>
  </si>
  <si>
    <t>GM 1</t>
  </si>
  <si>
    <t>CLN</t>
  </si>
  <si>
    <t>KIKI Z</t>
  </si>
  <si>
    <t>RAHMAN</t>
  </si>
  <si>
    <t>REDWING</t>
  </si>
  <si>
    <t>61105-54</t>
  </si>
  <si>
    <t>61105-57</t>
  </si>
  <si>
    <t>GM 2</t>
  </si>
  <si>
    <t xml:space="preserve">TOMMY HILFIGER </t>
  </si>
  <si>
    <t>TPAT1429</t>
  </si>
  <si>
    <t>61102-52</t>
  </si>
  <si>
    <t>61105-76</t>
  </si>
  <si>
    <t>MAJA 2</t>
  </si>
  <si>
    <t>GM2</t>
  </si>
  <si>
    <t>RUDI</t>
  </si>
  <si>
    <t>EVI</t>
  </si>
  <si>
    <t>AGRON, INC.</t>
  </si>
  <si>
    <t>983463 – C</t>
  </si>
  <si>
    <t>Test wash, Reject sewing 1/2 jadi, Reject Cutting</t>
  </si>
  <si>
    <t>Tidak ada di next PO</t>
  </si>
  <si>
    <t>983460 – A</t>
  </si>
  <si>
    <t>982983 – A</t>
  </si>
  <si>
    <t>Pilot Run, Reject sewing 1/2 jadi, Reject Garment</t>
  </si>
  <si>
    <t>982983 – B</t>
  </si>
  <si>
    <t>Test wash, Pilot run,  Reject 1/2 Jadi, Reject garment</t>
  </si>
  <si>
    <t>Sisa Shipment bisa dipakai di PO#666 08 NOV</t>
  </si>
  <si>
    <t>982983 – C</t>
  </si>
  <si>
    <t>Test wash, Reject sewing 1/2 jadi, Reject Cutting, reject Garment</t>
  </si>
  <si>
    <t>982983 – D</t>
  </si>
  <si>
    <t>Pilot Run, Test wash, Reject Sewing 1/2 Jadi shading, Reject cutting, Reject garment</t>
  </si>
  <si>
    <t>982985 – A</t>
  </si>
  <si>
    <t xml:space="preserve"> Test wash, Reject garment</t>
  </si>
  <si>
    <t>982985 – B</t>
  </si>
  <si>
    <t>Pilot Run, Test wash, Reject 1/2 Jadi, Reject garment</t>
  </si>
  <si>
    <t>982984 – A</t>
  </si>
  <si>
    <t>Test wash, Reject 1/2 jadi, Reject cuuting, Tidak ada kain col Grey ( short from cutting 17.66%)</t>
  </si>
  <si>
    <t>partsial 2nd shipment 11 Oktober, kain datang 4 Oktober</t>
  </si>
  <si>
    <t>982984 – C</t>
  </si>
  <si>
    <t>Test wash, Pilot Run, Reject garment</t>
  </si>
  <si>
    <t>OCTOBER</t>
  </si>
  <si>
    <t>KALIBENDA</t>
  </si>
  <si>
    <t>HAKI</t>
  </si>
  <si>
    <t>ARIS</t>
  </si>
  <si>
    <t>M MICROFIBER 3PK BOXER BRIEF 462-B</t>
  </si>
  <si>
    <t>JIANGSU DINGXIN</t>
  </si>
  <si>
    <t>SISA EXPOR 20 PCS (0,05%), RIJEK GARMEN 51 PCS (14%), RIJECT CUTTING 16 PCS (0,04%)</t>
  </si>
  <si>
    <t>SISA EXPOR DAPAT DIGUNAKAN UNTUK PO-'0000664 RUNING KALIBENDA</t>
  </si>
  <si>
    <t>M MICROFIBER 3PK BOXER BRIEF 462-C</t>
  </si>
  <si>
    <t>SISA EXPOR 16 PCS (0,05%), RIJEK GARMEN 37 PCS (0,12%), RIJECT CUTTING 4 PCS (0,01%)</t>
  </si>
  <si>
    <t>M MICROFIBER 3PK BOXER BRIEF 462-E</t>
  </si>
  <si>
    <t>SISA EXPOR 9 PCS (0,09%), RIJEK GARMEN 8 PCS (0,08%), RIJECT CUTTING 1 PCS (0,01%)</t>
  </si>
  <si>
    <t>RED WING</t>
  </si>
  <si>
    <t>77136-59</t>
  </si>
  <si>
    <t>77135-59</t>
  </si>
  <si>
    <t>61105-55 Asia</t>
  </si>
  <si>
    <t>TOMMY HILFIGER</t>
  </si>
  <si>
    <t>TPOT1429</t>
  </si>
  <si>
    <t>TPOT0946</t>
  </si>
  <si>
    <t>TPOT1441</t>
  </si>
  <si>
    <t>ADIDAS</t>
  </si>
  <si>
    <t>983118 – A</t>
  </si>
  <si>
    <t>983119 – A</t>
  </si>
  <si>
    <t>61105-55</t>
  </si>
  <si>
    <t>Test wash, reject cutting, reject garment, reject sewing 1/2 jadi, sisa tidak matching (partsial shipment)</t>
  </si>
  <si>
    <t>Sisa Export bisa dipakai di PO#066 8 NOV</t>
  </si>
  <si>
    <t>984120 – A</t>
  </si>
  <si>
    <t>Reject garment, reject cutting</t>
  </si>
  <si>
    <t>Sisa Export bisa dipakai di PO#0663 8 NOV</t>
  </si>
  <si>
    <t>984120 – B</t>
  </si>
  <si>
    <t>984120 – C</t>
  </si>
  <si>
    <t>SHORT ROLL MINUS GELAR TIDAK ADA KAIN COL GREY PASS ORDER, SISA TIDAK MATCHING</t>
  </si>
  <si>
    <t>982979 – D</t>
  </si>
  <si>
    <t>Reject Sewing 1/2 jadi &amp; shading, Reject Cutting, Reject Garment</t>
  </si>
  <si>
    <t>Sisa Export bisa dipakai di PO#0665 15 NOV</t>
  </si>
  <si>
    <t>Reject Sewing 1/2 jadi &amp; shading, Reject Cutting</t>
  </si>
  <si>
    <t>982979 – E</t>
  </si>
  <si>
    <t>Reject Sewing 1/2 jadi &amp; shading, Reject Garment dan Reject Cutting</t>
  </si>
  <si>
    <t>983466 – A</t>
  </si>
  <si>
    <t>Tidak ada next PO</t>
  </si>
  <si>
    <t>M MICROFIBER 3PK BOXER BRIEF  462-I</t>
  </si>
  <si>
    <t>SISA EXPOR 3 PCS  (0,04%), RIJEK GARMEN 9 PCS (0,12%), RIJECT CUTTING  0 PCS (0,00%)</t>
  </si>
  <si>
    <t>SISA EXPOR DAPAT DIGUNAKAN UNTUK PO-0000797 RUNING KALIBENDA</t>
  </si>
  <si>
    <t>M MICROFIBER 3PK BOXER BRIEF  462-G</t>
  </si>
  <si>
    <t>SISA EXPOR 49 PCS  (0,12%), RIJEK GARMEN 40 PCS (0,10%),  RIJECT CUTTING 22 PCS (0,05%)</t>
  </si>
  <si>
    <t>MEMAKSIMALKAN STOCK WO#183163, SISA EXPOR DAPAT DIGUNAKAN UNTUK PO-0000797 RUNING KALIBENDA</t>
  </si>
  <si>
    <t>M MICROFIBER 3PK BOXER BRIEF  462-G (XXL)</t>
  </si>
  <si>
    <t>SISA EXPOR 0 PCS  (0,0%), RIJEK GARMEN 0 PCS (0,0%), RIJECT CUTTING 0 PCS (0,00%)</t>
  </si>
  <si>
    <t>M MICROFIBER 3PK BOXER BRIEF  462-J</t>
  </si>
  <si>
    <t>SISA EXPOR 68 PCS  (0,43%), RIJEK GARMEN 34 PCS (0,21%), RIJECT CUTTING 0 PCS (0,00%)</t>
  </si>
  <si>
    <t>SISA EXPOR DAPAT DIGUNAKAN UNTUK PO-0000664 RUNING KALIBENDA</t>
  </si>
  <si>
    <t>M MICROFIBER 3PK BOXER BRIEF  462-H</t>
  </si>
  <si>
    <t>SISA EXPOR 82 PCS  (0,35%), RIJEK GARMEN 36 PCS (0,15%),  RIJECT CUTTING 54 PCS (0,23%)</t>
  </si>
  <si>
    <t>MEMAKSIMALKAN STOCK WO#'183172, 'SISA EXPOR DAPAT DIGUNAKAN UNTUK PO-0000664 RUNING KALIBENDA</t>
  </si>
  <si>
    <t>983461 – A</t>
  </si>
  <si>
    <t>Reject garment, reject Cutting</t>
  </si>
  <si>
    <t>Sisa Shipment bisa dipakai di PO#664 15 NOV</t>
  </si>
  <si>
    <t>983461 – C</t>
  </si>
  <si>
    <t>Tesh wash, reject sewing 1/2 jadi, reject cutting.</t>
  </si>
  <si>
    <t>983461 – D</t>
  </si>
  <si>
    <t>983463 – A</t>
  </si>
  <si>
    <t>Test wash, Pilot Run, reject sewing 1/2 jadi, reject Garment, reject cutting</t>
  </si>
  <si>
    <t>983463 – B</t>
  </si>
  <si>
    <t>983464 – A</t>
  </si>
  <si>
    <t>983464 – B</t>
  </si>
  <si>
    <t>983464 – D</t>
  </si>
  <si>
    <t>Test wash, reject garment, rejecet 1/2 jadi, sisa stock tidak matching</t>
  </si>
  <si>
    <t>983464 – E</t>
  </si>
  <si>
    <t>983465 – A</t>
  </si>
  <si>
    <t>983465 – B</t>
  </si>
  <si>
    <t>Test wash,  Reject cutting</t>
  </si>
  <si>
    <t>Sisa Shipment bisa dipakai di PO#667 01 NOV</t>
  </si>
  <si>
    <t>983466 – B</t>
  </si>
  <si>
    <t>Test wash, Pilot Run, Reject sewing 1/2 jadi</t>
  </si>
  <si>
    <t>983466 – C</t>
  </si>
  <si>
    <t>Test wash, Reject sewing 1/2 jadi, reject Garment</t>
  </si>
  <si>
    <t>Oktober</t>
  </si>
  <si>
    <t>66307-76</t>
  </si>
  <si>
    <t>MICROFIBER BOXER 462-D</t>
  </si>
  <si>
    <t>SISA EXPOR 6 PCS  (0,03%), RIJEK GARMEN 5 PCS (0,03%), RIJECT CUTTING  16 PCS  (0,09%)</t>
  </si>
  <si>
    <t>MICROFIBER BOXER 462-F</t>
  </si>
  <si>
    <t>SISA EXPOR 5 PCS  (0,02%), RIJEK GARMEN 51 PCS (0,23%), RIJECT CUTTING  0 PCS (0,00%)</t>
  </si>
  <si>
    <t>MEMAKSIMALKAN STOCK WO#183161, 'SISA EXPOR DAPAT DIGUNAKAN UNTUK PO-'0000664 RUNING KALIBENDA</t>
  </si>
  <si>
    <t>MICROFIBER BOXER LONG 461-B</t>
  </si>
  <si>
    <t>SISA EXPOR 2 PCS  (0,01%), RIJEK GARMEN 36 PCS (0,21%), RIJECT CUTTING  4 PCS (0,02%)</t>
  </si>
  <si>
    <t>MICROFIBER BOXER LONG 461-B (XXL)</t>
  </si>
  <si>
    <t>SISA EXPOR 1 PCS  (0,06%), RIJEK GARMEN 0 PCS (0,0%), RIJECT CUTTING  2 PCS (0,11%)</t>
  </si>
  <si>
    <t>MESH 978-A</t>
  </si>
  <si>
    <t>CUTTING DI MAJA</t>
  </si>
  <si>
    <t>SISA EXPOR 1  PCS  (0,03%), RIJEK GARMEN 0 PCS (0,0%), RIJECT CUTTING  8 PCS (0,21%)</t>
  </si>
  <si>
    <t>61105-81</t>
  </si>
  <si>
    <t>984120 – D</t>
  </si>
  <si>
    <t>Reject sewing 1/2 jadi tidak ada elastic col black, reject cutting (blm output tidak ada elastic col black)</t>
  </si>
  <si>
    <t xml:space="preserve">Sisa ekspor bisa dipakai PO#663 15 NOV </t>
  </si>
  <si>
    <t>984120 – E</t>
  </si>
  <si>
    <t>Reject sewing 1/2 jadi tidak ada elastic col black, reject cutting</t>
  </si>
  <si>
    <t>Reject sewing 1/2 jadi tidak ada elastic col black, reject garment, reject cutting</t>
  </si>
  <si>
    <t>984120 – F</t>
  </si>
  <si>
    <t>Test wash, Pilot run,  Reject 1/2 Jadi tidak ada elastic col black, Reject garment</t>
  </si>
  <si>
    <t>Reject 1/2 jadi shading, tidak ada elastic col black</t>
  </si>
  <si>
    <t>984121 – A</t>
  </si>
  <si>
    <t>Test wash, pilot run, reject garment, reject 1/2 jadi  shading, reject cutting</t>
  </si>
  <si>
    <t>Sisa ekspor bisa dipakai PO#941  10 JAN</t>
  </si>
  <si>
    <t>Test wash, reject garment, reject 1/2 jadi  shading</t>
  </si>
  <si>
    <t>982981 – A</t>
  </si>
  <si>
    <t>Pilot Run, Test wash, Reject sewing 1/2 jadi shading</t>
  </si>
  <si>
    <t>tidak ada next PO</t>
  </si>
  <si>
    <t>982981 – B</t>
  </si>
  <si>
    <t xml:space="preserve">Sisa ekspor bisa dipakai PO#665 15 NOV </t>
  </si>
  <si>
    <t>982981 – C</t>
  </si>
  <si>
    <t>Test wash, Reject sewing 1/2 jadi shading, reject garment</t>
  </si>
  <si>
    <t>982979 – F</t>
  </si>
  <si>
    <t xml:space="preserve">Sisa ekspor bisa dipakai PO#665 08 NOV </t>
  </si>
  <si>
    <t>Reject sewing 1/2 jadi shading, reject garment</t>
  </si>
  <si>
    <t>983466 – D</t>
  </si>
  <si>
    <t>MEN'S CV PERFORMANCE 3-PACK BOXER BRIEF 997-B</t>
  </si>
  <si>
    <t>SISA EXPOR 26 PCS  (0,05%), RIJEK GARMEN 49 PCS (0,09%), RIJECT CUTTING  0 PCS  (0,00%)</t>
  </si>
  <si>
    <t>SISA EXPOR DAPAT DIGUNAKAN UNTUK PO-'0000795 RUNING KALIBENDA</t>
  </si>
  <si>
    <t>61805-57</t>
  </si>
  <si>
    <t>61805-54</t>
  </si>
  <si>
    <t>81905-57</t>
  </si>
  <si>
    <t>-</t>
  </si>
  <si>
    <t>MEN'S CV PERFORMANCE 3-PACK BOXER BRIEF 997-G</t>
  </si>
  <si>
    <t>SISA EXPOR  26 PCS  (0,08%), RIJEK GARMEN 20 PCS (0,06%), RIJECT CUTTING  0 PCS  (0,00%)</t>
  </si>
  <si>
    <t>SISA EXPOR DAPAT DIGUNAKAN UNTUK PO-0000799 RUNNING KALIBENDA</t>
  </si>
  <si>
    <t>MICROFIBER BOXER 462-B</t>
  </si>
  <si>
    <t>SISA EXPOR  14 PCS  (0,06%), RIJEK GARMEN 42 PCS (0,19%), RIJECT CUTTING  18 PCS  (0,08%)</t>
  </si>
  <si>
    <t>MEMAKSIMALKAN STOCK WO#183538, SISA EXPOR DAPAT DIGUNAKAN UNTUK PO-0000797 RUNNING KALIBENDA</t>
  </si>
  <si>
    <t xml:space="preserve">MICROFIBER BOXER 462-D </t>
  </si>
  <si>
    <t>SISA EXPOR  6 PCS  (0,10%), RIJEK GARMEN 6 PCS (0,10%), RIJECT CUTTING  0 PCS  (0,00%)</t>
  </si>
  <si>
    <t>MEMAKSIMALKAN STOCK WO#183540, SISA EXPOR DAPAT DIGUNAKAN UNTUK PO-0000797 RUNNING KALIBENDA</t>
  </si>
  <si>
    <t>MICROFIBER BOXER 462-D (XXL)</t>
  </si>
  <si>
    <t>SISA EXPOR 0  PCS  (0,00%), RIJEK GARMEN 0 PCS (0,00%), RIJECT CUTTING  0 PCS  (0,00%)</t>
  </si>
  <si>
    <t>MICROFIBER BOXER 462-C</t>
  </si>
  <si>
    <t>SISA EXPOR  11 PCS  (0,08%), RIJEK GARMEN 28 PCS (0,20%), RIJECT CUTTING  7 PCS  (0,05%)</t>
  </si>
  <si>
    <t>MEMAKSIMALKAN STOCK WO#183539, SISA EXPOR DAPAT DIGUNAKAN UNTUK PO-0000797 RUNNING KALIBENDA</t>
  </si>
  <si>
    <t>984799 – A</t>
  </si>
  <si>
    <t>Keeping Sample, Reject cutting, reject garment</t>
  </si>
  <si>
    <t>Tidak ada dinext PO</t>
  </si>
  <si>
    <t>984800 – B</t>
  </si>
  <si>
    <t>Test wash, Keeping sample,  Reject sewing 1/2 jadi shading, reject cutting, reject garment</t>
  </si>
  <si>
    <t>Sisa ekspor bisa dipakai di PO#942 Januari 2025</t>
  </si>
  <si>
    <t>984799 – D</t>
  </si>
  <si>
    <t>Test wash, Keeping sample, Reject sewing 1/2 jadi shading, reject garment</t>
  </si>
  <si>
    <t xml:space="preserve">Sisa ekspor bisa dipakai di PO#668 15 November </t>
  </si>
  <si>
    <t>984799 – H</t>
  </si>
  <si>
    <t>Test wash, Keeping sample, Reject 1/2 Jadi shading, Reject garment</t>
  </si>
  <si>
    <t xml:space="preserve">Sisa ekspor bisa dipakai di PO#795 29 November </t>
  </si>
  <si>
    <t>Reject sewing 1/2 jadi, reject garment</t>
  </si>
  <si>
    <t>984800 – E</t>
  </si>
  <si>
    <t>Tesh wash, Pilot run, Reject sewing 1/2 jadi shading, reject cutting, reject garment</t>
  </si>
  <si>
    <t>Sisa ekspor bisa dipakai PO#942 17  Jan</t>
  </si>
  <si>
    <t>984800 – G</t>
  </si>
  <si>
    <t>Sisa ekspor bisa dipakai PO#797 13  Des</t>
  </si>
  <si>
    <t>Test wash, Pilot run,  Reject sewing 1/2 jadi</t>
  </si>
  <si>
    <t>983464 – C</t>
  </si>
  <si>
    <t>Test wash, Pilot run, Reject sewing 1/2 jadi, reject garment</t>
  </si>
  <si>
    <t>Test wash, reject garment, reject sewing 1/2 jadi, col blue burst hanya cutting  0.12 %</t>
  </si>
  <si>
    <t>Sisa ekspor bisa dipakai PO#941 03  Jan</t>
  </si>
  <si>
    <t>Pilot Run, Test wash, Reject sewing 1/2 jadi shading, reject garment</t>
  </si>
  <si>
    <t>Pilot Run, Test wash, Reject sewing 1/2 jadi, col sprint semi lucid blue - semi lucid blue cutting minus -0.63%  -0.88%</t>
  </si>
  <si>
    <t>Test wash, Reject sewing 1/2 jadi, reject garment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</si>
</sst>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164" formatCode="0.00%;[Red]\-0.00%"/>
    <numFmt numFmtId="165" formatCode="_(* #,##0_);_(* \(#,##0\);_(* \-_);_(@_)"/>
    <numFmt numFmtId="166" formatCode="d\-mmm\-yyyy;@"/>
    <numFmt numFmtId="167" formatCode="#,##0_ ;[Red]\-#,##0\ "/>
    <numFmt numFmtId="168" formatCode="#,##0.0_ ;[Red]\-#,##0.0\ "/>
    <numFmt numFmtId="169" formatCode="_-* #,##0_-;\-* #,##0_-;_-* \-_-;_-@_-"/>
    <numFmt numFmtId="170" formatCode="[$-409]d\-mmm\-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entury Gothic"/>
      <family val="2"/>
    </font>
    <font>
      <sz val="11"/>
      <color indexed="8"/>
      <name val="Calibri"/>
      <family val="2"/>
      <charset val="1"/>
    </font>
    <font>
      <b/>
      <sz val="12"/>
      <color rgb="FFFFFFFF"/>
      <name val="Trebuchet MS"/>
      <family val="2"/>
    </font>
    <font>
      <sz val="11"/>
      <color theme="1"/>
      <name val="Trebuchet MS"/>
      <family val="2"/>
    </font>
    <font>
      <sz val="11"/>
      <color indexed="8"/>
      <name val="Trebuchet MS"/>
      <family val="2"/>
    </font>
    <font>
      <sz val="11"/>
      <name val="Trebuchet MS"/>
      <family val="2"/>
    </font>
    <font>
      <sz val="10"/>
      <name val="Mangal"/>
      <family val="2"/>
    </font>
    <font>
      <sz val="10"/>
      <name val="Arial"/>
      <family val="2"/>
    </font>
    <font>
      <b/>
      <sz val="11"/>
      <color indexed="8"/>
      <name val="Trebuchet MS"/>
      <family val="2"/>
    </font>
    <font>
      <sz val="11"/>
      <color rgb="FF000000"/>
      <name val="Trebuchet MS"/>
      <family val="2"/>
    </font>
    <font>
      <b/>
      <sz val="11"/>
      <name val="Trebuchet MS"/>
      <family val="2"/>
    </font>
    <font>
      <b/>
      <sz val="9"/>
      <color indexed="8"/>
      <name val="Tahoma"/>
      <family val="2"/>
      <charset val="1"/>
    </font>
    <font>
      <sz val="9"/>
      <color indexed="8"/>
      <name val="Tahoma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7D3D9"/>
        <bgColor rgb="FFF7EFFF"/>
      </patternFill>
    </fill>
    <fill>
      <patternFill patternType="solid">
        <fgColor rgb="FF1F4C51"/>
        <bgColor rgb="FFF7EFFF"/>
      </patternFill>
    </fill>
    <fill>
      <patternFill patternType="solid">
        <fgColor rgb="FFFFFFFF"/>
        <bgColor rgb="FFF7E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165" fontId="8" fillId="0" borderId="0" applyFill="0" applyBorder="0" applyAlignment="0" applyProtection="0"/>
    <xf numFmtId="0" fontId="3" fillId="0" borderId="0"/>
    <xf numFmtId="0" fontId="9" fillId="0" borderId="0"/>
  </cellStyleXfs>
  <cellXfs count="88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3" borderId="1" xfId="3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center" vertical="center" wrapText="1"/>
    </xf>
    <xf numFmtId="38" fontId="4" fillId="3" borderId="1" xfId="3" applyNumberFormat="1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 wrapText="1"/>
    </xf>
    <xf numFmtId="3" fontId="4" fillId="3" borderId="1" xfId="3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/>
    </xf>
    <xf numFmtId="0" fontId="6" fillId="4" borderId="1" xfId="3" applyFont="1" applyFill="1" applyBorder="1" applyAlignment="1">
      <alignment horizontal="center"/>
    </xf>
    <xf numFmtId="38" fontId="6" fillId="4" borderId="1" xfId="0" applyNumberFormat="1" applyFont="1" applyFill="1" applyBorder="1" applyAlignment="1">
      <alignment horizontal="center" vertical="center"/>
    </xf>
    <xf numFmtId="164" fontId="6" fillId="4" borderId="1" xfId="2" applyNumberFormat="1" applyFont="1" applyFill="1" applyBorder="1" applyAlignment="1" applyProtection="1">
      <alignment horizontal="center" vertical="center"/>
    </xf>
    <xf numFmtId="164" fontId="7" fillId="4" borderId="1" xfId="3" applyNumberFormat="1" applyFont="1" applyFill="1" applyBorder="1" applyAlignment="1">
      <alignment horizontal="center" vertical="center"/>
    </xf>
    <xf numFmtId="38" fontId="6" fillId="4" borderId="1" xfId="3" applyNumberFormat="1" applyFont="1" applyFill="1" applyBorder="1" applyAlignment="1">
      <alignment horizontal="center"/>
    </xf>
    <xf numFmtId="14" fontId="6" fillId="4" borderId="1" xfId="3" applyNumberFormat="1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top"/>
    </xf>
    <xf numFmtId="165" fontId="6" fillId="4" borderId="1" xfId="5" applyFont="1" applyFill="1" applyBorder="1" applyAlignment="1" applyProtection="1">
      <alignment horizontal="center"/>
    </xf>
    <xf numFmtId="166" fontId="6" fillId="4" borderId="1" xfId="3" applyNumberFormat="1" applyFont="1" applyFill="1" applyBorder="1" applyAlignment="1">
      <alignment horizontal="center"/>
    </xf>
    <xf numFmtId="0" fontId="7" fillId="4" borderId="1" xfId="6" applyFont="1" applyFill="1" applyBorder="1" applyAlignment="1">
      <alignment horizontal="center" vertical="center"/>
    </xf>
    <xf numFmtId="167" fontId="6" fillId="4" borderId="1" xfId="3" applyNumberFormat="1" applyFont="1" applyFill="1" applyBorder="1" applyAlignment="1">
      <alignment horizontal="center" vertical="center"/>
    </xf>
    <xf numFmtId="38" fontId="7" fillId="4" borderId="1" xfId="3" applyNumberFormat="1" applyFont="1" applyFill="1" applyBorder="1" applyAlignment="1">
      <alignment horizontal="center" vertical="center" wrapText="1"/>
    </xf>
    <xf numFmtId="167" fontId="7" fillId="4" borderId="1" xfId="3" applyNumberFormat="1" applyFont="1" applyFill="1" applyBorder="1" applyAlignment="1">
      <alignment horizontal="center"/>
    </xf>
    <xf numFmtId="167" fontId="7" fillId="4" borderId="1" xfId="3" applyNumberFormat="1" applyFont="1" applyFill="1" applyBorder="1" applyAlignment="1">
      <alignment horizontal="center" vertical="center" wrapText="1"/>
    </xf>
    <xf numFmtId="38" fontId="6" fillId="4" borderId="1" xfId="3" applyNumberFormat="1" applyFont="1" applyFill="1" applyBorder="1" applyAlignment="1">
      <alignment horizontal="center" vertical="center"/>
    </xf>
    <xf numFmtId="0" fontId="7" fillId="4" borderId="1" xfId="7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6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6" applyFont="1" applyFill="1" applyBorder="1" applyAlignment="1">
      <alignment horizontal="center" vertical="center"/>
    </xf>
    <xf numFmtId="168" fontId="10" fillId="4" borderId="1" xfId="6" applyNumberFormat="1" applyFont="1" applyFill="1" applyBorder="1" applyAlignment="1">
      <alignment horizontal="center" vertical="center" wrapText="1"/>
    </xf>
    <xf numFmtId="167" fontId="7" fillId="4" borderId="1" xfId="0" applyNumberFormat="1" applyFont="1" applyFill="1" applyBorder="1" applyAlignment="1">
      <alignment horizontal="center" vertical="center"/>
    </xf>
    <xf numFmtId="167" fontId="6" fillId="4" borderId="1" xfId="0" applyNumberFormat="1" applyFont="1" applyFill="1" applyBorder="1" applyAlignment="1">
      <alignment horizontal="center" vertical="center"/>
    </xf>
    <xf numFmtId="38" fontId="6" fillId="4" borderId="1" xfId="6" applyNumberFormat="1" applyFont="1" applyFill="1" applyBorder="1" applyAlignment="1">
      <alignment horizontal="center" vertical="center" wrapText="1"/>
    </xf>
    <xf numFmtId="167" fontId="6" fillId="4" borderId="1" xfId="0" applyNumberFormat="1" applyFont="1" applyFill="1" applyBorder="1" applyAlignment="1">
      <alignment horizontal="center"/>
    </xf>
    <xf numFmtId="14" fontId="7" fillId="4" borderId="1" xfId="4" applyNumberFormat="1" applyFont="1" applyFill="1" applyBorder="1" applyAlignment="1">
      <alignment horizontal="center" vertical="center"/>
    </xf>
    <xf numFmtId="0" fontId="7" fillId="4" borderId="1" xfId="3" applyFont="1" applyFill="1" applyBorder="1" applyAlignment="1">
      <alignment horizontal="center"/>
    </xf>
    <xf numFmtId="0" fontId="10" fillId="4" borderId="1" xfId="6" applyFont="1" applyFill="1" applyBorder="1" applyAlignment="1">
      <alignment horizontal="center" vertical="center" wrapText="1"/>
    </xf>
    <xf numFmtId="165" fontId="6" fillId="4" borderId="1" xfId="5" applyFont="1" applyFill="1" applyBorder="1" applyAlignment="1" applyProtection="1">
      <alignment horizontal="center" vertical="center" wrapText="1"/>
    </xf>
    <xf numFmtId="0" fontId="10" fillId="4" borderId="1" xfId="6" applyFont="1" applyFill="1" applyBorder="1" applyAlignment="1">
      <alignment horizontal="center" vertical="center"/>
    </xf>
    <xf numFmtId="169" fontId="6" fillId="4" borderId="1" xfId="3" applyNumberFormat="1" applyFont="1" applyFill="1" applyBorder="1" applyAlignment="1">
      <alignment horizontal="center" vertical="center"/>
    </xf>
    <xf numFmtId="169" fontId="6" fillId="4" borderId="1" xfId="3" applyNumberFormat="1" applyFont="1" applyFill="1" applyBorder="1" applyAlignment="1">
      <alignment horizontal="center"/>
    </xf>
    <xf numFmtId="1" fontId="6" fillId="4" borderId="1" xfId="3" applyNumberFormat="1" applyFont="1" applyFill="1" applyBorder="1" applyAlignment="1">
      <alignment horizontal="center" vertical="center"/>
    </xf>
    <xf numFmtId="1" fontId="6" fillId="4" borderId="1" xfId="3" applyNumberFormat="1" applyFont="1" applyFill="1" applyBorder="1" applyAlignment="1">
      <alignment horizontal="center"/>
    </xf>
    <xf numFmtId="0" fontId="7" fillId="4" borderId="1" xfId="3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38" fontId="7" fillId="4" borderId="1" xfId="0" applyNumberFormat="1" applyFont="1" applyFill="1" applyBorder="1" applyAlignment="1">
      <alignment horizontal="center" vertical="center" wrapText="1"/>
    </xf>
    <xf numFmtId="167" fontId="7" fillId="4" borderId="1" xfId="0" applyNumberFormat="1" applyFont="1" applyFill="1" applyBorder="1" applyAlignment="1">
      <alignment horizontal="center"/>
    </xf>
    <xf numFmtId="38" fontId="6" fillId="4" borderId="1" xfId="0" applyNumberFormat="1" applyFont="1" applyFill="1" applyBorder="1" applyAlignment="1">
      <alignment horizontal="center"/>
    </xf>
    <xf numFmtId="167" fontId="7" fillId="4" borderId="1" xfId="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/>
    </xf>
    <xf numFmtId="164" fontId="7" fillId="4" borderId="1" xfId="2" applyNumberFormat="1" applyFont="1" applyFill="1" applyBorder="1" applyAlignment="1" applyProtection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170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168" fontId="10" fillId="4" borderId="1" xfId="3" applyNumberFormat="1" applyFont="1" applyFill="1" applyBorder="1" applyAlignment="1">
      <alignment horizontal="center" vertical="center" wrapText="1"/>
    </xf>
    <xf numFmtId="0" fontId="5" fillId="4" borderId="1" xfId="0" quotePrefix="1" applyFont="1" applyFill="1" applyBorder="1" applyAlignment="1">
      <alignment horizontal="center" vertical="center"/>
    </xf>
    <xf numFmtId="167" fontId="5" fillId="4" borderId="1" xfId="0" applyNumberFormat="1" applyFont="1" applyFill="1" applyBorder="1" applyAlignment="1">
      <alignment horizontal="center" vertical="center"/>
    </xf>
    <xf numFmtId="38" fontId="6" fillId="4" borderId="1" xfId="3" applyNumberFormat="1" applyFont="1" applyFill="1" applyBorder="1" applyAlignment="1">
      <alignment horizontal="center" vertical="center" wrapText="1"/>
    </xf>
    <xf numFmtId="38" fontId="5" fillId="4" borderId="1" xfId="0" applyNumberFormat="1" applyFont="1" applyFill="1" applyBorder="1" applyAlignment="1">
      <alignment horizontal="center" vertical="center"/>
    </xf>
    <xf numFmtId="167" fontId="5" fillId="4" borderId="1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164" fontId="5" fillId="4" borderId="1" xfId="2" applyNumberFormat="1" applyFont="1" applyFill="1" applyBorder="1" applyAlignment="1">
      <alignment horizontal="center" vertical="center"/>
    </xf>
    <xf numFmtId="38" fontId="5" fillId="4" borderId="1" xfId="0" applyNumberFormat="1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41" fontId="5" fillId="4" borderId="1" xfId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 vertical="center"/>
    </xf>
    <xf numFmtId="164" fontId="5" fillId="4" borderId="1" xfId="2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0" fontId="12" fillId="4" borderId="1" xfId="3" quotePrefix="1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70" fontId="5" fillId="0" borderId="1" xfId="0" applyNumberFormat="1" applyFont="1" applyBorder="1" applyAlignment="1">
      <alignment horizontal="center"/>
    </xf>
    <xf numFmtId="0" fontId="7" fillId="0" borderId="1" xfId="3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 wrapText="1"/>
    </xf>
    <xf numFmtId="167" fontId="7" fillId="0" borderId="1" xfId="0" applyNumberFormat="1" applyFont="1" applyBorder="1" applyAlignment="1">
      <alignment horizontal="center"/>
    </xf>
    <xf numFmtId="38" fontId="5" fillId="0" borderId="1" xfId="0" applyNumberFormat="1" applyFont="1" applyBorder="1" applyAlignment="1">
      <alignment horizontal="center"/>
    </xf>
    <xf numFmtId="167" fontId="7" fillId="0" borderId="1" xfId="0" applyNumberFormat="1" applyFont="1" applyBorder="1" applyAlignment="1">
      <alignment horizontal="center" vertical="center" wrapText="1"/>
    </xf>
    <xf numFmtId="38" fontId="5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</cellXfs>
  <cellStyles count="8">
    <cellStyle name="Comma [0]" xfId="1" builtinId="6"/>
    <cellStyle name="Excel Built-in Comma [0]" xfId="5" xr:uid="{9A067E4F-C759-4681-9ED3-A07993BB2368}"/>
    <cellStyle name="Excel Built-in Normal" xfId="3" xr:uid="{7B5889D6-152E-407A-91ED-C3F059EC7A66}"/>
    <cellStyle name="Excel Built-in Normal 1" xfId="6" xr:uid="{22864CFD-602C-4E52-AF86-0E81CB3FECEC}"/>
    <cellStyle name="Excel Built-in Normal 4" xfId="4" xr:uid="{021841A5-C7A3-44B7-A3A3-D34F645DBCAC}"/>
    <cellStyle name="Normal" xfId="0" builtinId="0"/>
    <cellStyle name="Normal 2" xfId="7" xr:uid="{A110850B-1C91-43A3-BB74-02AFF2CAC0F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37AD-69D7-4921-B78F-F2126540EE1A}">
  <sheetPr>
    <tabColor rgb="FFDA0A33"/>
  </sheetPr>
  <dimension ref="A1:AL123"/>
  <sheetViews>
    <sheetView tabSelected="1" workbookViewId="0">
      <pane ySplit="2" topLeftCell="A3" activePane="bottomLeft" state="frozen"/>
      <selection pane="bottomLeft" sqref="A1:AL1"/>
    </sheetView>
  </sheetViews>
  <sheetFormatPr defaultRowHeight="16.5" x14ac:dyDescent="0.3"/>
  <cols>
    <col min="1" max="1" width="12" style="8" customWidth="1"/>
    <col min="2" max="2" width="13" style="8" customWidth="1"/>
    <col min="3" max="3" width="15.85546875" style="8" customWidth="1"/>
    <col min="4" max="4" width="14.7109375" style="8" customWidth="1"/>
    <col min="5" max="5" width="12" style="8" customWidth="1"/>
    <col min="6" max="6" width="9.5703125" style="8" customWidth="1"/>
    <col min="7" max="7" width="12.28515625" style="8" customWidth="1"/>
    <col min="8" max="8" width="21.5703125" style="8" customWidth="1"/>
    <col min="9" max="9" width="56" style="8" customWidth="1"/>
    <col min="10" max="10" width="14.5703125" style="8" customWidth="1"/>
    <col min="11" max="11" width="21" style="8" customWidth="1"/>
    <col min="12" max="12" width="14.42578125" style="8" customWidth="1"/>
    <col min="13" max="13" width="10.85546875" style="8" customWidth="1"/>
    <col min="14" max="14" width="11.42578125" style="8" customWidth="1"/>
    <col min="15" max="15" width="11.28515625" style="8" customWidth="1"/>
    <col min="16" max="16" width="12.42578125" style="8" customWidth="1"/>
    <col min="17" max="17" width="11.28515625" style="8" customWidth="1"/>
    <col min="18" max="18" width="12.28515625" style="8" customWidth="1"/>
    <col min="19" max="19" width="12.42578125" style="8" customWidth="1"/>
    <col min="20" max="21" width="11.5703125" style="8" customWidth="1"/>
    <col min="22" max="22" width="120.85546875" style="8" customWidth="1"/>
    <col min="23" max="23" width="12.140625" style="8" customWidth="1"/>
    <col min="24" max="24" width="11.28515625" style="8" customWidth="1"/>
    <col min="25" max="25" width="12" style="8" customWidth="1"/>
    <col min="26" max="28" width="12.42578125" style="8" customWidth="1"/>
    <col min="29" max="29" width="8.140625" style="8" customWidth="1"/>
    <col min="30" max="30" width="10.5703125" style="8" customWidth="1"/>
    <col min="31" max="32" width="11.7109375" style="8" customWidth="1"/>
    <col min="33" max="33" width="11.5703125" style="8" customWidth="1"/>
    <col min="34" max="34" width="12.42578125" style="8" customWidth="1"/>
    <col min="35" max="35" width="11.5703125" style="8" customWidth="1"/>
    <col min="36" max="36" width="11.42578125" style="8" customWidth="1"/>
    <col min="37" max="37" width="114.140625" style="8" customWidth="1"/>
    <col min="38" max="38" width="10.28515625" style="8" customWidth="1"/>
    <col min="39" max="16384" width="9.140625" style="8"/>
  </cols>
  <sheetData>
    <row r="1" spans="1:38" s="2" customFormat="1" ht="28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90" x14ac:dyDescent="0.3">
      <c r="A2" s="3" t="s">
        <v>1</v>
      </c>
      <c r="B2" s="3" t="s">
        <v>2</v>
      </c>
      <c r="C2" s="4" t="s">
        <v>3</v>
      </c>
      <c r="D2" s="3" t="s">
        <v>4</v>
      </c>
      <c r="E2" s="4" t="s">
        <v>5</v>
      </c>
      <c r="F2" s="3" t="s">
        <v>6</v>
      </c>
      <c r="G2" s="4" t="s">
        <v>7</v>
      </c>
      <c r="H2" s="3" t="s">
        <v>8</v>
      </c>
      <c r="I2" s="3" t="s">
        <v>9</v>
      </c>
      <c r="J2" s="3" t="s">
        <v>10</v>
      </c>
      <c r="K2" s="4" t="s">
        <v>11</v>
      </c>
      <c r="L2" s="4" t="s">
        <v>12</v>
      </c>
      <c r="M2" s="3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4" t="s">
        <v>19</v>
      </c>
      <c r="T2" s="6" t="s">
        <v>20</v>
      </c>
      <c r="U2" s="4" t="s">
        <v>21</v>
      </c>
      <c r="V2" s="3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7" t="s">
        <v>36</v>
      </c>
      <c r="AK2" s="4" t="s">
        <v>37</v>
      </c>
      <c r="AL2" s="4" t="s">
        <v>38</v>
      </c>
    </row>
    <row r="3" spans="1:38" x14ac:dyDescent="0.3">
      <c r="A3" s="9">
        <v>2024</v>
      </c>
      <c r="B3" s="9" t="s">
        <v>39</v>
      </c>
      <c r="C3" s="10">
        <v>45569</v>
      </c>
      <c r="D3" s="11" t="s">
        <v>40</v>
      </c>
      <c r="E3" s="11" t="s">
        <v>41</v>
      </c>
      <c r="F3" s="11" t="s">
        <v>42</v>
      </c>
      <c r="G3" s="11" t="s">
        <v>43</v>
      </c>
      <c r="H3" s="11" t="s">
        <v>44</v>
      </c>
      <c r="I3" s="11" t="s">
        <v>45</v>
      </c>
      <c r="J3" s="11"/>
      <c r="K3" s="11"/>
      <c r="L3" s="11"/>
      <c r="M3" s="11">
        <v>183602</v>
      </c>
      <c r="N3" s="11">
        <v>255</v>
      </c>
      <c r="O3" s="11">
        <v>255</v>
      </c>
      <c r="P3" s="11">
        <v>255</v>
      </c>
      <c r="Q3" s="11">
        <v>255</v>
      </c>
      <c r="R3" s="12">
        <f t="shared" ref="R3:R54" si="0">Q3-O3</f>
        <v>0</v>
      </c>
      <c r="S3" s="11">
        <f>Q3-N3</f>
        <v>0</v>
      </c>
      <c r="T3" s="13">
        <f>Q3/N3-1</f>
        <v>0</v>
      </c>
      <c r="U3" s="14">
        <f t="shared" ref="U3:U66" si="1">Q3/O3-1</f>
        <v>0</v>
      </c>
      <c r="V3" s="11"/>
      <c r="W3" s="11"/>
      <c r="X3" s="11"/>
      <c r="Y3" s="11"/>
      <c r="Z3" s="11"/>
      <c r="AA3" s="11">
        <f>O3-P3</f>
        <v>0</v>
      </c>
      <c r="AB3" s="11"/>
      <c r="AC3" s="11"/>
      <c r="AD3" s="11"/>
      <c r="AE3" s="11"/>
      <c r="AF3" s="11"/>
      <c r="AG3" s="11"/>
      <c r="AH3" s="11"/>
      <c r="AI3" s="11">
        <f>SUM(X3:AH3)</f>
        <v>0</v>
      </c>
      <c r="AJ3" s="11">
        <f t="shared" ref="AJ3:AJ23" si="2">AI3+R3</f>
        <v>0</v>
      </c>
      <c r="AK3" s="11"/>
      <c r="AL3" s="15">
        <v>1</v>
      </c>
    </row>
    <row r="4" spans="1:38" x14ac:dyDescent="0.3">
      <c r="A4" s="9">
        <v>2024</v>
      </c>
      <c r="B4" s="9" t="s">
        <v>39</v>
      </c>
      <c r="C4" s="10">
        <v>45569</v>
      </c>
      <c r="D4" s="11" t="s">
        <v>40</v>
      </c>
      <c r="E4" s="11" t="s">
        <v>41</v>
      </c>
      <c r="F4" s="11" t="s">
        <v>42</v>
      </c>
      <c r="G4" s="11" t="s">
        <v>43</v>
      </c>
      <c r="H4" s="11" t="s">
        <v>44</v>
      </c>
      <c r="I4" s="11" t="s">
        <v>46</v>
      </c>
      <c r="J4" s="11"/>
      <c r="K4" s="11"/>
      <c r="L4" s="11"/>
      <c r="M4" s="11">
        <v>183600</v>
      </c>
      <c r="N4" s="11">
        <v>355</v>
      </c>
      <c r="O4" s="11">
        <v>355</v>
      </c>
      <c r="P4" s="11">
        <v>355</v>
      </c>
      <c r="Q4" s="11">
        <v>355</v>
      </c>
      <c r="R4" s="12">
        <f t="shared" si="0"/>
        <v>0</v>
      </c>
      <c r="S4" s="11">
        <f t="shared" ref="S4:AJ26" si="3">Q4-N4</f>
        <v>0</v>
      </c>
      <c r="T4" s="13">
        <f t="shared" ref="T4:T67" si="4">Q4/N4-1</f>
        <v>0</v>
      </c>
      <c r="U4" s="14">
        <f t="shared" si="1"/>
        <v>0</v>
      </c>
      <c r="V4" s="11"/>
      <c r="W4" s="11"/>
      <c r="X4" s="11"/>
      <c r="Y4" s="11"/>
      <c r="Z4" s="11"/>
      <c r="AA4" s="11">
        <f t="shared" ref="AA4:AA11" si="5">O4-P4</f>
        <v>0</v>
      </c>
      <c r="AB4" s="11"/>
      <c r="AC4" s="11"/>
      <c r="AD4" s="11"/>
      <c r="AE4" s="11"/>
      <c r="AF4" s="11"/>
      <c r="AG4" s="11"/>
      <c r="AH4" s="11"/>
      <c r="AI4" s="11">
        <f t="shared" ref="AI4:AI26" si="6">SUM(X4:AH4)</f>
        <v>0</v>
      </c>
      <c r="AJ4" s="11">
        <f t="shared" si="2"/>
        <v>0</v>
      </c>
      <c r="AK4" s="11"/>
      <c r="AL4" s="15">
        <v>1</v>
      </c>
    </row>
    <row r="5" spans="1:38" x14ac:dyDescent="0.3">
      <c r="A5" s="9">
        <v>2024</v>
      </c>
      <c r="B5" s="9" t="s">
        <v>39</v>
      </c>
      <c r="C5" s="10">
        <v>45569</v>
      </c>
      <c r="D5" s="11" t="s">
        <v>40</v>
      </c>
      <c r="E5" s="11" t="s">
        <v>41</v>
      </c>
      <c r="F5" s="11" t="s">
        <v>42</v>
      </c>
      <c r="G5" s="11" t="s">
        <v>43</v>
      </c>
      <c r="H5" s="11" t="s">
        <v>44</v>
      </c>
      <c r="I5" s="11" t="s">
        <v>45</v>
      </c>
      <c r="J5" s="11"/>
      <c r="K5" s="11"/>
      <c r="L5" s="11"/>
      <c r="M5" s="11">
        <v>183601</v>
      </c>
      <c r="N5" s="11">
        <v>140</v>
      </c>
      <c r="O5" s="11">
        <v>140</v>
      </c>
      <c r="P5" s="11">
        <v>140</v>
      </c>
      <c r="Q5" s="11">
        <v>140</v>
      </c>
      <c r="R5" s="12">
        <f t="shared" si="0"/>
        <v>0</v>
      </c>
      <c r="S5" s="11">
        <f t="shared" si="3"/>
        <v>0</v>
      </c>
      <c r="T5" s="13">
        <f t="shared" si="4"/>
        <v>0</v>
      </c>
      <c r="U5" s="14">
        <f t="shared" si="1"/>
        <v>0</v>
      </c>
      <c r="V5" s="11"/>
      <c r="W5" s="11"/>
      <c r="X5" s="11"/>
      <c r="Y5" s="11"/>
      <c r="Z5" s="11"/>
      <c r="AA5" s="11">
        <f t="shared" si="5"/>
        <v>0</v>
      </c>
      <c r="AB5" s="11"/>
      <c r="AC5" s="11"/>
      <c r="AD5" s="11"/>
      <c r="AE5" s="11"/>
      <c r="AF5" s="11"/>
      <c r="AG5" s="11"/>
      <c r="AH5" s="11"/>
      <c r="AI5" s="11">
        <f t="shared" si="6"/>
        <v>0</v>
      </c>
      <c r="AJ5" s="11">
        <f t="shared" si="2"/>
        <v>0</v>
      </c>
      <c r="AK5" s="11"/>
      <c r="AL5" s="15">
        <v>1</v>
      </c>
    </row>
    <row r="6" spans="1:38" x14ac:dyDescent="0.3">
      <c r="A6" s="9">
        <v>2024</v>
      </c>
      <c r="B6" s="9" t="s">
        <v>39</v>
      </c>
      <c r="C6" s="10">
        <v>45569</v>
      </c>
      <c r="D6" s="11" t="s">
        <v>40</v>
      </c>
      <c r="E6" s="11" t="s">
        <v>41</v>
      </c>
      <c r="F6" s="11" t="s">
        <v>42</v>
      </c>
      <c r="G6" s="11" t="s">
        <v>43</v>
      </c>
      <c r="H6" s="11" t="s">
        <v>44</v>
      </c>
      <c r="I6" s="11" t="s">
        <v>46</v>
      </c>
      <c r="J6" s="11"/>
      <c r="K6" s="11"/>
      <c r="L6" s="11"/>
      <c r="M6" s="11">
        <v>183599</v>
      </c>
      <c r="N6" s="11">
        <v>200</v>
      </c>
      <c r="O6" s="11">
        <v>200</v>
      </c>
      <c r="P6" s="11">
        <v>200</v>
      </c>
      <c r="Q6" s="11">
        <v>200</v>
      </c>
      <c r="R6" s="12">
        <f t="shared" si="0"/>
        <v>0</v>
      </c>
      <c r="S6" s="11">
        <f t="shared" si="3"/>
        <v>0</v>
      </c>
      <c r="T6" s="13">
        <f t="shared" si="4"/>
        <v>0</v>
      </c>
      <c r="U6" s="14">
        <f t="shared" si="1"/>
        <v>0</v>
      </c>
      <c r="V6" s="11"/>
      <c r="W6" s="11"/>
      <c r="X6" s="11"/>
      <c r="Y6" s="11"/>
      <c r="Z6" s="11"/>
      <c r="AA6" s="11">
        <f t="shared" si="5"/>
        <v>0</v>
      </c>
      <c r="AB6" s="11"/>
      <c r="AC6" s="11"/>
      <c r="AD6" s="11"/>
      <c r="AE6" s="11"/>
      <c r="AF6" s="11"/>
      <c r="AG6" s="11"/>
      <c r="AH6" s="11"/>
      <c r="AI6" s="11">
        <f t="shared" si="6"/>
        <v>0</v>
      </c>
      <c r="AJ6" s="11">
        <f t="shared" si="2"/>
        <v>0</v>
      </c>
      <c r="AK6" s="11"/>
      <c r="AL6" s="15">
        <v>1</v>
      </c>
    </row>
    <row r="7" spans="1:38" x14ac:dyDescent="0.3">
      <c r="A7" s="9">
        <v>2024</v>
      </c>
      <c r="B7" s="9" t="s">
        <v>39</v>
      </c>
      <c r="C7" s="16">
        <v>45567</v>
      </c>
      <c r="D7" s="11" t="s">
        <v>40</v>
      </c>
      <c r="E7" s="11" t="s">
        <v>47</v>
      </c>
      <c r="F7" s="11" t="s">
        <v>42</v>
      </c>
      <c r="G7" s="11" t="s">
        <v>43</v>
      </c>
      <c r="H7" s="17" t="s">
        <v>48</v>
      </c>
      <c r="I7" s="11" t="s">
        <v>49</v>
      </c>
      <c r="J7" s="11"/>
      <c r="K7" s="11"/>
      <c r="L7" s="11"/>
      <c r="M7" s="11">
        <v>183361</v>
      </c>
      <c r="N7" s="18">
        <v>1200</v>
      </c>
      <c r="O7" s="18">
        <v>1261</v>
      </c>
      <c r="P7" s="18">
        <v>1229</v>
      </c>
      <c r="Q7" s="18">
        <v>1200</v>
      </c>
      <c r="R7" s="12">
        <f t="shared" si="0"/>
        <v>-61</v>
      </c>
      <c r="S7" s="11">
        <f t="shared" si="3"/>
        <v>0</v>
      </c>
      <c r="T7" s="13">
        <f t="shared" si="4"/>
        <v>0</v>
      </c>
      <c r="U7" s="14">
        <f t="shared" si="1"/>
        <v>-4.8374306106264919E-2</v>
      </c>
      <c r="V7" s="11"/>
      <c r="W7" s="11"/>
      <c r="X7" s="11"/>
      <c r="Y7" s="11"/>
      <c r="Z7" s="11"/>
      <c r="AA7" s="11">
        <f t="shared" si="5"/>
        <v>32</v>
      </c>
      <c r="AB7" s="11">
        <v>27</v>
      </c>
      <c r="AC7" s="11"/>
      <c r="AD7" s="11"/>
      <c r="AE7" s="11">
        <v>2</v>
      </c>
      <c r="AF7" s="11"/>
      <c r="AG7" s="11"/>
      <c r="AH7" s="11"/>
      <c r="AI7" s="11">
        <f t="shared" si="6"/>
        <v>61</v>
      </c>
      <c r="AJ7" s="11">
        <f t="shared" si="2"/>
        <v>0</v>
      </c>
      <c r="AK7" s="11"/>
      <c r="AL7" s="15">
        <v>1</v>
      </c>
    </row>
    <row r="8" spans="1:38" x14ac:dyDescent="0.3">
      <c r="A8" s="9">
        <v>2024</v>
      </c>
      <c r="B8" s="9" t="s">
        <v>39</v>
      </c>
      <c r="C8" s="16">
        <v>45565</v>
      </c>
      <c r="D8" s="11" t="s">
        <v>40</v>
      </c>
      <c r="E8" s="11" t="s">
        <v>41</v>
      </c>
      <c r="F8" s="11" t="s">
        <v>42</v>
      </c>
      <c r="G8" s="11" t="s">
        <v>43</v>
      </c>
      <c r="H8" s="11" t="s">
        <v>44</v>
      </c>
      <c r="I8" s="11" t="s">
        <v>50</v>
      </c>
      <c r="J8" s="11"/>
      <c r="K8" s="11"/>
      <c r="L8" s="11"/>
      <c r="M8" s="11">
        <v>183270</v>
      </c>
      <c r="N8" s="18">
        <v>2510</v>
      </c>
      <c r="O8" s="18">
        <v>2519</v>
      </c>
      <c r="P8" s="18">
        <v>2519</v>
      </c>
      <c r="Q8" s="18">
        <v>2510</v>
      </c>
      <c r="R8" s="12">
        <f t="shared" si="0"/>
        <v>-9</v>
      </c>
      <c r="S8" s="11">
        <f t="shared" si="3"/>
        <v>0</v>
      </c>
      <c r="T8" s="13">
        <f t="shared" si="4"/>
        <v>0</v>
      </c>
      <c r="U8" s="14">
        <f t="shared" si="1"/>
        <v>-3.5728463676062416E-3</v>
      </c>
      <c r="V8" s="11"/>
      <c r="W8" s="11"/>
      <c r="X8" s="11"/>
      <c r="Y8" s="11"/>
      <c r="Z8" s="11"/>
      <c r="AA8" s="11">
        <f t="shared" si="5"/>
        <v>0</v>
      </c>
      <c r="AB8" s="11">
        <v>9</v>
      </c>
      <c r="AC8" s="11"/>
      <c r="AD8" s="11"/>
      <c r="AE8" s="11"/>
      <c r="AF8" s="11"/>
      <c r="AG8" s="11"/>
      <c r="AH8" s="11"/>
      <c r="AI8" s="11">
        <f t="shared" si="6"/>
        <v>9</v>
      </c>
      <c r="AJ8" s="11">
        <f t="shared" si="2"/>
        <v>0</v>
      </c>
      <c r="AK8" s="11"/>
      <c r="AL8" s="15">
        <v>1</v>
      </c>
    </row>
    <row r="9" spans="1:38" x14ac:dyDescent="0.3">
      <c r="A9" s="9">
        <v>2024</v>
      </c>
      <c r="B9" s="9" t="s">
        <v>39</v>
      </c>
      <c r="C9" s="16">
        <v>45565</v>
      </c>
      <c r="D9" s="11" t="s">
        <v>40</v>
      </c>
      <c r="E9" s="11" t="s">
        <v>41</v>
      </c>
      <c r="F9" s="11" t="s">
        <v>42</v>
      </c>
      <c r="G9" s="11" t="s">
        <v>43</v>
      </c>
      <c r="H9" s="11" t="s">
        <v>44</v>
      </c>
      <c r="I9" s="11" t="s">
        <v>45</v>
      </c>
      <c r="J9" s="11"/>
      <c r="K9" s="11"/>
      <c r="L9" s="11"/>
      <c r="M9" s="11">
        <v>183593</v>
      </c>
      <c r="N9" s="18">
        <v>10</v>
      </c>
      <c r="O9" s="18">
        <v>10</v>
      </c>
      <c r="P9" s="18">
        <v>10</v>
      </c>
      <c r="Q9" s="18">
        <v>10</v>
      </c>
      <c r="R9" s="12">
        <f t="shared" si="0"/>
        <v>0</v>
      </c>
      <c r="S9" s="11">
        <f t="shared" si="3"/>
        <v>0</v>
      </c>
      <c r="T9" s="13">
        <f t="shared" si="4"/>
        <v>0</v>
      </c>
      <c r="U9" s="14">
        <f t="shared" si="1"/>
        <v>0</v>
      </c>
      <c r="V9" s="11"/>
      <c r="W9" s="11"/>
      <c r="X9" s="11"/>
      <c r="Y9" s="11"/>
      <c r="Z9" s="11"/>
      <c r="AA9" s="11">
        <f t="shared" si="5"/>
        <v>0</v>
      </c>
      <c r="AB9" s="11"/>
      <c r="AC9" s="11"/>
      <c r="AD9" s="11"/>
      <c r="AE9" s="11"/>
      <c r="AF9" s="11"/>
      <c r="AG9" s="11"/>
      <c r="AH9" s="11"/>
      <c r="AI9" s="11">
        <f t="shared" si="6"/>
        <v>0</v>
      </c>
      <c r="AJ9" s="11">
        <f t="shared" si="2"/>
        <v>0</v>
      </c>
      <c r="AK9" s="11"/>
      <c r="AL9" s="15">
        <v>1</v>
      </c>
    </row>
    <row r="10" spans="1:38" x14ac:dyDescent="0.3">
      <c r="A10" s="9">
        <v>2024</v>
      </c>
      <c r="B10" s="9" t="s">
        <v>39</v>
      </c>
      <c r="C10" s="16">
        <v>45565</v>
      </c>
      <c r="D10" s="11" t="s">
        <v>40</v>
      </c>
      <c r="E10" s="11" t="s">
        <v>41</v>
      </c>
      <c r="F10" s="11" t="s">
        <v>42</v>
      </c>
      <c r="G10" s="11" t="s">
        <v>43</v>
      </c>
      <c r="H10" s="11" t="s">
        <v>44</v>
      </c>
      <c r="I10" s="11" t="s">
        <v>45</v>
      </c>
      <c r="J10" s="11"/>
      <c r="K10" s="11"/>
      <c r="L10" s="11"/>
      <c r="M10" s="11">
        <v>183592</v>
      </c>
      <c r="N10" s="18">
        <v>190</v>
      </c>
      <c r="O10" s="18">
        <v>190</v>
      </c>
      <c r="P10" s="18">
        <v>190</v>
      </c>
      <c r="Q10" s="18">
        <v>190</v>
      </c>
      <c r="R10" s="12">
        <f t="shared" si="0"/>
        <v>0</v>
      </c>
      <c r="S10" s="11">
        <f t="shared" si="3"/>
        <v>0</v>
      </c>
      <c r="T10" s="13">
        <f t="shared" si="4"/>
        <v>0</v>
      </c>
      <c r="U10" s="14">
        <f t="shared" si="1"/>
        <v>0</v>
      </c>
      <c r="V10" s="11"/>
      <c r="W10" s="11"/>
      <c r="X10" s="11"/>
      <c r="Y10" s="11"/>
      <c r="Z10" s="11"/>
      <c r="AA10" s="11">
        <f t="shared" si="5"/>
        <v>0</v>
      </c>
      <c r="AB10" s="11"/>
      <c r="AC10" s="11"/>
      <c r="AD10" s="11"/>
      <c r="AE10" s="11"/>
      <c r="AF10" s="11"/>
      <c r="AG10" s="11"/>
      <c r="AH10" s="11"/>
      <c r="AI10" s="11">
        <f t="shared" si="6"/>
        <v>0</v>
      </c>
      <c r="AJ10" s="11">
        <f t="shared" si="2"/>
        <v>0</v>
      </c>
      <c r="AK10" s="11"/>
      <c r="AL10" s="15">
        <v>1</v>
      </c>
    </row>
    <row r="11" spans="1:38" x14ac:dyDescent="0.3">
      <c r="A11" s="9">
        <v>2024</v>
      </c>
      <c r="B11" s="9" t="s">
        <v>39</v>
      </c>
      <c r="C11" s="16">
        <v>45565</v>
      </c>
      <c r="D11" s="11" t="s">
        <v>40</v>
      </c>
      <c r="E11" s="11" t="s">
        <v>41</v>
      </c>
      <c r="F11" s="11" t="s">
        <v>42</v>
      </c>
      <c r="G11" s="11" t="s">
        <v>43</v>
      </c>
      <c r="H11" s="11" t="s">
        <v>44</v>
      </c>
      <c r="I11" s="11" t="s">
        <v>51</v>
      </c>
      <c r="J11" s="11"/>
      <c r="K11" s="11"/>
      <c r="L11" s="11"/>
      <c r="M11" s="11">
        <v>183606</v>
      </c>
      <c r="N11" s="18">
        <v>200</v>
      </c>
      <c r="O11" s="18">
        <v>201</v>
      </c>
      <c r="P11" s="18">
        <v>201</v>
      </c>
      <c r="Q11" s="18">
        <v>200</v>
      </c>
      <c r="R11" s="12">
        <f t="shared" si="0"/>
        <v>-1</v>
      </c>
      <c r="S11" s="11">
        <f t="shared" si="3"/>
        <v>0</v>
      </c>
      <c r="T11" s="13">
        <f t="shared" si="4"/>
        <v>0</v>
      </c>
      <c r="U11" s="14">
        <f t="shared" si="1"/>
        <v>-4.9751243781094301E-3</v>
      </c>
      <c r="V11" s="11"/>
      <c r="W11" s="11"/>
      <c r="X11" s="11"/>
      <c r="Y11" s="11"/>
      <c r="Z11" s="11"/>
      <c r="AA11" s="11">
        <f t="shared" si="5"/>
        <v>0</v>
      </c>
      <c r="AB11" s="11">
        <v>1</v>
      </c>
      <c r="AC11" s="11"/>
      <c r="AD11" s="11"/>
      <c r="AE11" s="11"/>
      <c r="AF11" s="11"/>
      <c r="AG11" s="11"/>
      <c r="AH11" s="11"/>
      <c r="AI11" s="11">
        <f t="shared" si="6"/>
        <v>1</v>
      </c>
      <c r="AJ11" s="11">
        <f t="shared" si="2"/>
        <v>0</v>
      </c>
      <c r="AK11" s="11"/>
      <c r="AL11" s="15">
        <v>1</v>
      </c>
    </row>
    <row r="12" spans="1:38" x14ac:dyDescent="0.3">
      <c r="A12" s="11">
        <v>2024</v>
      </c>
      <c r="B12" s="11" t="s">
        <v>39</v>
      </c>
      <c r="C12" s="19">
        <v>45569</v>
      </c>
      <c r="D12" s="20" t="s">
        <v>52</v>
      </c>
      <c r="E12" s="20" t="s">
        <v>53</v>
      </c>
      <c r="F12" s="11" t="s">
        <v>54</v>
      </c>
      <c r="G12" s="11" t="s">
        <v>55</v>
      </c>
      <c r="H12" s="9" t="s">
        <v>56</v>
      </c>
      <c r="I12" s="11" t="s">
        <v>57</v>
      </c>
      <c r="J12" s="9">
        <v>5158594</v>
      </c>
      <c r="K12" s="9"/>
      <c r="L12" s="21"/>
      <c r="M12" s="11">
        <v>183555</v>
      </c>
      <c r="N12" s="22">
        <v>30888</v>
      </c>
      <c r="O12" s="23">
        <v>31186</v>
      </c>
      <c r="P12" s="15">
        <v>31145</v>
      </c>
      <c r="Q12" s="24">
        <v>31107</v>
      </c>
      <c r="R12" s="12">
        <f t="shared" si="0"/>
        <v>-79</v>
      </c>
      <c r="S12" s="25">
        <f t="shared" si="3"/>
        <v>219</v>
      </c>
      <c r="T12" s="13">
        <f t="shared" si="4"/>
        <v>7.0901320901319842E-3</v>
      </c>
      <c r="U12" s="14">
        <f t="shared" si="1"/>
        <v>-2.5331879689604042E-3</v>
      </c>
      <c r="V12" s="11" t="s">
        <v>58</v>
      </c>
      <c r="W12" s="11">
        <v>92</v>
      </c>
      <c r="X12" s="11">
        <v>83</v>
      </c>
      <c r="Y12" s="11"/>
      <c r="Z12" s="11">
        <v>5</v>
      </c>
      <c r="AA12" s="15">
        <f t="shared" ref="AA12:AA26" si="7">+O12-P12</f>
        <v>41</v>
      </c>
      <c r="AB12" s="11">
        <v>39</v>
      </c>
      <c r="AC12" s="15"/>
      <c r="AD12" s="11">
        <v>3</v>
      </c>
      <c r="AE12" s="11"/>
      <c r="AF12" s="11"/>
      <c r="AG12" s="11"/>
      <c r="AH12" s="11"/>
      <c r="AI12" s="11">
        <f t="shared" si="6"/>
        <v>171</v>
      </c>
      <c r="AJ12" s="11">
        <f t="shared" si="2"/>
        <v>92</v>
      </c>
      <c r="AK12" s="11" t="s">
        <v>59</v>
      </c>
      <c r="AL12" s="15">
        <v>1</v>
      </c>
    </row>
    <row r="13" spans="1:38" x14ac:dyDescent="0.3">
      <c r="A13" s="11">
        <v>2024</v>
      </c>
      <c r="B13" s="11" t="s">
        <v>39</v>
      </c>
      <c r="C13" s="19">
        <v>45569</v>
      </c>
      <c r="D13" s="20" t="s">
        <v>52</v>
      </c>
      <c r="E13" s="20" t="s">
        <v>53</v>
      </c>
      <c r="F13" s="11" t="s">
        <v>54</v>
      </c>
      <c r="G13" s="11" t="s">
        <v>55</v>
      </c>
      <c r="H13" s="9" t="s">
        <v>56</v>
      </c>
      <c r="I13" s="11" t="s">
        <v>57</v>
      </c>
      <c r="J13" s="9">
        <v>5158594</v>
      </c>
      <c r="K13" s="9"/>
      <c r="L13" s="21"/>
      <c r="M13" s="11">
        <v>183556</v>
      </c>
      <c r="N13" s="22">
        <v>1080</v>
      </c>
      <c r="O13" s="23">
        <v>1092</v>
      </c>
      <c r="P13" s="15">
        <v>1092</v>
      </c>
      <c r="Q13" s="24">
        <v>1095</v>
      </c>
      <c r="R13" s="12">
        <f t="shared" si="0"/>
        <v>3</v>
      </c>
      <c r="S13" s="25">
        <f t="shared" si="3"/>
        <v>15</v>
      </c>
      <c r="T13" s="13">
        <f t="shared" si="4"/>
        <v>1.388888888888884E-2</v>
      </c>
      <c r="U13" s="14">
        <f t="shared" si="1"/>
        <v>2.7472527472527375E-3</v>
      </c>
      <c r="V13" s="26"/>
      <c r="W13" s="11">
        <v>18</v>
      </c>
      <c r="X13" s="11">
        <v>9</v>
      </c>
      <c r="Y13" s="11"/>
      <c r="Z13" s="11">
        <v>0</v>
      </c>
      <c r="AA13" s="15">
        <f t="shared" si="7"/>
        <v>0</v>
      </c>
      <c r="AB13" s="11">
        <v>6</v>
      </c>
      <c r="AC13" s="15"/>
      <c r="AD13" s="11"/>
      <c r="AE13" s="11"/>
      <c r="AF13" s="11"/>
      <c r="AG13" s="11"/>
      <c r="AH13" s="11"/>
      <c r="AI13" s="11">
        <f t="shared" si="6"/>
        <v>15</v>
      </c>
      <c r="AJ13" s="11">
        <f t="shared" si="2"/>
        <v>18</v>
      </c>
      <c r="AK13" s="11" t="s">
        <v>59</v>
      </c>
      <c r="AL13" s="15">
        <v>1</v>
      </c>
    </row>
    <row r="14" spans="1:38" x14ac:dyDescent="0.3">
      <c r="A14" s="11">
        <v>2024</v>
      </c>
      <c r="B14" s="11" t="s">
        <v>39</v>
      </c>
      <c r="C14" s="19">
        <v>45569</v>
      </c>
      <c r="D14" s="20" t="s">
        <v>52</v>
      </c>
      <c r="E14" s="20" t="s">
        <v>53</v>
      </c>
      <c r="F14" s="11" t="s">
        <v>54</v>
      </c>
      <c r="G14" s="11" t="s">
        <v>55</v>
      </c>
      <c r="H14" s="9" t="s">
        <v>56</v>
      </c>
      <c r="I14" s="11" t="s">
        <v>60</v>
      </c>
      <c r="J14" s="9">
        <v>5158597</v>
      </c>
      <c r="K14" s="9"/>
      <c r="L14" s="21"/>
      <c r="M14" s="11">
        <v>183557</v>
      </c>
      <c r="N14" s="22">
        <v>5616</v>
      </c>
      <c r="O14" s="23">
        <v>5686</v>
      </c>
      <c r="P14" s="15">
        <v>5686</v>
      </c>
      <c r="Q14" s="24">
        <v>5673</v>
      </c>
      <c r="R14" s="12">
        <f t="shared" si="0"/>
        <v>-13</v>
      </c>
      <c r="S14" s="25">
        <f t="shared" si="3"/>
        <v>57</v>
      </c>
      <c r="T14" s="13">
        <f t="shared" si="4"/>
        <v>1.0149572649572614E-2</v>
      </c>
      <c r="U14" s="14">
        <f t="shared" si="1"/>
        <v>-2.2863172704888912E-3</v>
      </c>
      <c r="V14" s="26"/>
      <c r="W14" s="11"/>
      <c r="X14" s="11">
        <v>11</v>
      </c>
      <c r="Y14" s="11"/>
      <c r="Z14" s="11">
        <v>2</v>
      </c>
      <c r="AA14" s="15">
        <f t="shared" si="7"/>
        <v>0</v>
      </c>
      <c r="AB14" s="11"/>
      <c r="AC14" s="15"/>
      <c r="AD14" s="11"/>
      <c r="AE14" s="11"/>
      <c r="AF14" s="11"/>
      <c r="AG14" s="11"/>
      <c r="AH14" s="11"/>
      <c r="AI14" s="11">
        <f t="shared" si="6"/>
        <v>13</v>
      </c>
      <c r="AJ14" s="11">
        <f t="shared" si="2"/>
        <v>0</v>
      </c>
      <c r="AK14" s="11" t="s">
        <v>59</v>
      </c>
      <c r="AL14" s="15">
        <v>1</v>
      </c>
    </row>
    <row r="15" spans="1:38" x14ac:dyDescent="0.3">
      <c r="A15" s="11">
        <v>2024</v>
      </c>
      <c r="B15" s="11" t="s">
        <v>39</v>
      </c>
      <c r="C15" s="19">
        <v>45569</v>
      </c>
      <c r="D15" s="20" t="s">
        <v>52</v>
      </c>
      <c r="E15" s="20" t="s">
        <v>53</v>
      </c>
      <c r="F15" s="11" t="s">
        <v>54</v>
      </c>
      <c r="G15" s="11" t="s">
        <v>55</v>
      </c>
      <c r="H15" s="9" t="s">
        <v>56</v>
      </c>
      <c r="I15" s="11" t="s">
        <v>61</v>
      </c>
      <c r="J15" s="9">
        <v>5157996</v>
      </c>
      <c r="K15" s="9"/>
      <c r="L15" s="21"/>
      <c r="M15" s="11">
        <v>183571</v>
      </c>
      <c r="N15" s="22">
        <v>42768</v>
      </c>
      <c r="O15" s="23">
        <v>42772</v>
      </c>
      <c r="P15" s="15">
        <v>42772</v>
      </c>
      <c r="Q15" s="24">
        <v>42705</v>
      </c>
      <c r="R15" s="12">
        <f t="shared" si="0"/>
        <v>-67</v>
      </c>
      <c r="S15" s="25">
        <f t="shared" si="3"/>
        <v>-63</v>
      </c>
      <c r="T15" s="13">
        <f t="shared" si="4"/>
        <v>-1.4730639730640149E-3</v>
      </c>
      <c r="U15" s="14">
        <f t="shared" si="1"/>
        <v>-1.5664453380715981E-3</v>
      </c>
      <c r="V15" s="26" t="s">
        <v>62</v>
      </c>
      <c r="W15" s="11">
        <v>100</v>
      </c>
      <c r="X15" s="11">
        <v>9</v>
      </c>
      <c r="Y15" s="11"/>
      <c r="Z15" s="11">
        <v>15</v>
      </c>
      <c r="AA15" s="15">
        <f t="shared" si="7"/>
        <v>0</v>
      </c>
      <c r="AB15" s="11">
        <v>142</v>
      </c>
      <c r="AC15" s="15"/>
      <c r="AD15" s="11">
        <v>1</v>
      </c>
      <c r="AE15" s="11"/>
      <c r="AF15" s="11"/>
      <c r="AG15" s="11"/>
      <c r="AH15" s="11"/>
      <c r="AI15" s="11">
        <f t="shared" si="6"/>
        <v>167</v>
      </c>
      <c r="AJ15" s="11">
        <f t="shared" si="2"/>
        <v>100</v>
      </c>
      <c r="AK15" s="11"/>
      <c r="AL15" s="15">
        <v>1</v>
      </c>
    </row>
    <row r="16" spans="1:38" x14ac:dyDescent="0.3">
      <c r="A16" s="11">
        <v>2024</v>
      </c>
      <c r="B16" s="11" t="s">
        <v>39</v>
      </c>
      <c r="C16" s="19">
        <v>45569</v>
      </c>
      <c r="D16" s="20" t="s">
        <v>52</v>
      </c>
      <c r="E16" s="20" t="s">
        <v>53</v>
      </c>
      <c r="F16" s="11" t="s">
        <v>54</v>
      </c>
      <c r="G16" s="11" t="s">
        <v>55</v>
      </c>
      <c r="H16" s="9" t="s">
        <v>56</v>
      </c>
      <c r="I16" s="11" t="s">
        <v>63</v>
      </c>
      <c r="J16" s="9">
        <v>5158009</v>
      </c>
      <c r="K16" s="9"/>
      <c r="L16" s="21"/>
      <c r="M16" s="11">
        <v>183572</v>
      </c>
      <c r="N16" s="22">
        <v>4320</v>
      </c>
      <c r="O16" s="23">
        <v>4329</v>
      </c>
      <c r="P16" s="15">
        <v>4329</v>
      </c>
      <c r="Q16" s="24">
        <v>4320</v>
      </c>
      <c r="R16" s="12">
        <f t="shared" si="0"/>
        <v>-9</v>
      </c>
      <c r="S16" s="25">
        <f t="shared" si="3"/>
        <v>0</v>
      </c>
      <c r="T16" s="13">
        <f t="shared" si="4"/>
        <v>0</v>
      </c>
      <c r="U16" s="14">
        <f t="shared" si="1"/>
        <v>-2.0790020790020236E-3</v>
      </c>
      <c r="V16" s="11" t="s">
        <v>64</v>
      </c>
      <c r="W16" s="11">
        <v>53</v>
      </c>
      <c r="X16" s="11">
        <v>40</v>
      </c>
      <c r="Y16" s="11"/>
      <c r="Z16" s="11">
        <v>8</v>
      </c>
      <c r="AA16" s="15">
        <f t="shared" si="7"/>
        <v>0</v>
      </c>
      <c r="AB16" s="11">
        <v>11</v>
      </c>
      <c r="AC16" s="15"/>
      <c r="AD16" s="11">
        <v>3</v>
      </c>
      <c r="AE16" s="11"/>
      <c r="AF16" s="11"/>
      <c r="AG16" s="11"/>
      <c r="AH16" s="11"/>
      <c r="AI16" s="11">
        <f t="shared" si="6"/>
        <v>62</v>
      </c>
      <c r="AJ16" s="11">
        <f t="shared" si="2"/>
        <v>53</v>
      </c>
      <c r="AK16" s="11" t="s">
        <v>65</v>
      </c>
      <c r="AL16" s="15">
        <v>1</v>
      </c>
    </row>
    <row r="17" spans="1:38" x14ac:dyDescent="0.3">
      <c r="A17" s="11">
        <v>2024</v>
      </c>
      <c r="B17" s="11" t="s">
        <v>39</v>
      </c>
      <c r="C17" s="19">
        <v>45569</v>
      </c>
      <c r="D17" s="20" t="s">
        <v>52</v>
      </c>
      <c r="E17" s="20" t="s">
        <v>53</v>
      </c>
      <c r="F17" s="11" t="s">
        <v>54</v>
      </c>
      <c r="G17" s="11" t="s">
        <v>55</v>
      </c>
      <c r="H17" s="9" t="s">
        <v>56</v>
      </c>
      <c r="I17" s="11" t="s">
        <v>66</v>
      </c>
      <c r="J17" s="9">
        <v>5158001</v>
      </c>
      <c r="K17" s="9"/>
      <c r="L17" s="21"/>
      <c r="M17" s="11">
        <v>183573</v>
      </c>
      <c r="N17" s="22">
        <v>25812</v>
      </c>
      <c r="O17" s="23">
        <v>25822</v>
      </c>
      <c r="P17" s="15">
        <v>25801</v>
      </c>
      <c r="Q17" s="24">
        <v>25764</v>
      </c>
      <c r="R17" s="12">
        <f t="shared" si="0"/>
        <v>-58</v>
      </c>
      <c r="S17" s="25">
        <f t="shared" si="3"/>
        <v>-48</v>
      </c>
      <c r="T17" s="13">
        <f t="shared" si="4"/>
        <v>-1.8596001859599864E-3</v>
      </c>
      <c r="U17" s="14">
        <f t="shared" si="1"/>
        <v>-2.2461466966152699E-3</v>
      </c>
      <c r="V17" s="11" t="s">
        <v>67</v>
      </c>
      <c r="W17" s="11">
        <v>114</v>
      </c>
      <c r="X17" s="11">
        <v>45</v>
      </c>
      <c r="Y17" s="11"/>
      <c r="Z17" s="11">
        <v>15</v>
      </c>
      <c r="AA17" s="15">
        <f t="shared" si="7"/>
        <v>21</v>
      </c>
      <c r="AB17" s="11">
        <v>88</v>
      </c>
      <c r="AC17" s="15"/>
      <c r="AD17" s="11">
        <v>3</v>
      </c>
      <c r="AE17" s="11"/>
      <c r="AF17" s="11"/>
      <c r="AG17" s="11"/>
      <c r="AH17" s="11"/>
      <c r="AI17" s="11">
        <f t="shared" si="6"/>
        <v>172</v>
      </c>
      <c r="AJ17" s="11">
        <f t="shared" si="2"/>
        <v>114</v>
      </c>
      <c r="AK17" s="11" t="s">
        <v>65</v>
      </c>
      <c r="AL17" s="15">
        <v>1</v>
      </c>
    </row>
    <row r="18" spans="1:38" x14ac:dyDescent="0.3">
      <c r="A18" s="11">
        <v>2024</v>
      </c>
      <c r="B18" s="11" t="s">
        <v>39</v>
      </c>
      <c r="C18" s="19">
        <v>45569</v>
      </c>
      <c r="D18" s="20" t="s">
        <v>52</v>
      </c>
      <c r="E18" s="20" t="s">
        <v>53</v>
      </c>
      <c r="F18" s="11" t="s">
        <v>54</v>
      </c>
      <c r="G18" s="11" t="s">
        <v>55</v>
      </c>
      <c r="H18" s="9" t="s">
        <v>56</v>
      </c>
      <c r="I18" s="11" t="s">
        <v>68</v>
      </c>
      <c r="J18" s="9">
        <v>5157976</v>
      </c>
      <c r="K18" s="9"/>
      <c r="L18" s="21"/>
      <c r="M18" s="11">
        <v>183574</v>
      </c>
      <c r="N18" s="22">
        <v>8964</v>
      </c>
      <c r="O18" s="23">
        <v>8972</v>
      </c>
      <c r="P18" s="15">
        <v>8924</v>
      </c>
      <c r="Q18" s="24">
        <v>8886</v>
      </c>
      <c r="R18" s="12">
        <f t="shared" si="0"/>
        <v>-86</v>
      </c>
      <c r="S18" s="25">
        <f t="shared" si="3"/>
        <v>-78</v>
      </c>
      <c r="T18" s="13">
        <f t="shared" si="4"/>
        <v>-8.7014725568942408E-3</v>
      </c>
      <c r="U18" s="14">
        <f t="shared" si="1"/>
        <v>-9.5853767275969615E-3</v>
      </c>
      <c r="V18" s="26" t="s">
        <v>69</v>
      </c>
      <c r="W18" s="11">
        <v>30</v>
      </c>
      <c r="X18" s="11">
        <v>9</v>
      </c>
      <c r="Y18" s="11"/>
      <c r="Z18" s="11">
        <v>3</v>
      </c>
      <c r="AA18" s="15">
        <f t="shared" si="7"/>
        <v>48</v>
      </c>
      <c r="AB18" s="11">
        <v>53</v>
      </c>
      <c r="AC18" s="15"/>
      <c r="AD18" s="11">
        <v>3</v>
      </c>
      <c r="AE18" s="11"/>
      <c r="AF18" s="11"/>
      <c r="AG18" s="11"/>
      <c r="AH18" s="11"/>
      <c r="AI18" s="11">
        <f t="shared" si="6"/>
        <v>116</v>
      </c>
      <c r="AJ18" s="11">
        <f t="shared" si="2"/>
        <v>30</v>
      </c>
      <c r="AK18" s="11"/>
      <c r="AL18" s="15">
        <v>1</v>
      </c>
    </row>
    <row r="19" spans="1:38" x14ac:dyDescent="0.3">
      <c r="A19" s="11">
        <v>2024</v>
      </c>
      <c r="B19" s="11" t="s">
        <v>39</v>
      </c>
      <c r="C19" s="19">
        <v>45569</v>
      </c>
      <c r="D19" s="20" t="s">
        <v>52</v>
      </c>
      <c r="E19" s="20" t="s">
        <v>53</v>
      </c>
      <c r="F19" s="11" t="s">
        <v>54</v>
      </c>
      <c r="G19" s="11" t="s">
        <v>55</v>
      </c>
      <c r="H19" s="9" t="s">
        <v>56</v>
      </c>
      <c r="I19" s="11" t="s">
        <v>68</v>
      </c>
      <c r="J19" s="9">
        <v>5157976</v>
      </c>
      <c r="K19" s="9"/>
      <c r="L19" s="21"/>
      <c r="M19" s="11">
        <v>183575</v>
      </c>
      <c r="N19" s="22">
        <v>540</v>
      </c>
      <c r="O19" s="23">
        <v>541</v>
      </c>
      <c r="P19" s="15">
        <v>541</v>
      </c>
      <c r="Q19" s="24">
        <v>540</v>
      </c>
      <c r="R19" s="12">
        <f t="shared" si="0"/>
        <v>-1</v>
      </c>
      <c r="S19" s="25">
        <f t="shared" si="3"/>
        <v>0</v>
      </c>
      <c r="T19" s="13">
        <f t="shared" si="4"/>
        <v>0</v>
      </c>
      <c r="U19" s="14">
        <f t="shared" si="1"/>
        <v>-1.848428835489857E-3</v>
      </c>
      <c r="V19" s="11"/>
      <c r="W19" s="11"/>
      <c r="X19" s="11">
        <v>0</v>
      </c>
      <c r="Y19" s="11"/>
      <c r="Z19" s="11">
        <v>0</v>
      </c>
      <c r="AA19" s="15">
        <f t="shared" si="7"/>
        <v>0</v>
      </c>
      <c r="AB19" s="11">
        <v>1</v>
      </c>
      <c r="AC19" s="15"/>
      <c r="AD19" s="11"/>
      <c r="AE19" s="11"/>
      <c r="AF19" s="11"/>
      <c r="AG19" s="11"/>
      <c r="AH19" s="11"/>
      <c r="AI19" s="11">
        <f t="shared" si="6"/>
        <v>1</v>
      </c>
      <c r="AJ19" s="11">
        <f t="shared" si="2"/>
        <v>0</v>
      </c>
      <c r="AK19" s="11"/>
      <c r="AL19" s="15">
        <v>1</v>
      </c>
    </row>
    <row r="20" spans="1:38" x14ac:dyDescent="0.3">
      <c r="A20" s="11">
        <v>2024</v>
      </c>
      <c r="B20" s="11" t="s">
        <v>39</v>
      </c>
      <c r="C20" s="19">
        <v>45569</v>
      </c>
      <c r="D20" s="20" t="s">
        <v>52</v>
      </c>
      <c r="E20" s="20" t="s">
        <v>53</v>
      </c>
      <c r="F20" s="11" t="s">
        <v>54</v>
      </c>
      <c r="G20" s="11" t="s">
        <v>55</v>
      </c>
      <c r="H20" s="9" t="s">
        <v>56</v>
      </c>
      <c r="I20" s="11" t="s">
        <v>70</v>
      </c>
      <c r="J20" s="9">
        <v>5158003</v>
      </c>
      <c r="K20" s="9"/>
      <c r="L20" s="21"/>
      <c r="M20" s="11">
        <v>183576</v>
      </c>
      <c r="N20" s="22">
        <v>14580</v>
      </c>
      <c r="O20" s="23">
        <v>14614</v>
      </c>
      <c r="P20" s="15">
        <v>14614</v>
      </c>
      <c r="Q20" s="24">
        <v>14580</v>
      </c>
      <c r="R20" s="12">
        <f t="shared" si="0"/>
        <v>-34</v>
      </c>
      <c r="S20" s="25">
        <f t="shared" si="3"/>
        <v>0</v>
      </c>
      <c r="T20" s="13">
        <f t="shared" si="4"/>
        <v>0</v>
      </c>
      <c r="U20" s="14">
        <f t="shared" si="1"/>
        <v>-2.3265361981661403E-3</v>
      </c>
      <c r="V20" s="11" t="s">
        <v>71</v>
      </c>
      <c r="W20" s="11"/>
      <c r="X20" s="11">
        <v>18</v>
      </c>
      <c r="Y20" s="11"/>
      <c r="Z20" s="11">
        <v>15</v>
      </c>
      <c r="AA20" s="15">
        <f t="shared" si="7"/>
        <v>0</v>
      </c>
      <c r="AB20" s="11"/>
      <c r="AC20" s="15"/>
      <c r="AD20" s="11">
        <v>1</v>
      </c>
      <c r="AE20" s="11"/>
      <c r="AF20" s="11"/>
      <c r="AG20" s="11"/>
      <c r="AH20" s="11"/>
      <c r="AI20" s="11">
        <f t="shared" si="6"/>
        <v>34</v>
      </c>
      <c r="AJ20" s="11">
        <f t="shared" si="2"/>
        <v>0</v>
      </c>
      <c r="AK20" s="11"/>
      <c r="AL20" s="15">
        <v>1</v>
      </c>
    </row>
    <row r="21" spans="1:38" x14ac:dyDescent="0.3">
      <c r="A21" s="11">
        <v>2024</v>
      </c>
      <c r="B21" s="11" t="s">
        <v>39</v>
      </c>
      <c r="C21" s="19">
        <v>45569</v>
      </c>
      <c r="D21" s="20" t="s">
        <v>52</v>
      </c>
      <c r="E21" s="20" t="s">
        <v>53</v>
      </c>
      <c r="F21" s="11" t="s">
        <v>54</v>
      </c>
      <c r="G21" s="11" t="s">
        <v>55</v>
      </c>
      <c r="H21" s="9" t="s">
        <v>56</v>
      </c>
      <c r="I21" s="11" t="s">
        <v>72</v>
      </c>
      <c r="J21" s="9">
        <v>5157987</v>
      </c>
      <c r="K21" s="9"/>
      <c r="L21" s="21"/>
      <c r="M21" s="11">
        <v>183577</v>
      </c>
      <c r="N21" s="22">
        <v>4212</v>
      </c>
      <c r="O21" s="23">
        <v>4207</v>
      </c>
      <c r="P21" s="15">
        <v>4207</v>
      </c>
      <c r="Q21" s="24">
        <v>4197</v>
      </c>
      <c r="R21" s="12">
        <f t="shared" si="0"/>
        <v>-10</v>
      </c>
      <c r="S21" s="25">
        <f t="shared" si="3"/>
        <v>-15</v>
      </c>
      <c r="T21" s="13">
        <f t="shared" si="4"/>
        <v>-3.5612535612535856E-3</v>
      </c>
      <c r="U21" s="14">
        <f t="shared" si="1"/>
        <v>-2.3769907297361836E-3</v>
      </c>
      <c r="V21" s="11" t="s">
        <v>73</v>
      </c>
      <c r="W21" s="11">
        <v>21</v>
      </c>
      <c r="X21" s="11">
        <v>11</v>
      </c>
      <c r="Y21" s="11"/>
      <c r="Z21" s="11">
        <v>2</v>
      </c>
      <c r="AA21" s="15">
        <f t="shared" si="7"/>
        <v>0</v>
      </c>
      <c r="AB21" s="11">
        <v>15</v>
      </c>
      <c r="AC21" s="15"/>
      <c r="AD21" s="11">
        <v>3</v>
      </c>
      <c r="AE21" s="11"/>
      <c r="AF21" s="11"/>
      <c r="AG21" s="11"/>
      <c r="AH21" s="11"/>
      <c r="AI21" s="11">
        <f t="shared" si="6"/>
        <v>31</v>
      </c>
      <c r="AJ21" s="11">
        <f t="shared" si="2"/>
        <v>21</v>
      </c>
      <c r="AK21" s="11" t="s">
        <v>65</v>
      </c>
      <c r="AL21" s="15">
        <v>1</v>
      </c>
    </row>
    <row r="22" spans="1:38" x14ac:dyDescent="0.3">
      <c r="A22" s="11">
        <v>2024</v>
      </c>
      <c r="B22" s="11" t="s">
        <v>39</v>
      </c>
      <c r="C22" s="19">
        <v>45569</v>
      </c>
      <c r="D22" s="20" t="s">
        <v>52</v>
      </c>
      <c r="E22" s="20" t="s">
        <v>53</v>
      </c>
      <c r="F22" s="11" t="s">
        <v>54</v>
      </c>
      <c r="G22" s="11" t="s">
        <v>55</v>
      </c>
      <c r="H22" s="9" t="s">
        <v>56</v>
      </c>
      <c r="I22" s="11" t="s">
        <v>74</v>
      </c>
      <c r="J22" s="9">
        <v>5157997</v>
      </c>
      <c r="K22" s="9"/>
      <c r="L22" s="21"/>
      <c r="M22" s="11">
        <v>183578</v>
      </c>
      <c r="N22" s="22">
        <v>13284</v>
      </c>
      <c r="O22" s="23">
        <v>12508</v>
      </c>
      <c r="P22" s="15">
        <v>12484</v>
      </c>
      <c r="Q22" s="24">
        <v>11085</v>
      </c>
      <c r="R22" s="12">
        <f t="shared" si="0"/>
        <v>-1423</v>
      </c>
      <c r="S22" s="25">
        <f t="shared" si="3"/>
        <v>-2199</v>
      </c>
      <c r="T22" s="13">
        <f t="shared" si="4"/>
        <v>-0.16553748870822038</v>
      </c>
      <c r="U22" s="14">
        <f t="shared" si="1"/>
        <v>-0.11376718899904059</v>
      </c>
      <c r="V22" s="9" t="s">
        <v>75</v>
      </c>
      <c r="W22" s="11">
        <v>74</v>
      </c>
      <c r="X22" s="11">
        <v>1393</v>
      </c>
      <c r="Y22" s="11"/>
      <c r="Z22" s="11">
        <v>5</v>
      </c>
      <c r="AA22" s="15">
        <f t="shared" si="7"/>
        <v>24</v>
      </c>
      <c r="AB22" s="11">
        <v>72</v>
      </c>
      <c r="AC22" s="15"/>
      <c r="AD22" s="11">
        <v>3</v>
      </c>
      <c r="AE22" s="11"/>
      <c r="AF22" s="11"/>
      <c r="AG22" s="11"/>
      <c r="AH22" s="11"/>
      <c r="AI22" s="11">
        <f t="shared" si="6"/>
        <v>1497</v>
      </c>
      <c r="AJ22" s="11">
        <f t="shared" si="2"/>
        <v>74</v>
      </c>
      <c r="AK22" s="11" t="s">
        <v>76</v>
      </c>
      <c r="AL22" s="15">
        <v>1</v>
      </c>
    </row>
    <row r="23" spans="1:38" x14ac:dyDescent="0.3">
      <c r="A23" s="11">
        <v>2024</v>
      </c>
      <c r="B23" s="11" t="s">
        <v>39</v>
      </c>
      <c r="C23" s="19">
        <v>45569</v>
      </c>
      <c r="D23" s="20" t="s">
        <v>52</v>
      </c>
      <c r="E23" s="20" t="s">
        <v>53</v>
      </c>
      <c r="F23" s="11" t="s">
        <v>54</v>
      </c>
      <c r="G23" s="11" t="s">
        <v>55</v>
      </c>
      <c r="H23" s="9" t="s">
        <v>56</v>
      </c>
      <c r="I23" s="11" t="s">
        <v>77</v>
      </c>
      <c r="J23" s="9">
        <v>5157989</v>
      </c>
      <c r="K23" s="9"/>
      <c r="L23" s="21"/>
      <c r="M23" s="11">
        <v>183579</v>
      </c>
      <c r="N23" s="22">
        <v>3672</v>
      </c>
      <c r="O23" s="23">
        <v>3681</v>
      </c>
      <c r="P23" s="15">
        <v>3681</v>
      </c>
      <c r="Q23" s="24">
        <v>3672</v>
      </c>
      <c r="R23" s="12">
        <f t="shared" si="0"/>
        <v>-9</v>
      </c>
      <c r="S23" s="25">
        <f t="shared" si="3"/>
        <v>0</v>
      </c>
      <c r="T23" s="13">
        <f t="shared" si="4"/>
        <v>0</v>
      </c>
      <c r="U23" s="14">
        <f t="shared" si="1"/>
        <v>-2.4449877750610804E-3</v>
      </c>
      <c r="V23" s="9" t="s">
        <v>78</v>
      </c>
      <c r="W23" s="11"/>
      <c r="X23" s="11">
        <v>5</v>
      </c>
      <c r="Y23" s="11"/>
      <c r="Z23" s="11">
        <v>1</v>
      </c>
      <c r="AA23" s="15">
        <f t="shared" si="7"/>
        <v>0</v>
      </c>
      <c r="AB23" s="11"/>
      <c r="AC23" s="15"/>
      <c r="AD23" s="11">
        <v>3</v>
      </c>
      <c r="AE23" s="11"/>
      <c r="AF23" s="11"/>
      <c r="AG23" s="11"/>
      <c r="AH23" s="11"/>
      <c r="AI23" s="11">
        <f t="shared" si="6"/>
        <v>9</v>
      </c>
      <c r="AJ23" s="11">
        <f t="shared" si="2"/>
        <v>0</v>
      </c>
      <c r="AK23" s="9"/>
      <c r="AL23" s="15">
        <v>1</v>
      </c>
    </row>
    <row r="24" spans="1:38" x14ac:dyDescent="0.3">
      <c r="A24" s="27">
        <v>2024</v>
      </c>
      <c r="B24" s="27" t="s">
        <v>79</v>
      </c>
      <c r="C24" s="28">
        <v>45569</v>
      </c>
      <c r="D24" s="27" t="s">
        <v>80</v>
      </c>
      <c r="E24" s="20" t="s">
        <v>53</v>
      </c>
      <c r="F24" s="27" t="s">
        <v>81</v>
      </c>
      <c r="G24" s="27" t="s">
        <v>82</v>
      </c>
      <c r="H24" s="27" t="s">
        <v>56</v>
      </c>
      <c r="I24" s="29" t="s">
        <v>83</v>
      </c>
      <c r="J24" s="29">
        <v>5158592</v>
      </c>
      <c r="K24" s="30" t="s">
        <v>84</v>
      </c>
      <c r="L24" s="31">
        <v>12565.9</v>
      </c>
      <c r="M24" s="29">
        <v>183538</v>
      </c>
      <c r="N24" s="32">
        <v>37368</v>
      </c>
      <c r="O24" s="33">
        <v>37743</v>
      </c>
      <c r="P24" s="34">
        <v>37727</v>
      </c>
      <c r="Q24" s="33">
        <v>37656</v>
      </c>
      <c r="R24" s="12">
        <f t="shared" si="0"/>
        <v>-87</v>
      </c>
      <c r="S24" s="11">
        <f t="shared" si="3"/>
        <v>288</v>
      </c>
      <c r="T24" s="13">
        <f t="shared" si="4"/>
        <v>7.7071290944124016E-3</v>
      </c>
      <c r="U24" s="14">
        <f t="shared" si="1"/>
        <v>-2.3050631905253693E-3</v>
      </c>
      <c r="V24" s="27" t="s">
        <v>85</v>
      </c>
      <c r="W24" s="27">
        <v>0</v>
      </c>
      <c r="X24" s="29">
        <v>20</v>
      </c>
      <c r="Y24" s="29">
        <v>0</v>
      </c>
      <c r="Z24" s="35">
        <v>51</v>
      </c>
      <c r="AA24" s="15">
        <f t="shared" si="7"/>
        <v>16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7">
        <v>0</v>
      </c>
      <c r="AI24" s="12">
        <f>SUM(X24:AH24)</f>
        <v>87</v>
      </c>
      <c r="AJ24" s="12">
        <f t="shared" si="3"/>
        <v>0</v>
      </c>
      <c r="AK24" s="27" t="s">
        <v>86</v>
      </c>
      <c r="AL24" s="15">
        <v>1</v>
      </c>
    </row>
    <row r="25" spans="1:38" x14ac:dyDescent="0.3">
      <c r="A25" s="27">
        <v>2024</v>
      </c>
      <c r="B25" s="27" t="s">
        <v>79</v>
      </c>
      <c r="C25" s="28">
        <v>45569</v>
      </c>
      <c r="D25" s="27" t="s">
        <v>80</v>
      </c>
      <c r="E25" s="20" t="s">
        <v>53</v>
      </c>
      <c r="F25" s="27" t="s">
        <v>81</v>
      </c>
      <c r="G25" s="27" t="s">
        <v>82</v>
      </c>
      <c r="H25" s="27" t="s">
        <v>56</v>
      </c>
      <c r="I25" s="29" t="s">
        <v>87</v>
      </c>
      <c r="J25" s="29">
        <v>5158619</v>
      </c>
      <c r="K25" s="30" t="s">
        <v>84</v>
      </c>
      <c r="L25" s="31">
        <v>10185</v>
      </c>
      <c r="M25" s="29">
        <v>183539</v>
      </c>
      <c r="N25" s="32">
        <v>30132</v>
      </c>
      <c r="O25" s="33">
        <v>30432</v>
      </c>
      <c r="P25" s="34">
        <f>30428</f>
        <v>30428</v>
      </c>
      <c r="Q25" s="33">
        <f>30375</f>
        <v>30375</v>
      </c>
      <c r="R25" s="12">
        <f t="shared" si="0"/>
        <v>-57</v>
      </c>
      <c r="S25" s="11">
        <f t="shared" si="3"/>
        <v>243</v>
      </c>
      <c r="T25" s="13">
        <f t="shared" si="4"/>
        <v>8.0645161290322509E-3</v>
      </c>
      <c r="U25" s="14">
        <f t="shared" si="1"/>
        <v>-1.8730283911672085E-3</v>
      </c>
      <c r="V25" s="27" t="s">
        <v>88</v>
      </c>
      <c r="W25" s="27">
        <v>0</v>
      </c>
      <c r="X25" s="29">
        <v>16</v>
      </c>
      <c r="Y25" s="29">
        <v>0</v>
      </c>
      <c r="Z25" s="27">
        <v>37</v>
      </c>
      <c r="AA25" s="15">
        <f t="shared" si="7"/>
        <v>4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7">
        <v>0</v>
      </c>
      <c r="AI25" s="12">
        <f t="shared" si="6"/>
        <v>57</v>
      </c>
      <c r="AJ25" s="12">
        <f t="shared" si="3"/>
        <v>0</v>
      </c>
      <c r="AK25" s="27" t="s">
        <v>86</v>
      </c>
      <c r="AL25" s="15">
        <v>1</v>
      </c>
    </row>
    <row r="26" spans="1:38" x14ac:dyDescent="0.3">
      <c r="A26" s="27">
        <v>2024</v>
      </c>
      <c r="B26" s="27" t="s">
        <v>79</v>
      </c>
      <c r="C26" s="28">
        <v>45569</v>
      </c>
      <c r="D26" s="27" t="s">
        <v>80</v>
      </c>
      <c r="E26" s="20" t="s">
        <v>53</v>
      </c>
      <c r="F26" s="27" t="s">
        <v>81</v>
      </c>
      <c r="G26" s="27" t="s">
        <v>82</v>
      </c>
      <c r="H26" s="27" t="s">
        <v>56</v>
      </c>
      <c r="I26" s="29" t="s">
        <v>89</v>
      </c>
      <c r="J26" s="29">
        <v>5158590</v>
      </c>
      <c r="K26" s="30" t="s">
        <v>84</v>
      </c>
      <c r="L26" s="31">
        <v>3433.6</v>
      </c>
      <c r="M26" s="29">
        <v>183541</v>
      </c>
      <c r="N26" s="32">
        <v>10152</v>
      </c>
      <c r="O26" s="33">
        <v>10251</v>
      </c>
      <c r="P26" s="34">
        <v>10250</v>
      </c>
      <c r="Q26" s="33">
        <v>10233</v>
      </c>
      <c r="R26" s="12">
        <f t="shared" si="0"/>
        <v>-18</v>
      </c>
      <c r="S26" s="11">
        <f t="shared" si="3"/>
        <v>81</v>
      </c>
      <c r="T26" s="13">
        <f t="shared" si="4"/>
        <v>7.9787234042554278E-3</v>
      </c>
      <c r="U26" s="14">
        <f t="shared" si="1"/>
        <v>-1.7559262510974394E-3</v>
      </c>
      <c r="V26" s="27" t="s">
        <v>90</v>
      </c>
      <c r="W26" s="27">
        <v>0</v>
      </c>
      <c r="X26" s="27">
        <v>9</v>
      </c>
      <c r="Y26" s="27">
        <v>0</v>
      </c>
      <c r="Z26" s="27">
        <v>8</v>
      </c>
      <c r="AA26" s="15">
        <f t="shared" si="7"/>
        <v>1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12">
        <f t="shared" si="6"/>
        <v>18</v>
      </c>
      <c r="AJ26" s="12">
        <f t="shared" si="3"/>
        <v>0</v>
      </c>
      <c r="AK26" s="27" t="s">
        <v>86</v>
      </c>
      <c r="AL26" s="15">
        <v>1</v>
      </c>
    </row>
    <row r="27" spans="1:38" x14ac:dyDescent="0.3">
      <c r="A27" s="30">
        <v>2024</v>
      </c>
      <c r="B27" s="11" t="s">
        <v>39</v>
      </c>
      <c r="C27" s="36">
        <v>45575</v>
      </c>
      <c r="D27" s="37" t="s">
        <v>40</v>
      </c>
      <c r="E27" s="20" t="s">
        <v>41</v>
      </c>
      <c r="F27" s="11" t="s">
        <v>42</v>
      </c>
      <c r="G27" s="11" t="s">
        <v>43</v>
      </c>
      <c r="H27" s="9" t="s">
        <v>91</v>
      </c>
      <c r="I27" s="9" t="s">
        <v>46</v>
      </c>
      <c r="J27" s="26"/>
      <c r="K27" s="38"/>
      <c r="L27" s="38"/>
      <c r="M27" s="11">
        <v>183273</v>
      </c>
      <c r="N27" s="18">
        <v>300</v>
      </c>
      <c r="O27" s="39">
        <v>302</v>
      </c>
      <c r="P27" s="39">
        <v>300</v>
      </c>
      <c r="Q27" s="39">
        <v>300</v>
      </c>
      <c r="R27" s="25">
        <f t="shared" si="0"/>
        <v>-2</v>
      </c>
      <c r="S27" s="25">
        <f t="shared" ref="S27:S78" si="8">Q27-N27</f>
        <v>0</v>
      </c>
      <c r="T27" s="14">
        <f t="shared" si="4"/>
        <v>0</v>
      </c>
      <c r="U27" s="14">
        <f t="shared" si="1"/>
        <v>-6.6225165562914245E-3</v>
      </c>
      <c r="V27" s="40"/>
      <c r="W27" s="38"/>
      <c r="X27" s="38"/>
      <c r="Y27" s="38">
        <v>2</v>
      </c>
      <c r="Z27" s="38"/>
      <c r="AA27" s="34"/>
      <c r="AB27" s="38"/>
      <c r="AC27" s="38"/>
      <c r="AD27" s="38"/>
      <c r="AE27" s="38"/>
      <c r="AF27" s="38"/>
      <c r="AG27" s="38"/>
      <c r="AH27" s="34"/>
      <c r="AI27" s="15">
        <f t="shared" ref="AI27:AI78" si="9">SUM(X27:AH27)</f>
        <v>2</v>
      </c>
      <c r="AJ27" s="15">
        <f t="shared" ref="AJ27:AJ41" si="10">AI27+R27</f>
        <v>0</v>
      </c>
      <c r="AK27" s="9"/>
      <c r="AL27" s="15">
        <v>2</v>
      </c>
    </row>
    <row r="28" spans="1:38" x14ac:dyDescent="0.3">
      <c r="A28" s="30">
        <v>2024</v>
      </c>
      <c r="B28" s="11" t="s">
        <v>39</v>
      </c>
      <c r="C28" s="36">
        <v>45575</v>
      </c>
      <c r="D28" s="11" t="s">
        <v>40</v>
      </c>
      <c r="E28" s="20" t="s">
        <v>41</v>
      </c>
      <c r="F28" s="11" t="s">
        <v>42</v>
      </c>
      <c r="G28" s="11" t="s">
        <v>43</v>
      </c>
      <c r="H28" s="9" t="s">
        <v>91</v>
      </c>
      <c r="I28" s="9" t="s">
        <v>46</v>
      </c>
      <c r="J28" s="26"/>
      <c r="K28" s="38"/>
      <c r="L28" s="38"/>
      <c r="M28" s="11">
        <v>183274</v>
      </c>
      <c r="N28" s="18">
        <v>210</v>
      </c>
      <c r="O28" s="39">
        <v>214</v>
      </c>
      <c r="P28" s="39">
        <v>210</v>
      </c>
      <c r="Q28" s="39">
        <v>210</v>
      </c>
      <c r="R28" s="25">
        <f t="shared" si="0"/>
        <v>-4</v>
      </c>
      <c r="S28" s="25">
        <f t="shared" si="8"/>
        <v>0</v>
      </c>
      <c r="T28" s="14">
        <f t="shared" si="4"/>
        <v>0</v>
      </c>
      <c r="U28" s="14">
        <f t="shared" si="1"/>
        <v>-1.8691588785046731E-2</v>
      </c>
      <c r="V28" s="40"/>
      <c r="W28" s="38"/>
      <c r="X28" s="38"/>
      <c r="Y28" s="38">
        <v>4</v>
      </c>
      <c r="Z28" s="38"/>
      <c r="AA28" s="34"/>
      <c r="AB28" s="38"/>
      <c r="AC28" s="38"/>
      <c r="AD28" s="38"/>
      <c r="AE28" s="38"/>
      <c r="AF28" s="38"/>
      <c r="AG28" s="38"/>
      <c r="AH28" s="34"/>
      <c r="AI28" s="15">
        <f t="shared" si="9"/>
        <v>4</v>
      </c>
      <c r="AJ28" s="15">
        <f t="shared" si="10"/>
        <v>0</v>
      </c>
      <c r="AK28" s="9"/>
      <c r="AL28" s="15">
        <v>2</v>
      </c>
    </row>
    <row r="29" spans="1:38" x14ac:dyDescent="0.3">
      <c r="A29" s="30">
        <v>2024</v>
      </c>
      <c r="B29" s="11" t="s">
        <v>39</v>
      </c>
      <c r="C29" s="36">
        <v>45575</v>
      </c>
      <c r="D29" s="11" t="s">
        <v>40</v>
      </c>
      <c r="E29" s="20" t="s">
        <v>41</v>
      </c>
      <c r="F29" s="11" t="s">
        <v>42</v>
      </c>
      <c r="G29" s="11" t="s">
        <v>43</v>
      </c>
      <c r="H29" s="9" t="s">
        <v>91</v>
      </c>
      <c r="I29" s="9" t="s">
        <v>92</v>
      </c>
      <c r="J29" s="26"/>
      <c r="K29" s="38"/>
      <c r="L29" s="38"/>
      <c r="M29" s="11">
        <v>183114</v>
      </c>
      <c r="N29" s="18">
        <v>603</v>
      </c>
      <c r="O29" s="39">
        <v>603</v>
      </c>
      <c r="P29" s="39">
        <v>603</v>
      </c>
      <c r="Q29" s="39">
        <v>603</v>
      </c>
      <c r="R29" s="25">
        <f t="shared" si="0"/>
        <v>0</v>
      </c>
      <c r="S29" s="25">
        <f t="shared" si="8"/>
        <v>0</v>
      </c>
      <c r="T29" s="14">
        <f t="shared" si="4"/>
        <v>0</v>
      </c>
      <c r="U29" s="14">
        <f t="shared" si="1"/>
        <v>0</v>
      </c>
      <c r="V29" s="40"/>
      <c r="W29" s="38"/>
      <c r="X29" s="38"/>
      <c r="Y29" s="38"/>
      <c r="Z29" s="38"/>
      <c r="AA29" s="34"/>
      <c r="AB29" s="38"/>
      <c r="AC29" s="38"/>
      <c r="AD29" s="38"/>
      <c r="AE29" s="38"/>
      <c r="AF29" s="38"/>
      <c r="AG29" s="38"/>
      <c r="AH29" s="34"/>
      <c r="AI29" s="15">
        <f t="shared" si="9"/>
        <v>0</v>
      </c>
      <c r="AJ29" s="15">
        <f t="shared" si="10"/>
        <v>0</v>
      </c>
      <c r="AK29" s="9"/>
      <c r="AL29" s="15">
        <v>2</v>
      </c>
    </row>
    <row r="30" spans="1:38" x14ac:dyDescent="0.3">
      <c r="A30" s="11">
        <v>2024</v>
      </c>
      <c r="B30" s="11" t="s">
        <v>39</v>
      </c>
      <c r="C30" s="36">
        <v>45575</v>
      </c>
      <c r="D30" s="11" t="s">
        <v>40</v>
      </c>
      <c r="E30" s="20" t="s">
        <v>41</v>
      </c>
      <c r="F30" s="11" t="s">
        <v>42</v>
      </c>
      <c r="G30" s="11" t="s">
        <v>43</v>
      </c>
      <c r="H30" s="9" t="s">
        <v>91</v>
      </c>
      <c r="I30" s="11" t="s">
        <v>93</v>
      </c>
      <c r="J30" s="9"/>
      <c r="K30" s="9"/>
      <c r="L30" s="21"/>
      <c r="M30" s="11">
        <v>183113</v>
      </c>
      <c r="N30" s="39">
        <v>925</v>
      </c>
      <c r="O30" s="18">
        <v>931</v>
      </c>
      <c r="P30" s="18">
        <v>925</v>
      </c>
      <c r="Q30" s="39">
        <v>925</v>
      </c>
      <c r="R30" s="25">
        <f t="shared" si="0"/>
        <v>-6</v>
      </c>
      <c r="S30" s="25">
        <f t="shared" si="8"/>
        <v>0</v>
      </c>
      <c r="T30" s="14">
        <f t="shared" si="4"/>
        <v>0</v>
      </c>
      <c r="U30" s="14">
        <f t="shared" si="1"/>
        <v>-6.4446831364124435E-3</v>
      </c>
      <c r="V30" s="11"/>
      <c r="W30" s="11"/>
      <c r="X30" s="11"/>
      <c r="Y30" s="11">
        <v>2</v>
      </c>
      <c r="Z30" s="11"/>
      <c r="AA30" s="41">
        <v>4</v>
      </c>
      <c r="AB30" s="11"/>
      <c r="AC30" s="11"/>
      <c r="AD30" s="11"/>
      <c r="AE30" s="11"/>
      <c r="AF30" s="11"/>
      <c r="AG30" s="11"/>
      <c r="AH30" s="11"/>
      <c r="AI30" s="15">
        <f t="shared" si="9"/>
        <v>6</v>
      </c>
      <c r="AJ30" s="15">
        <f t="shared" si="10"/>
        <v>0</v>
      </c>
      <c r="AK30" s="11"/>
      <c r="AL30" s="15">
        <v>2</v>
      </c>
    </row>
    <row r="31" spans="1:38" x14ac:dyDescent="0.3">
      <c r="A31" s="11">
        <v>2024</v>
      </c>
      <c r="B31" s="11" t="s">
        <v>39</v>
      </c>
      <c r="C31" s="36">
        <v>45575</v>
      </c>
      <c r="D31" s="11" t="s">
        <v>40</v>
      </c>
      <c r="E31" s="20" t="s">
        <v>41</v>
      </c>
      <c r="F31" s="11" t="s">
        <v>42</v>
      </c>
      <c r="G31" s="11" t="s">
        <v>43</v>
      </c>
      <c r="H31" s="11" t="s">
        <v>91</v>
      </c>
      <c r="I31" s="11" t="s">
        <v>50</v>
      </c>
      <c r="J31" s="9"/>
      <c r="K31" s="9"/>
      <c r="L31" s="21"/>
      <c r="M31" s="11">
        <v>183269</v>
      </c>
      <c r="N31" s="39">
        <v>1110</v>
      </c>
      <c r="O31" s="18">
        <v>1110</v>
      </c>
      <c r="P31" s="18">
        <v>1110</v>
      </c>
      <c r="Q31" s="39">
        <v>1110</v>
      </c>
      <c r="R31" s="25">
        <f t="shared" si="0"/>
        <v>0</v>
      </c>
      <c r="S31" s="25">
        <f t="shared" si="8"/>
        <v>0</v>
      </c>
      <c r="T31" s="14">
        <f t="shared" si="4"/>
        <v>0</v>
      </c>
      <c r="U31" s="14">
        <f t="shared" si="1"/>
        <v>0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5">
        <f t="shared" si="9"/>
        <v>0</v>
      </c>
      <c r="AJ31" s="15">
        <f t="shared" si="10"/>
        <v>0</v>
      </c>
      <c r="AK31" s="11"/>
      <c r="AL31" s="15">
        <v>2</v>
      </c>
    </row>
    <row r="32" spans="1:38" x14ac:dyDescent="0.3">
      <c r="A32" s="11">
        <v>2024</v>
      </c>
      <c r="B32" s="11" t="s">
        <v>39</v>
      </c>
      <c r="C32" s="36">
        <v>45575</v>
      </c>
      <c r="D32" s="11" t="s">
        <v>40</v>
      </c>
      <c r="E32" s="20" t="s">
        <v>41</v>
      </c>
      <c r="F32" s="11" t="s">
        <v>42</v>
      </c>
      <c r="G32" s="11" t="s">
        <v>43</v>
      </c>
      <c r="H32" s="11" t="s">
        <v>91</v>
      </c>
      <c r="I32" s="11" t="s">
        <v>50</v>
      </c>
      <c r="J32" s="9"/>
      <c r="K32" s="9"/>
      <c r="L32" s="21"/>
      <c r="M32" s="11">
        <v>183271</v>
      </c>
      <c r="N32" s="39">
        <v>450</v>
      </c>
      <c r="O32" s="18">
        <v>450</v>
      </c>
      <c r="P32" s="18">
        <v>450</v>
      </c>
      <c r="Q32" s="39">
        <v>450</v>
      </c>
      <c r="R32" s="25">
        <f t="shared" si="0"/>
        <v>0</v>
      </c>
      <c r="S32" s="25">
        <f t="shared" si="8"/>
        <v>0</v>
      </c>
      <c r="T32" s="14">
        <f t="shared" si="4"/>
        <v>0</v>
      </c>
      <c r="U32" s="14">
        <f t="shared" si="1"/>
        <v>0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5">
        <f t="shared" si="9"/>
        <v>0</v>
      </c>
      <c r="AJ32" s="15">
        <f t="shared" si="10"/>
        <v>0</v>
      </c>
      <c r="AK32" s="11"/>
      <c r="AL32" s="15">
        <v>2</v>
      </c>
    </row>
    <row r="33" spans="1:38" x14ac:dyDescent="0.3">
      <c r="A33" s="11">
        <v>2024</v>
      </c>
      <c r="B33" s="11" t="s">
        <v>39</v>
      </c>
      <c r="C33" s="36">
        <v>45575</v>
      </c>
      <c r="D33" s="9" t="s">
        <v>40</v>
      </c>
      <c r="E33" s="9" t="s">
        <v>41</v>
      </c>
      <c r="F33" s="9" t="s">
        <v>42</v>
      </c>
      <c r="G33" s="9" t="s">
        <v>43</v>
      </c>
      <c r="H33" s="11" t="s">
        <v>44</v>
      </c>
      <c r="I33" s="11" t="s">
        <v>94</v>
      </c>
      <c r="J33" s="11"/>
      <c r="K33" s="11"/>
      <c r="L33" s="11"/>
      <c r="M33" s="11">
        <v>183396</v>
      </c>
      <c r="N33" s="11">
        <v>300</v>
      </c>
      <c r="O33" s="42">
        <v>300</v>
      </c>
      <c r="P33" s="11">
        <v>300</v>
      </c>
      <c r="Q33" s="11">
        <v>300</v>
      </c>
      <c r="R33" s="25">
        <f t="shared" si="0"/>
        <v>0</v>
      </c>
      <c r="S33" s="43">
        <f t="shared" si="8"/>
        <v>0</v>
      </c>
      <c r="T33" s="13">
        <f t="shared" si="4"/>
        <v>0</v>
      </c>
      <c r="U33" s="13">
        <f t="shared" si="1"/>
        <v>0</v>
      </c>
      <c r="V33" s="11"/>
      <c r="W33" s="11"/>
      <c r="X33" s="11">
        <v>0</v>
      </c>
      <c r="Y33" s="11">
        <v>0</v>
      </c>
      <c r="Z33" s="11">
        <v>0</v>
      </c>
      <c r="AA33" s="11">
        <f t="shared" ref="AA33:AA41" si="11">O33-P33</f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5">
        <f t="shared" si="9"/>
        <v>0</v>
      </c>
      <c r="AJ33" s="15">
        <f t="shared" si="10"/>
        <v>0</v>
      </c>
      <c r="AK33" s="11"/>
      <c r="AL33" s="15">
        <v>2</v>
      </c>
    </row>
    <row r="34" spans="1:38" x14ac:dyDescent="0.3">
      <c r="A34" s="11">
        <v>2024</v>
      </c>
      <c r="B34" s="11" t="s">
        <v>39</v>
      </c>
      <c r="C34" s="16">
        <v>45574</v>
      </c>
      <c r="D34" s="9" t="s">
        <v>40</v>
      </c>
      <c r="E34" s="9" t="s">
        <v>47</v>
      </c>
      <c r="F34" s="9" t="s">
        <v>42</v>
      </c>
      <c r="G34" s="9" t="s">
        <v>43</v>
      </c>
      <c r="H34" s="11" t="s">
        <v>95</v>
      </c>
      <c r="I34" s="11" t="s">
        <v>96</v>
      </c>
      <c r="J34" s="11"/>
      <c r="K34" s="11"/>
      <c r="L34" s="11"/>
      <c r="M34" s="11">
        <v>183386</v>
      </c>
      <c r="N34" s="18">
        <v>3006</v>
      </c>
      <c r="O34" s="18">
        <v>3018</v>
      </c>
      <c r="P34" s="18">
        <v>3018</v>
      </c>
      <c r="Q34" s="18">
        <v>3006</v>
      </c>
      <c r="R34" s="25">
        <f t="shared" si="0"/>
        <v>-12</v>
      </c>
      <c r="S34" s="43">
        <f t="shared" si="8"/>
        <v>0</v>
      </c>
      <c r="T34" s="13">
        <f t="shared" si="4"/>
        <v>0</v>
      </c>
      <c r="U34" s="14">
        <f t="shared" si="1"/>
        <v>-3.9761431411531323E-3</v>
      </c>
      <c r="V34" s="11"/>
      <c r="W34" s="11"/>
      <c r="X34" s="11">
        <v>12</v>
      </c>
      <c r="Y34" s="11">
        <v>0</v>
      </c>
      <c r="Z34" s="11">
        <v>0</v>
      </c>
      <c r="AA34" s="11">
        <f t="shared" si="11"/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f t="shared" si="9"/>
        <v>12</v>
      </c>
      <c r="AJ34" s="44">
        <f t="shared" si="10"/>
        <v>0</v>
      </c>
      <c r="AK34" s="11"/>
      <c r="AL34" s="15">
        <v>2</v>
      </c>
    </row>
    <row r="35" spans="1:38" x14ac:dyDescent="0.3">
      <c r="A35" s="11">
        <v>2024</v>
      </c>
      <c r="B35" s="11" t="s">
        <v>39</v>
      </c>
      <c r="C35" s="16">
        <v>45574</v>
      </c>
      <c r="D35" s="9" t="s">
        <v>40</v>
      </c>
      <c r="E35" s="9" t="s">
        <v>47</v>
      </c>
      <c r="F35" s="9" t="s">
        <v>42</v>
      </c>
      <c r="G35" s="9" t="s">
        <v>43</v>
      </c>
      <c r="H35" s="11" t="s">
        <v>95</v>
      </c>
      <c r="I35" s="11" t="s">
        <v>97</v>
      </c>
      <c r="J35" s="11"/>
      <c r="K35" s="11"/>
      <c r="L35" s="11"/>
      <c r="M35" s="11">
        <v>183363</v>
      </c>
      <c r="N35" s="18">
        <v>2400</v>
      </c>
      <c r="O35" s="18">
        <v>2475</v>
      </c>
      <c r="P35" s="18">
        <v>2475</v>
      </c>
      <c r="Q35" s="18">
        <v>2400</v>
      </c>
      <c r="R35" s="25">
        <f t="shared" si="0"/>
        <v>-75</v>
      </c>
      <c r="S35" s="43">
        <f t="shared" si="8"/>
        <v>0</v>
      </c>
      <c r="T35" s="13">
        <f t="shared" si="4"/>
        <v>0</v>
      </c>
      <c r="U35" s="14">
        <f t="shared" si="1"/>
        <v>-3.0303030303030276E-2</v>
      </c>
      <c r="V35" s="11"/>
      <c r="W35" s="11"/>
      <c r="X35" s="11">
        <v>72</v>
      </c>
      <c r="Y35" s="11">
        <v>0</v>
      </c>
      <c r="Z35" s="11">
        <v>3</v>
      </c>
      <c r="AA35" s="11">
        <f t="shared" si="11"/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f t="shared" si="9"/>
        <v>75</v>
      </c>
      <c r="AJ35" s="44">
        <f t="shared" si="10"/>
        <v>0</v>
      </c>
      <c r="AK35" s="11"/>
      <c r="AL35" s="15">
        <v>2</v>
      </c>
    </row>
    <row r="36" spans="1:38" x14ac:dyDescent="0.3">
      <c r="A36" s="11">
        <v>2024</v>
      </c>
      <c r="B36" s="11" t="s">
        <v>39</v>
      </c>
      <c r="C36" s="16">
        <v>45574</v>
      </c>
      <c r="D36" s="9" t="s">
        <v>40</v>
      </c>
      <c r="E36" s="9" t="s">
        <v>47</v>
      </c>
      <c r="F36" s="9" t="s">
        <v>42</v>
      </c>
      <c r="G36" s="9" t="s">
        <v>43</v>
      </c>
      <c r="H36" s="11" t="s">
        <v>95</v>
      </c>
      <c r="I36" s="11" t="s">
        <v>98</v>
      </c>
      <c r="J36" s="11"/>
      <c r="K36" s="11"/>
      <c r="L36" s="11"/>
      <c r="M36" s="11">
        <v>183382</v>
      </c>
      <c r="N36" s="18">
        <v>2004</v>
      </c>
      <c r="O36" s="18">
        <v>2048</v>
      </c>
      <c r="P36" s="18">
        <v>2048</v>
      </c>
      <c r="Q36" s="18">
        <v>2004</v>
      </c>
      <c r="R36" s="25">
        <f t="shared" si="0"/>
        <v>-44</v>
      </c>
      <c r="S36" s="43">
        <f t="shared" si="8"/>
        <v>0</v>
      </c>
      <c r="T36" s="13">
        <f t="shared" si="4"/>
        <v>0</v>
      </c>
      <c r="U36" s="14">
        <f t="shared" si="1"/>
        <v>-2.1484375E-2</v>
      </c>
      <c r="V36" s="11"/>
      <c r="W36" s="11"/>
      <c r="X36" s="11">
        <v>44</v>
      </c>
      <c r="Y36" s="11">
        <v>0</v>
      </c>
      <c r="Z36" s="11">
        <v>0</v>
      </c>
      <c r="AA36" s="11">
        <f t="shared" si="11"/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f t="shared" si="9"/>
        <v>44</v>
      </c>
      <c r="AJ36" s="44">
        <f t="shared" si="10"/>
        <v>0</v>
      </c>
      <c r="AK36" s="11"/>
      <c r="AL36" s="15">
        <v>2</v>
      </c>
    </row>
    <row r="37" spans="1:38" x14ac:dyDescent="0.3">
      <c r="A37" s="11">
        <v>2024</v>
      </c>
      <c r="B37" s="11" t="s">
        <v>39</v>
      </c>
      <c r="C37" s="16">
        <v>45576</v>
      </c>
      <c r="D37" s="9" t="s">
        <v>40</v>
      </c>
      <c r="E37" s="9" t="s">
        <v>47</v>
      </c>
      <c r="F37" s="9" t="s">
        <v>42</v>
      </c>
      <c r="G37" s="9" t="s">
        <v>43</v>
      </c>
      <c r="H37" s="11" t="s">
        <v>99</v>
      </c>
      <c r="I37" s="11" t="s">
        <v>100</v>
      </c>
      <c r="J37" s="11"/>
      <c r="K37" s="11"/>
      <c r="L37" s="11"/>
      <c r="M37" s="11">
        <v>183569</v>
      </c>
      <c r="N37" s="18">
        <v>3816</v>
      </c>
      <c r="O37" s="18">
        <v>3816</v>
      </c>
      <c r="P37" s="18">
        <v>3816</v>
      </c>
      <c r="Q37" s="18">
        <v>3816</v>
      </c>
      <c r="R37" s="25">
        <f t="shared" si="0"/>
        <v>0</v>
      </c>
      <c r="S37" s="43">
        <f t="shared" si="8"/>
        <v>0</v>
      </c>
      <c r="T37" s="13">
        <f t="shared" si="4"/>
        <v>0</v>
      </c>
      <c r="U37" s="14">
        <f t="shared" si="1"/>
        <v>0</v>
      </c>
      <c r="V37" s="11"/>
      <c r="W37" s="11"/>
      <c r="X37" s="11">
        <v>0</v>
      </c>
      <c r="Y37" s="11">
        <v>0</v>
      </c>
      <c r="Z37" s="11">
        <v>0</v>
      </c>
      <c r="AA37" s="11">
        <f t="shared" si="11"/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f t="shared" si="9"/>
        <v>0</v>
      </c>
      <c r="AJ37" s="44">
        <f t="shared" si="10"/>
        <v>0</v>
      </c>
      <c r="AK37" s="11"/>
      <c r="AL37" s="15">
        <v>2</v>
      </c>
    </row>
    <row r="38" spans="1:38" x14ac:dyDescent="0.3">
      <c r="A38" s="11">
        <v>2024</v>
      </c>
      <c r="B38" s="11" t="s">
        <v>39</v>
      </c>
      <c r="C38" s="16">
        <v>45576</v>
      </c>
      <c r="D38" s="9" t="s">
        <v>40</v>
      </c>
      <c r="E38" s="9" t="s">
        <v>47</v>
      </c>
      <c r="F38" s="9" t="s">
        <v>42</v>
      </c>
      <c r="G38" s="9" t="s">
        <v>43</v>
      </c>
      <c r="H38" s="11" t="s">
        <v>99</v>
      </c>
      <c r="I38" s="11" t="s">
        <v>101</v>
      </c>
      <c r="J38" s="11"/>
      <c r="K38" s="11"/>
      <c r="L38" s="11"/>
      <c r="M38" s="11">
        <v>183570</v>
      </c>
      <c r="N38" s="18">
        <v>2808</v>
      </c>
      <c r="O38" s="18">
        <v>2646</v>
      </c>
      <c r="P38" s="18">
        <v>2646</v>
      </c>
      <c r="Q38" s="18">
        <v>2612</v>
      </c>
      <c r="R38" s="25">
        <f t="shared" si="0"/>
        <v>-34</v>
      </c>
      <c r="S38" s="25">
        <f t="shared" si="8"/>
        <v>-196</v>
      </c>
      <c r="T38" s="14">
        <f t="shared" si="4"/>
        <v>-6.9800569800569812E-2</v>
      </c>
      <c r="U38" s="14">
        <f t="shared" si="1"/>
        <v>-1.2849584278155746E-2</v>
      </c>
      <c r="V38" s="11"/>
      <c r="W38" s="11"/>
      <c r="X38" s="11">
        <v>0</v>
      </c>
      <c r="Y38" s="11">
        <v>0</v>
      </c>
      <c r="Z38" s="11">
        <v>7</v>
      </c>
      <c r="AA38" s="11">
        <f t="shared" si="11"/>
        <v>0</v>
      </c>
      <c r="AB38" s="11">
        <v>27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f t="shared" si="9"/>
        <v>34</v>
      </c>
      <c r="AJ38" s="44">
        <f t="shared" si="10"/>
        <v>0</v>
      </c>
      <c r="AK38" s="11"/>
      <c r="AL38" s="15">
        <v>2</v>
      </c>
    </row>
    <row r="39" spans="1:38" x14ac:dyDescent="0.3">
      <c r="A39" s="11">
        <v>2024</v>
      </c>
      <c r="B39" s="11" t="s">
        <v>39</v>
      </c>
      <c r="C39" s="36">
        <v>45573</v>
      </c>
      <c r="D39" s="9" t="s">
        <v>40</v>
      </c>
      <c r="E39" s="9" t="s">
        <v>41</v>
      </c>
      <c r="F39" s="9" t="s">
        <v>42</v>
      </c>
      <c r="G39" s="9" t="s">
        <v>43</v>
      </c>
      <c r="H39" s="11" t="s">
        <v>44</v>
      </c>
      <c r="I39" s="11" t="s">
        <v>46</v>
      </c>
      <c r="J39" s="11"/>
      <c r="K39" s="11"/>
      <c r="L39" s="11"/>
      <c r="M39" s="11">
        <v>183594</v>
      </c>
      <c r="N39" s="18">
        <v>1000</v>
      </c>
      <c r="O39" s="18">
        <v>1000</v>
      </c>
      <c r="P39" s="18">
        <v>1000</v>
      </c>
      <c r="Q39" s="18">
        <v>1000</v>
      </c>
      <c r="R39" s="25">
        <f t="shared" si="0"/>
        <v>0</v>
      </c>
      <c r="S39" s="43">
        <f t="shared" si="8"/>
        <v>0</v>
      </c>
      <c r="T39" s="13">
        <f t="shared" si="4"/>
        <v>0</v>
      </c>
      <c r="U39" s="14">
        <f t="shared" si="1"/>
        <v>0</v>
      </c>
      <c r="V39" s="11"/>
      <c r="W39" s="11"/>
      <c r="X39" s="11">
        <v>0</v>
      </c>
      <c r="Y39" s="11">
        <v>0</v>
      </c>
      <c r="Z39" s="11">
        <v>0</v>
      </c>
      <c r="AA39" s="11">
        <f t="shared" si="11"/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f t="shared" si="9"/>
        <v>0</v>
      </c>
      <c r="AJ39" s="44">
        <f t="shared" si="10"/>
        <v>0</v>
      </c>
      <c r="AK39" s="11"/>
      <c r="AL39" s="15">
        <v>2</v>
      </c>
    </row>
    <row r="40" spans="1:38" x14ac:dyDescent="0.3">
      <c r="A40" s="11">
        <v>2024</v>
      </c>
      <c r="B40" s="11" t="s">
        <v>39</v>
      </c>
      <c r="C40" s="36">
        <v>45575</v>
      </c>
      <c r="D40" s="9" t="s">
        <v>40</v>
      </c>
      <c r="E40" s="9" t="s">
        <v>41</v>
      </c>
      <c r="F40" s="9" t="s">
        <v>42</v>
      </c>
      <c r="G40" s="9" t="s">
        <v>43</v>
      </c>
      <c r="H40" s="11" t="s">
        <v>44</v>
      </c>
      <c r="I40" s="11" t="s">
        <v>102</v>
      </c>
      <c r="J40" s="11"/>
      <c r="K40" s="11"/>
      <c r="L40" s="11"/>
      <c r="M40" s="11">
        <v>183681</v>
      </c>
      <c r="N40" s="18">
        <v>300</v>
      </c>
      <c r="O40" s="18">
        <v>300</v>
      </c>
      <c r="P40" s="18">
        <v>300</v>
      </c>
      <c r="Q40" s="18">
        <v>300</v>
      </c>
      <c r="R40" s="25">
        <f t="shared" si="0"/>
        <v>0</v>
      </c>
      <c r="S40" s="43">
        <f t="shared" si="8"/>
        <v>0</v>
      </c>
      <c r="T40" s="13">
        <f t="shared" si="4"/>
        <v>0</v>
      </c>
      <c r="U40" s="14">
        <f t="shared" si="1"/>
        <v>0</v>
      </c>
      <c r="V40" s="11"/>
      <c r="W40" s="11"/>
      <c r="X40" s="11">
        <v>0</v>
      </c>
      <c r="Y40" s="11">
        <v>0</v>
      </c>
      <c r="Z40" s="11">
        <v>0</v>
      </c>
      <c r="AA40" s="11">
        <f t="shared" si="11"/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f t="shared" si="9"/>
        <v>0</v>
      </c>
      <c r="AJ40" s="44">
        <f t="shared" si="10"/>
        <v>0</v>
      </c>
      <c r="AK40" s="11"/>
      <c r="AL40" s="15">
        <v>2</v>
      </c>
    </row>
    <row r="41" spans="1:38" x14ac:dyDescent="0.3">
      <c r="A41" s="11">
        <v>2024</v>
      </c>
      <c r="B41" s="11" t="s">
        <v>39</v>
      </c>
      <c r="C41" s="36">
        <v>45575</v>
      </c>
      <c r="D41" s="9" t="s">
        <v>40</v>
      </c>
      <c r="E41" s="9" t="s">
        <v>41</v>
      </c>
      <c r="F41" s="9" t="s">
        <v>42</v>
      </c>
      <c r="G41" s="9" t="s">
        <v>43</v>
      </c>
      <c r="H41" s="11" t="s">
        <v>44</v>
      </c>
      <c r="I41" s="11" t="s">
        <v>46</v>
      </c>
      <c r="J41" s="11"/>
      <c r="K41" s="11"/>
      <c r="L41" s="11"/>
      <c r="M41" s="11">
        <v>183682</v>
      </c>
      <c r="N41" s="18">
        <v>200</v>
      </c>
      <c r="O41" s="18">
        <v>205</v>
      </c>
      <c r="P41" s="18">
        <v>203</v>
      </c>
      <c r="Q41" s="18">
        <v>200</v>
      </c>
      <c r="R41" s="25">
        <f t="shared" si="0"/>
        <v>-5</v>
      </c>
      <c r="S41" s="43">
        <f t="shared" si="8"/>
        <v>0</v>
      </c>
      <c r="T41" s="13">
        <f t="shared" si="4"/>
        <v>0</v>
      </c>
      <c r="U41" s="14">
        <f t="shared" si="1"/>
        <v>-2.4390243902439046E-2</v>
      </c>
      <c r="V41" s="11"/>
      <c r="W41" s="11"/>
      <c r="X41" s="11">
        <v>0</v>
      </c>
      <c r="Y41" s="11">
        <v>0</v>
      </c>
      <c r="Z41" s="11">
        <v>0</v>
      </c>
      <c r="AA41" s="11">
        <f t="shared" si="11"/>
        <v>2</v>
      </c>
      <c r="AB41" s="11">
        <v>3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f t="shared" si="9"/>
        <v>5</v>
      </c>
      <c r="AJ41" s="44">
        <f t="shared" si="10"/>
        <v>0</v>
      </c>
      <c r="AK41" s="11"/>
      <c r="AL41" s="15">
        <v>2</v>
      </c>
    </row>
    <row r="42" spans="1:38" x14ac:dyDescent="0.3">
      <c r="A42" s="11">
        <v>2024</v>
      </c>
      <c r="B42" s="11" t="s">
        <v>39</v>
      </c>
      <c r="C42" s="19">
        <v>45576</v>
      </c>
      <c r="D42" s="20" t="s">
        <v>52</v>
      </c>
      <c r="E42" s="20" t="s">
        <v>53</v>
      </c>
      <c r="F42" s="11" t="s">
        <v>54</v>
      </c>
      <c r="G42" s="11" t="s">
        <v>55</v>
      </c>
      <c r="H42" s="9" t="s">
        <v>56</v>
      </c>
      <c r="I42" s="11" t="s">
        <v>74</v>
      </c>
      <c r="J42" s="9">
        <v>5157997</v>
      </c>
      <c r="K42" s="9"/>
      <c r="L42" s="21"/>
      <c r="M42" s="11">
        <v>183578</v>
      </c>
      <c r="N42" s="22">
        <v>13284</v>
      </c>
      <c r="O42" s="23">
        <v>13303</v>
      </c>
      <c r="P42" s="15">
        <v>13296</v>
      </c>
      <c r="Q42" s="24">
        <v>13128</v>
      </c>
      <c r="R42" s="25">
        <f t="shared" si="0"/>
        <v>-175</v>
      </c>
      <c r="S42" s="25">
        <f t="shared" si="8"/>
        <v>-156</v>
      </c>
      <c r="T42" s="14">
        <f t="shared" si="4"/>
        <v>-1.1743450767841002E-2</v>
      </c>
      <c r="U42" s="14">
        <f t="shared" si="1"/>
        <v>-1.3154927459971488E-2</v>
      </c>
      <c r="V42" s="11" t="s">
        <v>103</v>
      </c>
      <c r="W42" s="11">
        <v>99</v>
      </c>
      <c r="X42" s="11">
        <v>182</v>
      </c>
      <c r="Y42" s="11"/>
      <c r="Z42" s="11">
        <v>5</v>
      </c>
      <c r="AA42" s="15">
        <f t="shared" ref="AA42:AA53" si="12">+O42-P42</f>
        <v>7</v>
      </c>
      <c r="AB42" s="11">
        <v>77</v>
      </c>
      <c r="AC42" s="15"/>
      <c r="AD42" s="11">
        <v>3</v>
      </c>
      <c r="AE42" s="11"/>
      <c r="AF42" s="11"/>
      <c r="AG42" s="11"/>
      <c r="AH42" s="11"/>
      <c r="AI42" s="25">
        <f t="shared" si="9"/>
        <v>274</v>
      </c>
      <c r="AJ42" s="25">
        <f t="shared" ref="AJ42:AJ71" si="13">R42+AI42</f>
        <v>99</v>
      </c>
      <c r="AK42" s="11" t="s">
        <v>104</v>
      </c>
      <c r="AL42" s="15">
        <v>2</v>
      </c>
    </row>
    <row r="43" spans="1:38" x14ac:dyDescent="0.3">
      <c r="A43" s="11">
        <v>2024</v>
      </c>
      <c r="B43" s="11" t="s">
        <v>39</v>
      </c>
      <c r="C43" s="19">
        <v>45576</v>
      </c>
      <c r="D43" s="20" t="s">
        <v>52</v>
      </c>
      <c r="E43" s="20" t="s">
        <v>53</v>
      </c>
      <c r="F43" s="11" t="s">
        <v>54</v>
      </c>
      <c r="G43" s="11" t="s">
        <v>55</v>
      </c>
      <c r="H43" s="9" t="s">
        <v>56</v>
      </c>
      <c r="I43" s="11" t="s">
        <v>105</v>
      </c>
      <c r="J43" s="9">
        <v>5159305</v>
      </c>
      <c r="K43" s="9"/>
      <c r="L43" s="21"/>
      <c r="M43" s="11">
        <v>183522</v>
      </c>
      <c r="N43" s="22">
        <v>29700</v>
      </c>
      <c r="O43" s="23">
        <v>30998</v>
      </c>
      <c r="P43" s="15">
        <v>30980</v>
      </c>
      <c r="Q43" s="24">
        <v>30933</v>
      </c>
      <c r="R43" s="25">
        <f t="shared" si="0"/>
        <v>-65</v>
      </c>
      <c r="S43" s="25">
        <f t="shared" si="8"/>
        <v>1233</v>
      </c>
      <c r="T43" s="14">
        <f t="shared" si="4"/>
        <v>4.1515151515151505E-2</v>
      </c>
      <c r="U43" s="14">
        <f t="shared" si="1"/>
        <v>-2.0969094780308728E-3</v>
      </c>
      <c r="V43" s="26" t="s">
        <v>106</v>
      </c>
      <c r="W43" s="11">
        <v>15</v>
      </c>
      <c r="X43" s="11">
        <v>49</v>
      </c>
      <c r="Y43" s="11"/>
      <c r="Z43" s="11">
        <v>11</v>
      </c>
      <c r="AA43" s="15">
        <f t="shared" si="12"/>
        <v>18</v>
      </c>
      <c r="AB43" s="11"/>
      <c r="AC43" s="15"/>
      <c r="AD43" s="11">
        <v>2</v>
      </c>
      <c r="AE43" s="11"/>
      <c r="AF43" s="11"/>
      <c r="AG43" s="11"/>
      <c r="AH43" s="11"/>
      <c r="AI43" s="25">
        <f t="shared" si="9"/>
        <v>80</v>
      </c>
      <c r="AJ43" s="25">
        <f t="shared" si="13"/>
        <v>15</v>
      </c>
      <c r="AK43" s="11" t="s">
        <v>107</v>
      </c>
      <c r="AL43" s="15">
        <v>2</v>
      </c>
    </row>
    <row r="44" spans="1:38" x14ac:dyDescent="0.3">
      <c r="A44" s="11">
        <v>2024</v>
      </c>
      <c r="B44" s="11" t="s">
        <v>39</v>
      </c>
      <c r="C44" s="19">
        <v>45576</v>
      </c>
      <c r="D44" s="20" t="s">
        <v>52</v>
      </c>
      <c r="E44" s="20" t="s">
        <v>53</v>
      </c>
      <c r="F44" s="11" t="s">
        <v>54</v>
      </c>
      <c r="G44" s="11" t="s">
        <v>55</v>
      </c>
      <c r="H44" s="9" t="s">
        <v>56</v>
      </c>
      <c r="I44" s="11" t="s">
        <v>105</v>
      </c>
      <c r="J44" s="9">
        <v>5159305</v>
      </c>
      <c r="K44" s="9"/>
      <c r="L44" s="21"/>
      <c r="M44" s="11">
        <v>183523</v>
      </c>
      <c r="N44" s="22">
        <v>2808</v>
      </c>
      <c r="O44" s="23">
        <v>2952</v>
      </c>
      <c r="P44" s="15">
        <v>2952</v>
      </c>
      <c r="Q44" s="24">
        <v>2949</v>
      </c>
      <c r="R44" s="25">
        <f t="shared" si="0"/>
        <v>-3</v>
      </c>
      <c r="S44" s="25">
        <f t="shared" si="8"/>
        <v>141</v>
      </c>
      <c r="T44" s="14">
        <f t="shared" si="4"/>
        <v>5.0213675213675257E-2</v>
      </c>
      <c r="U44" s="14">
        <f t="shared" si="1"/>
        <v>-1.0162601626015899E-3</v>
      </c>
      <c r="V44" s="26"/>
      <c r="W44" s="11">
        <v>10</v>
      </c>
      <c r="X44" s="11">
        <v>6</v>
      </c>
      <c r="Y44" s="11"/>
      <c r="Z44" s="11">
        <v>6</v>
      </c>
      <c r="AA44" s="15">
        <f t="shared" si="12"/>
        <v>0</v>
      </c>
      <c r="AB44" s="11">
        <v>1</v>
      </c>
      <c r="AC44" s="15"/>
      <c r="AD44" s="11"/>
      <c r="AE44" s="11"/>
      <c r="AF44" s="11"/>
      <c r="AG44" s="11"/>
      <c r="AH44" s="11"/>
      <c r="AI44" s="25">
        <f t="shared" si="9"/>
        <v>13</v>
      </c>
      <c r="AJ44" s="25">
        <f t="shared" si="13"/>
        <v>10</v>
      </c>
      <c r="AK44" s="11"/>
      <c r="AL44" s="15">
        <v>2</v>
      </c>
    </row>
    <row r="45" spans="1:38" x14ac:dyDescent="0.3">
      <c r="A45" s="11">
        <v>2024</v>
      </c>
      <c r="B45" s="11" t="s">
        <v>39</v>
      </c>
      <c r="C45" s="19">
        <v>45576</v>
      </c>
      <c r="D45" s="20" t="s">
        <v>52</v>
      </c>
      <c r="E45" s="20" t="s">
        <v>53</v>
      </c>
      <c r="F45" s="11" t="s">
        <v>54</v>
      </c>
      <c r="G45" s="11" t="s">
        <v>55</v>
      </c>
      <c r="H45" s="9" t="s">
        <v>56</v>
      </c>
      <c r="I45" s="11" t="s">
        <v>108</v>
      </c>
      <c r="J45" s="9">
        <v>5159296</v>
      </c>
      <c r="K45" s="9"/>
      <c r="L45" s="21"/>
      <c r="M45" s="11">
        <v>183524</v>
      </c>
      <c r="N45" s="22">
        <v>9612</v>
      </c>
      <c r="O45" s="23">
        <v>10060</v>
      </c>
      <c r="P45" s="15">
        <v>10060</v>
      </c>
      <c r="Q45" s="24">
        <v>10035</v>
      </c>
      <c r="R45" s="25">
        <f t="shared" si="0"/>
        <v>-25</v>
      </c>
      <c r="S45" s="25">
        <f t="shared" si="8"/>
        <v>423</v>
      </c>
      <c r="T45" s="14">
        <f t="shared" si="4"/>
        <v>4.4007490636704061E-2</v>
      </c>
      <c r="U45" s="14">
        <f t="shared" si="1"/>
        <v>-2.4850894632206799E-3</v>
      </c>
      <c r="V45" s="26"/>
      <c r="W45" s="11">
        <v>25</v>
      </c>
      <c r="X45" s="11">
        <v>32</v>
      </c>
      <c r="Y45" s="11"/>
      <c r="Z45" s="11">
        <v>7</v>
      </c>
      <c r="AA45" s="15">
        <f t="shared" si="12"/>
        <v>0</v>
      </c>
      <c r="AB45" s="11">
        <v>8</v>
      </c>
      <c r="AC45" s="15"/>
      <c r="AD45" s="11">
        <v>3</v>
      </c>
      <c r="AE45" s="11"/>
      <c r="AF45" s="11"/>
      <c r="AG45" s="11"/>
      <c r="AH45" s="11"/>
      <c r="AI45" s="25">
        <f t="shared" si="9"/>
        <v>50</v>
      </c>
      <c r="AJ45" s="25">
        <f t="shared" si="13"/>
        <v>25</v>
      </c>
      <c r="AK45" s="11" t="s">
        <v>107</v>
      </c>
      <c r="AL45" s="15">
        <v>2</v>
      </c>
    </row>
    <row r="46" spans="1:38" x14ac:dyDescent="0.3">
      <c r="A46" s="11">
        <v>2024</v>
      </c>
      <c r="B46" s="11" t="s">
        <v>39</v>
      </c>
      <c r="C46" s="19">
        <v>45576</v>
      </c>
      <c r="D46" s="20" t="s">
        <v>52</v>
      </c>
      <c r="E46" s="20" t="s">
        <v>53</v>
      </c>
      <c r="F46" s="11" t="s">
        <v>54</v>
      </c>
      <c r="G46" s="11" t="s">
        <v>55</v>
      </c>
      <c r="H46" s="9" t="s">
        <v>56</v>
      </c>
      <c r="I46" s="11" t="s">
        <v>108</v>
      </c>
      <c r="J46" s="9">
        <v>5159296</v>
      </c>
      <c r="K46" s="9"/>
      <c r="L46" s="21"/>
      <c r="M46" s="11">
        <v>183525</v>
      </c>
      <c r="N46" s="22">
        <v>1296</v>
      </c>
      <c r="O46" s="23">
        <v>1356</v>
      </c>
      <c r="P46" s="15">
        <v>1356</v>
      </c>
      <c r="Q46" s="24">
        <v>1353</v>
      </c>
      <c r="R46" s="25">
        <f t="shared" si="0"/>
        <v>-3</v>
      </c>
      <c r="S46" s="25">
        <f t="shared" si="8"/>
        <v>57</v>
      </c>
      <c r="T46" s="14">
        <f t="shared" si="4"/>
        <v>4.3981481481481399E-2</v>
      </c>
      <c r="U46" s="14">
        <f t="shared" si="1"/>
        <v>-2.2123893805309214E-3</v>
      </c>
      <c r="V46" s="11"/>
      <c r="W46" s="11">
        <v>13</v>
      </c>
      <c r="X46" s="11">
        <v>16</v>
      </c>
      <c r="Y46" s="11"/>
      <c r="Z46" s="11">
        <v>0</v>
      </c>
      <c r="AA46" s="15">
        <f t="shared" si="12"/>
        <v>0</v>
      </c>
      <c r="AB46" s="11"/>
      <c r="AC46" s="15"/>
      <c r="AD46" s="11"/>
      <c r="AE46" s="11"/>
      <c r="AF46" s="11"/>
      <c r="AG46" s="11"/>
      <c r="AH46" s="11"/>
      <c r="AI46" s="25">
        <f t="shared" si="9"/>
        <v>16</v>
      </c>
      <c r="AJ46" s="25">
        <f t="shared" si="13"/>
        <v>13</v>
      </c>
      <c r="AK46" s="11"/>
      <c r="AL46" s="15">
        <v>2</v>
      </c>
    </row>
    <row r="47" spans="1:38" x14ac:dyDescent="0.3">
      <c r="A47" s="11">
        <v>2024</v>
      </c>
      <c r="B47" s="11" t="s">
        <v>39</v>
      </c>
      <c r="C47" s="19">
        <v>45576</v>
      </c>
      <c r="D47" s="20" t="s">
        <v>52</v>
      </c>
      <c r="E47" s="20" t="s">
        <v>53</v>
      </c>
      <c r="F47" s="11" t="s">
        <v>54</v>
      </c>
      <c r="G47" s="11" t="s">
        <v>55</v>
      </c>
      <c r="H47" s="9" t="s">
        <v>56</v>
      </c>
      <c r="I47" s="11" t="s">
        <v>109</v>
      </c>
      <c r="J47" s="9">
        <v>5159307</v>
      </c>
      <c r="K47" s="9"/>
      <c r="L47" s="21"/>
      <c r="M47" s="11">
        <v>183526</v>
      </c>
      <c r="N47" s="22">
        <v>18900</v>
      </c>
      <c r="O47" s="23">
        <v>19554</v>
      </c>
      <c r="P47" s="15">
        <v>19543</v>
      </c>
      <c r="Q47" s="24">
        <v>19008</v>
      </c>
      <c r="R47" s="25">
        <f t="shared" si="0"/>
        <v>-546</v>
      </c>
      <c r="S47" s="25">
        <f t="shared" si="8"/>
        <v>108</v>
      </c>
      <c r="T47" s="14">
        <f t="shared" si="4"/>
        <v>5.7142857142857828E-3</v>
      </c>
      <c r="U47" s="14">
        <f t="shared" si="1"/>
        <v>-2.7922675667382602E-2</v>
      </c>
      <c r="V47" s="11" t="s">
        <v>110</v>
      </c>
      <c r="W47" s="11">
        <v>10</v>
      </c>
      <c r="X47" s="11">
        <v>419</v>
      </c>
      <c r="Y47" s="11"/>
      <c r="Z47" s="11">
        <v>9</v>
      </c>
      <c r="AA47" s="15">
        <f t="shared" si="12"/>
        <v>11</v>
      </c>
      <c r="AB47" s="11">
        <v>114</v>
      </c>
      <c r="AC47" s="15"/>
      <c r="AD47" s="11">
        <v>3</v>
      </c>
      <c r="AE47" s="11"/>
      <c r="AF47" s="11"/>
      <c r="AG47" s="11"/>
      <c r="AH47" s="11"/>
      <c r="AI47" s="25">
        <f t="shared" si="9"/>
        <v>556</v>
      </c>
      <c r="AJ47" s="25">
        <f t="shared" si="13"/>
        <v>10</v>
      </c>
      <c r="AK47" s="11" t="s">
        <v>107</v>
      </c>
      <c r="AL47" s="15">
        <v>2</v>
      </c>
    </row>
    <row r="48" spans="1:38" x14ac:dyDescent="0.3">
      <c r="A48" s="11">
        <v>2024</v>
      </c>
      <c r="B48" s="11" t="s">
        <v>39</v>
      </c>
      <c r="C48" s="19">
        <v>45576</v>
      </c>
      <c r="D48" s="20" t="s">
        <v>52</v>
      </c>
      <c r="E48" s="20" t="s">
        <v>53</v>
      </c>
      <c r="F48" s="11" t="s">
        <v>54</v>
      </c>
      <c r="G48" s="11" t="s">
        <v>55</v>
      </c>
      <c r="H48" s="9" t="s">
        <v>56</v>
      </c>
      <c r="I48" s="11" t="s">
        <v>109</v>
      </c>
      <c r="J48" s="9">
        <v>5159307</v>
      </c>
      <c r="K48" s="9"/>
      <c r="L48" s="21"/>
      <c r="M48" s="11">
        <v>183527</v>
      </c>
      <c r="N48" s="22">
        <v>2160</v>
      </c>
      <c r="O48" s="23">
        <v>2262</v>
      </c>
      <c r="P48" s="15">
        <v>2262</v>
      </c>
      <c r="Q48" s="24">
        <v>2262</v>
      </c>
      <c r="R48" s="25">
        <f t="shared" si="0"/>
        <v>0</v>
      </c>
      <c r="S48" s="25">
        <f t="shared" si="8"/>
        <v>102</v>
      </c>
      <c r="T48" s="14">
        <f t="shared" si="4"/>
        <v>4.7222222222222276E-2</v>
      </c>
      <c r="U48" s="14">
        <f t="shared" si="1"/>
        <v>0</v>
      </c>
      <c r="V48" s="26"/>
      <c r="W48" s="11"/>
      <c r="X48" s="11">
        <v>0</v>
      </c>
      <c r="Y48" s="11"/>
      <c r="Z48" s="11">
        <v>0</v>
      </c>
      <c r="AA48" s="15">
        <f t="shared" si="12"/>
        <v>0</v>
      </c>
      <c r="AB48" s="11"/>
      <c r="AC48" s="15"/>
      <c r="AD48" s="11"/>
      <c r="AE48" s="11"/>
      <c r="AF48" s="11"/>
      <c r="AG48" s="11"/>
      <c r="AH48" s="11"/>
      <c r="AI48" s="25">
        <f t="shared" si="9"/>
        <v>0</v>
      </c>
      <c r="AJ48" s="25">
        <f t="shared" si="13"/>
        <v>0</v>
      </c>
      <c r="AK48" s="11"/>
      <c r="AL48" s="15">
        <v>2</v>
      </c>
    </row>
    <row r="49" spans="1:38" x14ac:dyDescent="0.3">
      <c r="A49" s="11">
        <v>2024</v>
      </c>
      <c r="B49" s="11" t="s">
        <v>39</v>
      </c>
      <c r="C49" s="19">
        <v>45576</v>
      </c>
      <c r="D49" s="20" t="s">
        <v>52</v>
      </c>
      <c r="E49" s="20" t="s">
        <v>53</v>
      </c>
      <c r="F49" s="11" t="s">
        <v>54</v>
      </c>
      <c r="G49" s="11" t="s">
        <v>55</v>
      </c>
      <c r="H49" s="9" t="s">
        <v>56</v>
      </c>
      <c r="I49" s="11" t="s">
        <v>111</v>
      </c>
      <c r="J49" s="9">
        <v>5159304</v>
      </c>
      <c r="K49" s="9"/>
      <c r="L49" s="21"/>
      <c r="M49" s="11">
        <v>183562</v>
      </c>
      <c r="N49" s="22">
        <v>26460</v>
      </c>
      <c r="O49" s="23">
        <v>26474</v>
      </c>
      <c r="P49" s="15">
        <v>26385</v>
      </c>
      <c r="Q49" s="24">
        <v>26142</v>
      </c>
      <c r="R49" s="25">
        <f t="shared" si="0"/>
        <v>-332</v>
      </c>
      <c r="S49" s="25">
        <f t="shared" si="8"/>
        <v>-318</v>
      </c>
      <c r="T49" s="14">
        <f t="shared" si="4"/>
        <v>-1.2018140589569182E-2</v>
      </c>
      <c r="U49" s="14">
        <f t="shared" si="1"/>
        <v>-1.2540605877464639E-2</v>
      </c>
      <c r="V49" s="11" t="s">
        <v>112</v>
      </c>
      <c r="W49" s="11"/>
      <c r="X49" s="11">
        <v>190</v>
      </c>
      <c r="Y49" s="11"/>
      <c r="Z49" s="11">
        <v>11</v>
      </c>
      <c r="AA49" s="15">
        <f t="shared" si="12"/>
        <v>89</v>
      </c>
      <c r="AB49" s="11">
        <v>40</v>
      </c>
      <c r="AC49" s="15"/>
      <c r="AD49" s="11">
        <v>2</v>
      </c>
      <c r="AE49" s="11"/>
      <c r="AF49" s="11"/>
      <c r="AG49" s="11"/>
      <c r="AH49" s="11"/>
      <c r="AI49" s="25">
        <f t="shared" si="9"/>
        <v>332</v>
      </c>
      <c r="AJ49" s="25">
        <f t="shared" si="13"/>
        <v>0</v>
      </c>
      <c r="AK49" s="11" t="s">
        <v>113</v>
      </c>
      <c r="AL49" s="15">
        <v>2</v>
      </c>
    </row>
    <row r="50" spans="1:38" x14ac:dyDescent="0.3">
      <c r="A50" s="11">
        <v>2024</v>
      </c>
      <c r="B50" s="11" t="s">
        <v>39</v>
      </c>
      <c r="C50" s="19">
        <v>45576</v>
      </c>
      <c r="D50" s="20" t="s">
        <v>52</v>
      </c>
      <c r="E50" s="20" t="s">
        <v>53</v>
      </c>
      <c r="F50" s="11" t="s">
        <v>54</v>
      </c>
      <c r="G50" s="11" t="s">
        <v>55</v>
      </c>
      <c r="H50" s="9" t="s">
        <v>56</v>
      </c>
      <c r="I50" s="11" t="s">
        <v>111</v>
      </c>
      <c r="J50" s="9">
        <v>5159304</v>
      </c>
      <c r="K50" s="9"/>
      <c r="L50" s="21"/>
      <c r="M50" s="11">
        <v>183563</v>
      </c>
      <c r="N50" s="22">
        <v>4428</v>
      </c>
      <c r="O50" s="23">
        <v>4428</v>
      </c>
      <c r="P50" s="15">
        <v>4412</v>
      </c>
      <c r="Q50" s="24">
        <v>4326</v>
      </c>
      <c r="R50" s="25">
        <f t="shared" si="0"/>
        <v>-102</v>
      </c>
      <c r="S50" s="25">
        <f t="shared" si="8"/>
        <v>-102</v>
      </c>
      <c r="T50" s="14">
        <f t="shared" si="4"/>
        <v>-2.3035230352303482E-2</v>
      </c>
      <c r="U50" s="14">
        <f t="shared" si="1"/>
        <v>-2.3035230352303482E-2</v>
      </c>
      <c r="V50" s="11" t="s">
        <v>114</v>
      </c>
      <c r="W50" s="11"/>
      <c r="X50" s="11">
        <v>36</v>
      </c>
      <c r="Y50" s="11"/>
      <c r="Z50" s="11">
        <v>2</v>
      </c>
      <c r="AA50" s="15">
        <f t="shared" si="12"/>
        <v>16</v>
      </c>
      <c r="AB50" s="11">
        <v>48</v>
      </c>
      <c r="AC50" s="15"/>
      <c r="AD50" s="11"/>
      <c r="AE50" s="11"/>
      <c r="AF50" s="11"/>
      <c r="AG50" s="11"/>
      <c r="AH50" s="11"/>
      <c r="AI50" s="25">
        <f t="shared" si="9"/>
        <v>102</v>
      </c>
      <c r="AJ50" s="25">
        <f t="shared" si="13"/>
        <v>0</v>
      </c>
      <c r="AK50" s="11" t="s">
        <v>113</v>
      </c>
      <c r="AL50" s="15">
        <v>2</v>
      </c>
    </row>
    <row r="51" spans="1:38" x14ac:dyDescent="0.3">
      <c r="A51" s="11">
        <v>2024</v>
      </c>
      <c r="B51" s="11" t="s">
        <v>39</v>
      </c>
      <c r="C51" s="19">
        <v>45576</v>
      </c>
      <c r="D51" s="20" t="s">
        <v>52</v>
      </c>
      <c r="E51" s="20" t="s">
        <v>53</v>
      </c>
      <c r="F51" s="11" t="s">
        <v>54</v>
      </c>
      <c r="G51" s="11" t="s">
        <v>55</v>
      </c>
      <c r="H51" s="9" t="s">
        <v>56</v>
      </c>
      <c r="I51" s="11" t="s">
        <v>115</v>
      </c>
      <c r="J51" s="9">
        <v>5159299</v>
      </c>
      <c r="K51" s="9"/>
      <c r="L51" s="21"/>
      <c r="M51" s="11">
        <v>183564</v>
      </c>
      <c r="N51" s="22">
        <v>25056</v>
      </c>
      <c r="O51" s="23">
        <v>25065</v>
      </c>
      <c r="P51" s="15">
        <v>25052</v>
      </c>
      <c r="Q51" s="24">
        <v>24900</v>
      </c>
      <c r="R51" s="25">
        <f t="shared" si="0"/>
        <v>-165</v>
      </c>
      <c r="S51" s="25">
        <f t="shared" si="8"/>
        <v>-156</v>
      </c>
      <c r="T51" s="14">
        <f t="shared" si="4"/>
        <v>-6.2260536398467403E-3</v>
      </c>
      <c r="U51" s="14">
        <f t="shared" si="1"/>
        <v>-6.582884500299202E-3</v>
      </c>
      <c r="V51" s="11" t="s">
        <v>116</v>
      </c>
      <c r="W51" s="11"/>
      <c r="X51" s="11">
        <v>43</v>
      </c>
      <c r="Y51" s="11"/>
      <c r="Z51" s="11">
        <v>14</v>
      </c>
      <c r="AA51" s="15">
        <f t="shared" si="12"/>
        <v>13</v>
      </c>
      <c r="AB51" s="11">
        <v>92</v>
      </c>
      <c r="AC51" s="15"/>
      <c r="AD51" s="11">
        <v>3</v>
      </c>
      <c r="AE51" s="11"/>
      <c r="AF51" s="11"/>
      <c r="AG51" s="11"/>
      <c r="AH51" s="11"/>
      <c r="AI51" s="25">
        <f t="shared" si="9"/>
        <v>165</v>
      </c>
      <c r="AJ51" s="25">
        <f t="shared" si="13"/>
        <v>0</v>
      </c>
      <c r="AK51" s="11" t="s">
        <v>113</v>
      </c>
      <c r="AL51" s="15">
        <v>2</v>
      </c>
    </row>
    <row r="52" spans="1:38" x14ac:dyDescent="0.3">
      <c r="A52" s="11">
        <v>2024</v>
      </c>
      <c r="B52" s="11" t="s">
        <v>39</v>
      </c>
      <c r="C52" s="19">
        <v>45576</v>
      </c>
      <c r="D52" s="20" t="s">
        <v>52</v>
      </c>
      <c r="E52" s="20" t="s">
        <v>53</v>
      </c>
      <c r="F52" s="11" t="s">
        <v>54</v>
      </c>
      <c r="G52" s="11" t="s">
        <v>55</v>
      </c>
      <c r="H52" s="9" t="s">
        <v>56</v>
      </c>
      <c r="I52" s="11" t="s">
        <v>115</v>
      </c>
      <c r="J52" s="9">
        <v>5159299</v>
      </c>
      <c r="K52" s="9"/>
      <c r="L52" s="21"/>
      <c r="M52" s="11">
        <v>183565</v>
      </c>
      <c r="N52" s="22">
        <v>3996</v>
      </c>
      <c r="O52" s="23">
        <v>3976</v>
      </c>
      <c r="P52" s="15">
        <v>3973</v>
      </c>
      <c r="Q52" s="24">
        <v>3966</v>
      </c>
      <c r="R52" s="25">
        <f t="shared" si="0"/>
        <v>-10</v>
      </c>
      <c r="S52" s="25">
        <f t="shared" si="8"/>
        <v>-30</v>
      </c>
      <c r="T52" s="14">
        <f t="shared" si="4"/>
        <v>-7.5075075075075048E-3</v>
      </c>
      <c r="U52" s="14">
        <f t="shared" si="1"/>
        <v>-2.5150905432596016E-3</v>
      </c>
      <c r="V52" s="9"/>
      <c r="W52" s="11"/>
      <c r="X52" s="11">
        <v>4</v>
      </c>
      <c r="Y52" s="11"/>
      <c r="Z52" s="11">
        <v>0</v>
      </c>
      <c r="AA52" s="15">
        <f t="shared" si="12"/>
        <v>3</v>
      </c>
      <c r="AB52" s="11">
        <v>3</v>
      </c>
      <c r="AC52" s="15"/>
      <c r="AD52" s="11"/>
      <c r="AE52" s="11"/>
      <c r="AF52" s="11"/>
      <c r="AG52" s="11"/>
      <c r="AH52" s="11"/>
      <c r="AI52" s="25">
        <f t="shared" si="9"/>
        <v>10</v>
      </c>
      <c r="AJ52" s="25">
        <f t="shared" si="13"/>
        <v>0</v>
      </c>
      <c r="AK52" s="11"/>
      <c r="AL52" s="15">
        <v>2</v>
      </c>
    </row>
    <row r="53" spans="1:38" x14ac:dyDescent="0.3">
      <c r="A53" s="11">
        <v>2024</v>
      </c>
      <c r="B53" s="11" t="s">
        <v>39</v>
      </c>
      <c r="C53" s="19">
        <v>45576</v>
      </c>
      <c r="D53" s="20" t="s">
        <v>52</v>
      </c>
      <c r="E53" s="20" t="s">
        <v>53</v>
      </c>
      <c r="F53" s="11" t="s">
        <v>54</v>
      </c>
      <c r="G53" s="11" t="s">
        <v>55</v>
      </c>
      <c r="H53" s="9" t="s">
        <v>56</v>
      </c>
      <c r="I53" s="11" t="s">
        <v>117</v>
      </c>
      <c r="J53" s="9">
        <v>5158582</v>
      </c>
      <c r="K53" s="9"/>
      <c r="L53" s="21"/>
      <c r="M53" s="11">
        <v>183586</v>
      </c>
      <c r="N53" s="22">
        <v>8928</v>
      </c>
      <c r="O53" s="23">
        <v>8944</v>
      </c>
      <c r="P53" s="15">
        <v>8910</v>
      </c>
      <c r="Q53" s="24">
        <v>8808</v>
      </c>
      <c r="R53" s="25">
        <f t="shared" si="0"/>
        <v>-136</v>
      </c>
      <c r="S53" s="25">
        <f t="shared" si="8"/>
        <v>-120</v>
      </c>
      <c r="T53" s="14">
        <f t="shared" si="4"/>
        <v>-1.3440860215053752E-2</v>
      </c>
      <c r="U53" s="14">
        <f t="shared" si="1"/>
        <v>-1.5205724508050134E-2</v>
      </c>
      <c r="V53" s="9" t="s">
        <v>114</v>
      </c>
      <c r="W53" s="11">
        <v>82</v>
      </c>
      <c r="X53" s="11">
        <v>113</v>
      </c>
      <c r="Y53" s="11"/>
      <c r="Z53" s="11">
        <v>8</v>
      </c>
      <c r="AA53" s="15">
        <f t="shared" si="12"/>
        <v>34</v>
      </c>
      <c r="AB53" s="11">
        <v>59</v>
      </c>
      <c r="AC53" s="15"/>
      <c r="AD53" s="11">
        <v>4</v>
      </c>
      <c r="AE53" s="11"/>
      <c r="AF53" s="11"/>
      <c r="AG53" s="11"/>
      <c r="AH53" s="11"/>
      <c r="AI53" s="25">
        <f t="shared" si="9"/>
        <v>218</v>
      </c>
      <c r="AJ53" s="25">
        <f t="shared" si="13"/>
        <v>82</v>
      </c>
      <c r="AK53" s="11" t="s">
        <v>118</v>
      </c>
      <c r="AL53" s="15">
        <v>2</v>
      </c>
    </row>
    <row r="54" spans="1:38" x14ac:dyDescent="0.3">
      <c r="A54" s="27">
        <v>2024</v>
      </c>
      <c r="B54" s="27" t="s">
        <v>79</v>
      </c>
      <c r="C54" s="28">
        <v>45576</v>
      </c>
      <c r="D54" s="27" t="s">
        <v>80</v>
      </c>
      <c r="E54" s="20" t="s">
        <v>53</v>
      </c>
      <c r="F54" s="27" t="s">
        <v>81</v>
      </c>
      <c r="G54" s="27" t="s">
        <v>82</v>
      </c>
      <c r="H54" s="27" t="s">
        <v>56</v>
      </c>
      <c r="I54" s="29" t="s">
        <v>119</v>
      </c>
      <c r="J54" s="29">
        <v>5158610</v>
      </c>
      <c r="K54" s="30" t="s">
        <v>84</v>
      </c>
      <c r="L54" s="31">
        <v>2543.4</v>
      </c>
      <c r="M54" s="29">
        <v>183546</v>
      </c>
      <c r="N54" s="32">
        <v>7452</v>
      </c>
      <c r="O54" s="33">
        <v>7533</v>
      </c>
      <c r="P54" s="34">
        <v>7533</v>
      </c>
      <c r="Q54" s="33">
        <v>7521</v>
      </c>
      <c r="R54" s="12">
        <f t="shared" si="0"/>
        <v>-12</v>
      </c>
      <c r="S54" s="12">
        <f t="shared" si="8"/>
        <v>69</v>
      </c>
      <c r="T54" s="14">
        <f t="shared" si="4"/>
        <v>9.2592592592593004E-3</v>
      </c>
      <c r="U54" s="14">
        <f t="shared" si="1"/>
        <v>-1.5929908403026216E-3</v>
      </c>
      <c r="V54" s="27" t="s">
        <v>120</v>
      </c>
      <c r="W54" s="27">
        <v>0</v>
      </c>
      <c r="X54" s="29">
        <v>3</v>
      </c>
      <c r="Y54" s="29">
        <v>0</v>
      </c>
      <c r="Z54" s="35">
        <v>9</v>
      </c>
      <c r="AA54" s="33">
        <f>O54-P54</f>
        <v>0</v>
      </c>
      <c r="AB54" s="29">
        <v>0</v>
      </c>
      <c r="AC54" s="29">
        <v>0</v>
      </c>
      <c r="AD54" s="29">
        <v>0</v>
      </c>
      <c r="AE54" s="29">
        <v>0</v>
      </c>
      <c r="AF54" s="29">
        <v>0</v>
      </c>
      <c r="AG54" s="29">
        <v>0</v>
      </c>
      <c r="AH54" s="29">
        <v>0</v>
      </c>
      <c r="AI54" s="25">
        <f t="shared" si="9"/>
        <v>12</v>
      </c>
      <c r="AJ54" s="25">
        <f t="shared" si="13"/>
        <v>0</v>
      </c>
      <c r="AK54" s="27" t="s">
        <v>121</v>
      </c>
      <c r="AL54" s="15">
        <v>2</v>
      </c>
    </row>
    <row r="55" spans="1:38" x14ac:dyDescent="0.3">
      <c r="A55" s="27">
        <v>2024</v>
      </c>
      <c r="B55" s="27" t="s">
        <v>79</v>
      </c>
      <c r="C55" s="28">
        <v>45576</v>
      </c>
      <c r="D55" s="27" t="s">
        <v>80</v>
      </c>
      <c r="E55" s="20" t="s">
        <v>53</v>
      </c>
      <c r="F55" s="27" t="s">
        <v>81</v>
      </c>
      <c r="G55" s="27" t="s">
        <v>82</v>
      </c>
      <c r="H55" s="27" t="s">
        <v>56</v>
      </c>
      <c r="I55" s="29" t="s">
        <v>122</v>
      </c>
      <c r="J55" s="29">
        <v>5158599</v>
      </c>
      <c r="K55" s="30" t="s">
        <v>84</v>
      </c>
      <c r="L55" s="31">
        <v>13672.3</v>
      </c>
      <c r="M55" s="29">
        <v>183543</v>
      </c>
      <c r="N55" s="32">
        <v>40716</v>
      </c>
      <c r="O55" s="33">
        <v>41124</v>
      </c>
      <c r="P55" s="34">
        <v>41102</v>
      </c>
      <c r="Q55" s="33">
        <v>41022</v>
      </c>
      <c r="R55" s="12">
        <f>Q55-O55-W55</f>
        <v>-111</v>
      </c>
      <c r="S55" s="12">
        <f t="shared" si="8"/>
        <v>306</v>
      </c>
      <c r="T55" s="14">
        <f t="shared" si="4"/>
        <v>7.5154730327144925E-3</v>
      </c>
      <c r="U55" s="14">
        <f t="shared" si="1"/>
        <v>-2.480303472424894E-3</v>
      </c>
      <c r="V55" s="27" t="s">
        <v>123</v>
      </c>
      <c r="W55" s="27">
        <v>9</v>
      </c>
      <c r="X55" s="29">
        <v>49</v>
      </c>
      <c r="Y55" s="29">
        <v>0</v>
      </c>
      <c r="Z55" s="27">
        <v>40</v>
      </c>
      <c r="AA55" s="33">
        <f>O55-P55</f>
        <v>22</v>
      </c>
      <c r="AB55" s="29">
        <v>0</v>
      </c>
      <c r="AC55" s="29">
        <v>0</v>
      </c>
      <c r="AD55" s="29">
        <v>0</v>
      </c>
      <c r="AE55" s="29">
        <v>0</v>
      </c>
      <c r="AF55" s="29">
        <v>0</v>
      </c>
      <c r="AG55" s="29">
        <v>0</v>
      </c>
      <c r="AH55" s="29">
        <v>0</v>
      </c>
      <c r="AI55" s="25">
        <f t="shared" si="9"/>
        <v>111</v>
      </c>
      <c r="AJ55" s="25">
        <f t="shared" si="13"/>
        <v>0</v>
      </c>
      <c r="AK55" s="27" t="s">
        <v>124</v>
      </c>
      <c r="AL55" s="15">
        <v>2</v>
      </c>
    </row>
    <row r="56" spans="1:38" x14ac:dyDescent="0.3">
      <c r="A56" s="27">
        <f>2024</f>
        <v>2024</v>
      </c>
      <c r="B56" s="27" t="s">
        <v>79</v>
      </c>
      <c r="C56" s="28">
        <v>45576</v>
      </c>
      <c r="D56" s="27" t="s">
        <v>80</v>
      </c>
      <c r="E56" s="20" t="s">
        <v>53</v>
      </c>
      <c r="F56" s="27" t="s">
        <v>81</v>
      </c>
      <c r="G56" s="27" t="s">
        <v>82</v>
      </c>
      <c r="H56" s="27" t="s">
        <v>56</v>
      </c>
      <c r="I56" s="29" t="s">
        <v>125</v>
      </c>
      <c r="J56" s="29">
        <v>5158599</v>
      </c>
      <c r="K56" s="30" t="s">
        <v>84</v>
      </c>
      <c r="L56" s="31">
        <v>450</v>
      </c>
      <c r="M56" s="29">
        <v>183544</v>
      </c>
      <c r="N56" s="32">
        <v>1080</v>
      </c>
      <c r="O56" s="33">
        <v>1092</v>
      </c>
      <c r="P56" s="34">
        <v>1092</v>
      </c>
      <c r="Q56" s="33">
        <v>1092</v>
      </c>
      <c r="R56" s="12">
        <f>Q56-O56-W56</f>
        <v>0</v>
      </c>
      <c r="S56" s="12">
        <f t="shared" si="8"/>
        <v>12</v>
      </c>
      <c r="T56" s="14">
        <f t="shared" si="4"/>
        <v>1.1111111111111072E-2</v>
      </c>
      <c r="U56" s="14">
        <f t="shared" si="1"/>
        <v>0</v>
      </c>
      <c r="V56" s="27" t="s">
        <v>126</v>
      </c>
      <c r="W56" s="27">
        <v>0</v>
      </c>
      <c r="X56" s="29">
        <v>0</v>
      </c>
      <c r="Y56" s="29">
        <v>0</v>
      </c>
      <c r="Z56" s="27">
        <v>0</v>
      </c>
      <c r="AA56" s="33">
        <f>O56-P56</f>
        <v>0</v>
      </c>
      <c r="AB56" s="29">
        <v>0</v>
      </c>
      <c r="AC56" s="29">
        <v>0</v>
      </c>
      <c r="AD56" s="29">
        <v>0</v>
      </c>
      <c r="AE56" s="29">
        <v>0</v>
      </c>
      <c r="AF56" s="29">
        <v>0</v>
      </c>
      <c r="AG56" s="29">
        <v>0</v>
      </c>
      <c r="AH56" s="29">
        <v>0</v>
      </c>
      <c r="AI56" s="25">
        <f t="shared" si="9"/>
        <v>0</v>
      </c>
      <c r="AJ56" s="25">
        <f t="shared" si="13"/>
        <v>0</v>
      </c>
      <c r="AK56" s="27" t="s">
        <v>121</v>
      </c>
      <c r="AL56" s="15">
        <v>2</v>
      </c>
    </row>
    <row r="57" spans="1:38" x14ac:dyDescent="0.3">
      <c r="A57" s="27">
        <v>2024</v>
      </c>
      <c r="B57" s="27" t="s">
        <v>79</v>
      </c>
      <c r="C57" s="28">
        <v>45576</v>
      </c>
      <c r="D57" s="27" t="s">
        <v>80</v>
      </c>
      <c r="E57" s="20" t="s">
        <v>53</v>
      </c>
      <c r="F57" s="27" t="s">
        <v>81</v>
      </c>
      <c r="G57" s="27" t="s">
        <v>82</v>
      </c>
      <c r="H57" s="27" t="s">
        <v>56</v>
      </c>
      <c r="I57" s="29" t="s">
        <v>127</v>
      </c>
      <c r="J57" s="29">
        <v>5158615</v>
      </c>
      <c r="K57" s="30" t="s">
        <v>84</v>
      </c>
      <c r="L57" s="31">
        <v>5412.9</v>
      </c>
      <c r="M57" s="29">
        <v>183547</v>
      </c>
      <c r="N57" s="32">
        <v>15984</v>
      </c>
      <c r="O57" s="33">
        <v>15984</v>
      </c>
      <c r="P57" s="34">
        <v>15984</v>
      </c>
      <c r="Q57" s="33">
        <v>15882</v>
      </c>
      <c r="R57" s="12">
        <f>Q57-O57-W57</f>
        <v>-102</v>
      </c>
      <c r="S57" s="12">
        <f t="shared" si="8"/>
        <v>-102</v>
      </c>
      <c r="T57" s="14">
        <f t="shared" si="4"/>
        <v>-6.3813813813813347E-3</v>
      </c>
      <c r="U57" s="14">
        <f t="shared" si="1"/>
        <v>-6.3813813813813347E-3</v>
      </c>
      <c r="V57" s="27" t="s">
        <v>128</v>
      </c>
      <c r="W57" s="27">
        <v>0</v>
      </c>
      <c r="X57" s="29">
        <v>68</v>
      </c>
      <c r="Y57" s="29">
        <v>0</v>
      </c>
      <c r="Z57" s="27">
        <v>34</v>
      </c>
      <c r="AA57" s="33">
        <f>O57-P57</f>
        <v>0</v>
      </c>
      <c r="AB57" s="29">
        <v>0</v>
      </c>
      <c r="AC57" s="29">
        <v>0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5">
        <f t="shared" si="9"/>
        <v>102</v>
      </c>
      <c r="AJ57" s="25">
        <f t="shared" si="13"/>
        <v>0</v>
      </c>
      <c r="AK57" s="27" t="s">
        <v>129</v>
      </c>
      <c r="AL57" s="15">
        <v>2</v>
      </c>
    </row>
    <row r="58" spans="1:38" x14ac:dyDescent="0.3">
      <c r="A58" s="27">
        <v>2024</v>
      </c>
      <c r="B58" s="27" t="s">
        <v>79</v>
      </c>
      <c r="C58" s="28">
        <v>45576</v>
      </c>
      <c r="D58" s="27" t="s">
        <v>80</v>
      </c>
      <c r="E58" s="20" t="s">
        <v>53</v>
      </c>
      <c r="F58" s="27" t="s">
        <v>81</v>
      </c>
      <c r="G58" s="27" t="s">
        <v>82</v>
      </c>
      <c r="H58" s="27" t="s">
        <v>56</v>
      </c>
      <c r="I58" s="29" t="s">
        <v>130</v>
      </c>
      <c r="J58" s="29">
        <v>5158584</v>
      </c>
      <c r="K58" s="30" t="s">
        <v>84</v>
      </c>
      <c r="L58" s="31">
        <v>7705.3</v>
      </c>
      <c r="M58" s="29">
        <v>183545</v>
      </c>
      <c r="N58" s="32">
        <v>23004</v>
      </c>
      <c r="O58" s="33">
        <v>23235</v>
      </c>
      <c r="P58" s="34">
        <v>23181</v>
      </c>
      <c r="Q58" s="33">
        <v>23070</v>
      </c>
      <c r="R58" s="12">
        <f>Q58-O58-W58</f>
        <v>-172</v>
      </c>
      <c r="S58" s="12">
        <f t="shared" si="8"/>
        <v>66</v>
      </c>
      <c r="T58" s="14">
        <f t="shared" si="4"/>
        <v>2.8690662493480179E-3</v>
      </c>
      <c r="U58" s="14">
        <f t="shared" si="1"/>
        <v>-7.1013557133634553E-3</v>
      </c>
      <c r="V58" s="27" t="s">
        <v>131</v>
      </c>
      <c r="W58" s="27">
        <v>7</v>
      </c>
      <c r="X58" s="27">
        <v>82</v>
      </c>
      <c r="Y58" s="27">
        <v>0</v>
      </c>
      <c r="Z58" s="27">
        <v>36</v>
      </c>
      <c r="AA58" s="33">
        <f>O58-P58</f>
        <v>54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5">
        <f t="shared" si="9"/>
        <v>172</v>
      </c>
      <c r="AJ58" s="25">
        <f t="shared" si="13"/>
        <v>0</v>
      </c>
      <c r="AK58" s="27" t="s">
        <v>132</v>
      </c>
      <c r="AL58" s="15">
        <v>2</v>
      </c>
    </row>
    <row r="59" spans="1:38" x14ac:dyDescent="0.3">
      <c r="A59" s="27">
        <v>2024</v>
      </c>
      <c r="B59" s="27" t="s">
        <v>39</v>
      </c>
      <c r="C59" s="28">
        <v>45581</v>
      </c>
      <c r="D59" s="45" t="s">
        <v>52</v>
      </c>
      <c r="E59" s="45" t="s">
        <v>53</v>
      </c>
      <c r="F59" s="27" t="s">
        <v>54</v>
      </c>
      <c r="G59" s="27" t="s">
        <v>55</v>
      </c>
      <c r="H59" s="29" t="s">
        <v>56</v>
      </c>
      <c r="I59" s="46" t="s">
        <v>133</v>
      </c>
      <c r="J59" s="29">
        <v>5158596</v>
      </c>
      <c r="K59" s="29"/>
      <c r="L59" s="33"/>
      <c r="M59" s="46">
        <v>183548</v>
      </c>
      <c r="N59" s="47">
        <v>8964</v>
      </c>
      <c r="O59" s="48">
        <v>9057</v>
      </c>
      <c r="P59" s="49">
        <v>9054</v>
      </c>
      <c r="Q59" s="50">
        <v>9057</v>
      </c>
      <c r="R59" s="12">
        <f t="shared" ref="R59:R72" si="14">Q59-O59</f>
        <v>0</v>
      </c>
      <c r="S59" s="12">
        <f t="shared" si="8"/>
        <v>93</v>
      </c>
      <c r="T59" s="51">
        <f t="shared" si="4"/>
        <v>1.0374832663989197E-2</v>
      </c>
      <c r="U59" s="51">
        <f t="shared" si="1"/>
        <v>0</v>
      </c>
      <c r="V59" s="27" t="s">
        <v>134</v>
      </c>
      <c r="W59" s="27">
        <v>23</v>
      </c>
      <c r="X59" s="27">
        <v>14</v>
      </c>
      <c r="Y59" s="27"/>
      <c r="Z59" s="27">
        <v>6</v>
      </c>
      <c r="AA59" s="49">
        <v>3</v>
      </c>
      <c r="AB59" s="27"/>
      <c r="AC59" s="49"/>
      <c r="AD59" s="27"/>
      <c r="AE59" s="27"/>
      <c r="AF59" s="27"/>
      <c r="AG59" s="27"/>
      <c r="AH59" s="27"/>
      <c r="AI59" s="12">
        <f t="shared" si="9"/>
        <v>23</v>
      </c>
      <c r="AJ59" s="12">
        <f t="shared" si="13"/>
        <v>23</v>
      </c>
      <c r="AK59" s="27" t="s">
        <v>135</v>
      </c>
      <c r="AL59" s="15">
        <v>3</v>
      </c>
    </row>
    <row r="60" spans="1:38" x14ac:dyDescent="0.3">
      <c r="A60" s="27">
        <v>2024</v>
      </c>
      <c r="B60" s="27" t="s">
        <v>39</v>
      </c>
      <c r="C60" s="28">
        <v>45581</v>
      </c>
      <c r="D60" s="45" t="s">
        <v>52</v>
      </c>
      <c r="E60" s="45" t="s">
        <v>53</v>
      </c>
      <c r="F60" s="27" t="s">
        <v>54</v>
      </c>
      <c r="G60" s="27" t="s">
        <v>55</v>
      </c>
      <c r="H60" s="29" t="s">
        <v>56</v>
      </c>
      <c r="I60" s="46" t="s">
        <v>136</v>
      </c>
      <c r="J60" s="29">
        <v>5158602</v>
      </c>
      <c r="K60" s="29"/>
      <c r="L60" s="33"/>
      <c r="M60" s="46">
        <v>183551</v>
      </c>
      <c r="N60" s="47">
        <v>12096</v>
      </c>
      <c r="O60" s="48">
        <v>12221</v>
      </c>
      <c r="P60" s="49">
        <v>12221</v>
      </c>
      <c r="Q60" s="50">
        <v>12192</v>
      </c>
      <c r="R60" s="12">
        <f t="shared" si="14"/>
        <v>-29</v>
      </c>
      <c r="S60" s="12">
        <f t="shared" si="8"/>
        <v>96</v>
      </c>
      <c r="T60" s="51">
        <f t="shared" si="4"/>
        <v>7.9365079365079083E-3</v>
      </c>
      <c r="U60" s="51">
        <f t="shared" si="1"/>
        <v>-2.3729645691842327E-3</v>
      </c>
      <c r="V60" s="26" t="s">
        <v>137</v>
      </c>
      <c r="W60" s="27">
        <v>58</v>
      </c>
      <c r="X60" s="27">
        <v>69</v>
      </c>
      <c r="Y60" s="27"/>
      <c r="Z60" s="27">
        <v>5</v>
      </c>
      <c r="AA60" s="49">
        <v>0</v>
      </c>
      <c r="AB60" s="27">
        <v>10</v>
      </c>
      <c r="AC60" s="49"/>
      <c r="AD60" s="27">
        <v>3</v>
      </c>
      <c r="AE60" s="27"/>
      <c r="AF60" s="27"/>
      <c r="AG60" s="27"/>
      <c r="AH60" s="27"/>
      <c r="AI60" s="12">
        <f t="shared" si="9"/>
        <v>87</v>
      </c>
      <c r="AJ60" s="12">
        <f t="shared" si="13"/>
        <v>58</v>
      </c>
      <c r="AK60" s="27" t="s">
        <v>135</v>
      </c>
      <c r="AL60" s="15">
        <v>3</v>
      </c>
    </row>
    <row r="61" spans="1:38" x14ac:dyDescent="0.3">
      <c r="A61" s="27">
        <v>2024</v>
      </c>
      <c r="B61" s="27" t="s">
        <v>39</v>
      </c>
      <c r="C61" s="28">
        <v>45581</v>
      </c>
      <c r="D61" s="45" t="s">
        <v>52</v>
      </c>
      <c r="E61" s="45" t="s">
        <v>53</v>
      </c>
      <c r="F61" s="27" t="s">
        <v>54</v>
      </c>
      <c r="G61" s="27" t="s">
        <v>55</v>
      </c>
      <c r="H61" s="29" t="s">
        <v>56</v>
      </c>
      <c r="I61" s="46" t="s">
        <v>138</v>
      </c>
      <c r="J61" s="29">
        <v>5158587</v>
      </c>
      <c r="K61" s="29"/>
      <c r="L61" s="33"/>
      <c r="M61" s="46">
        <v>183552</v>
      </c>
      <c r="N61" s="47">
        <v>4860</v>
      </c>
      <c r="O61" s="48">
        <v>4877</v>
      </c>
      <c r="P61" s="49">
        <v>4877</v>
      </c>
      <c r="Q61" s="50">
        <v>4866</v>
      </c>
      <c r="R61" s="12">
        <f t="shared" si="14"/>
        <v>-11</v>
      </c>
      <c r="S61" s="12">
        <f t="shared" si="8"/>
        <v>6</v>
      </c>
      <c r="T61" s="51">
        <f t="shared" si="4"/>
        <v>1.2345679012346622E-3</v>
      </c>
      <c r="U61" s="51">
        <f t="shared" si="1"/>
        <v>-2.2554849292597545E-3</v>
      </c>
      <c r="V61" s="26"/>
      <c r="W61" s="27">
        <v>9</v>
      </c>
      <c r="X61" s="27">
        <v>16</v>
      </c>
      <c r="Y61" s="27"/>
      <c r="Z61" s="27">
        <v>1</v>
      </c>
      <c r="AA61" s="49">
        <v>0</v>
      </c>
      <c r="AB61" s="27"/>
      <c r="AC61" s="49"/>
      <c r="AD61" s="27">
        <v>3</v>
      </c>
      <c r="AE61" s="27"/>
      <c r="AF61" s="27"/>
      <c r="AG61" s="27"/>
      <c r="AH61" s="27"/>
      <c r="AI61" s="12">
        <f t="shared" si="9"/>
        <v>20</v>
      </c>
      <c r="AJ61" s="12">
        <f t="shared" si="13"/>
        <v>9</v>
      </c>
      <c r="AK61" s="27" t="s">
        <v>59</v>
      </c>
      <c r="AL61" s="15">
        <v>3</v>
      </c>
    </row>
    <row r="62" spans="1:38" x14ac:dyDescent="0.3">
      <c r="A62" s="27">
        <v>2024</v>
      </c>
      <c r="B62" s="27" t="s">
        <v>39</v>
      </c>
      <c r="C62" s="28">
        <v>45581</v>
      </c>
      <c r="D62" s="45" t="s">
        <v>52</v>
      </c>
      <c r="E62" s="45" t="s">
        <v>53</v>
      </c>
      <c r="F62" s="27" t="s">
        <v>54</v>
      </c>
      <c r="G62" s="27" t="s">
        <v>55</v>
      </c>
      <c r="H62" s="29" t="s">
        <v>56</v>
      </c>
      <c r="I62" s="46" t="s">
        <v>139</v>
      </c>
      <c r="J62" s="29">
        <v>5158586</v>
      </c>
      <c r="K62" s="29"/>
      <c r="L62" s="33"/>
      <c r="M62" s="46">
        <v>183553</v>
      </c>
      <c r="N62" s="47">
        <v>11448</v>
      </c>
      <c r="O62" s="48">
        <v>11576</v>
      </c>
      <c r="P62" s="49">
        <v>11571</v>
      </c>
      <c r="Q62" s="50">
        <v>11556</v>
      </c>
      <c r="R62" s="12">
        <f t="shared" si="14"/>
        <v>-20</v>
      </c>
      <c r="S62" s="12">
        <f t="shared" si="8"/>
        <v>108</v>
      </c>
      <c r="T62" s="51">
        <f t="shared" si="4"/>
        <v>9.4339622641510523E-3</v>
      </c>
      <c r="U62" s="51">
        <f t="shared" si="1"/>
        <v>-1.7277125086385681E-3</v>
      </c>
      <c r="V62" s="26" t="s">
        <v>140</v>
      </c>
      <c r="W62" s="27">
        <v>109</v>
      </c>
      <c r="X62" s="27">
        <v>63</v>
      </c>
      <c r="Y62" s="27"/>
      <c r="Z62" s="27">
        <v>7</v>
      </c>
      <c r="AA62" s="49">
        <v>5</v>
      </c>
      <c r="AB62" s="27">
        <v>51</v>
      </c>
      <c r="AC62" s="49"/>
      <c r="AD62" s="27">
        <v>3</v>
      </c>
      <c r="AE62" s="27"/>
      <c r="AF62" s="27"/>
      <c r="AG62" s="27"/>
      <c r="AH62" s="27"/>
      <c r="AI62" s="12">
        <f t="shared" si="9"/>
        <v>129</v>
      </c>
      <c r="AJ62" s="12">
        <f t="shared" si="13"/>
        <v>109</v>
      </c>
      <c r="AK62" s="27" t="s">
        <v>59</v>
      </c>
      <c r="AL62" s="15">
        <v>3</v>
      </c>
    </row>
    <row r="63" spans="1:38" x14ac:dyDescent="0.3">
      <c r="A63" s="27">
        <v>2024</v>
      </c>
      <c r="B63" s="27" t="s">
        <v>39</v>
      </c>
      <c r="C63" s="28">
        <v>45581</v>
      </c>
      <c r="D63" s="45" t="s">
        <v>52</v>
      </c>
      <c r="E63" s="45" t="s">
        <v>53</v>
      </c>
      <c r="F63" s="27" t="s">
        <v>54</v>
      </c>
      <c r="G63" s="27" t="s">
        <v>55</v>
      </c>
      <c r="H63" s="29" t="s">
        <v>56</v>
      </c>
      <c r="I63" s="46" t="s">
        <v>141</v>
      </c>
      <c r="J63" s="29">
        <v>5158611</v>
      </c>
      <c r="K63" s="29"/>
      <c r="L63" s="33"/>
      <c r="M63" s="46">
        <v>183554</v>
      </c>
      <c r="N63" s="47">
        <v>6480</v>
      </c>
      <c r="O63" s="48">
        <v>6510</v>
      </c>
      <c r="P63" s="49">
        <v>6510</v>
      </c>
      <c r="Q63" s="50">
        <v>6495</v>
      </c>
      <c r="R63" s="12">
        <f t="shared" si="14"/>
        <v>-15</v>
      </c>
      <c r="S63" s="12">
        <f t="shared" si="8"/>
        <v>15</v>
      </c>
      <c r="T63" s="51">
        <f t="shared" si="4"/>
        <v>2.3148148148148806E-3</v>
      </c>
      <c r="U63" s="51">
        <f t="shared" si="1"/>
        <v>-2.3041474654378336E-3</v>
      </c>
      <c r="V63" s="27" t="s">
        <v>64</v>
      </c>
      <c r="W63" s="27">
        <v>32</v>
      </c>
      <c r="X63" s="27">
        <v>25</v>
      </c>
      <c r="Y63" s="27"/>
      <c r="Z63" s="27">
        <v>3</v>
      </c>
      <c r="AA63" s="49">
        <v>0</v>
      </c>
      <c r="AB63" s="27">
        <v>16</v>
      </c>
      <c r="AC63" s="49"/>
      <c r="AD63" s="27">
        <v>3</v>
      </c>
      <c r="AE63" s="27"/>
      <c r="AF63" s="27"/>
      <c r="AG63" s="27"/>
      <c r="AH63" s="27"/>
      <c r="AI63" s="12">
        <f t="shared" si="9"/>
        <v>47</v>
      </c>
      <c r="AJ63" s="12">
        <f t="shared" si="13"/>
        <v>32</v>
      </c>
      <c r="AK63" s="27" t="s">
        <v>59</v>
      </c>
      <c r="AL63" s="15">
        <v>3</v>
      </c>
    </row>
    <row r="64" spans="1:38" x14ac:dyDescent="0.3">
      <c r="A64" s="27">
        <v>2024</v>
      </c>
      <c r="B64" s="27" t="s">
        <v>39</v>
      </c>
      <c r="C64" s="28">
        <v>45581</v>
      </c>
      <c r="D64" s="45" t="s">
        <v>52</v>
      </c>
      <c r="E64" s="45" t="s">
        <v>53</v>
      </c>
      <c r="F64" s="27" t="s">
        <v>54</v>
      </c>
      <c r="G64" s="27" t="s">
        <v>55</v>
      </c>
      <c r="H64" s="29" t="s">
        <v>56</v>
      </c>
      <c r="I64" s="46" t="s">
        <v>142</v>
      </c>
      <c r="J64" s="29">
        <v>5158617</v>
      </c>
      <c r="K64" s="29"/>
      <c r="L64" s="33"/>
      <c r="M64" s="46">
        <v>183580</v>
      </c>
      <c r="N64" s="47">
        <v>8064</v>
      </c>
      <c r="O64" s="48">
        <v>8076</v>
      </c>
      <c r="P64" s="49">
        <v>8076</v>
      </c>
      <c r="Q64" s="50">
        <v>8064</v>
      </c>
      <c r="R64" s="12">
        <f>Q64-O64</f>
        <v>-12</v>
      </c>
      <c r="S64" s="12">
        <f t="shared" si="8"/>
        <v>0</v>
      </c>
      <c r="T64" s="51">
        <f t="shared" si="4"/>
        <v>0</v>
      </c>
      <c r="U64" s="51">
        <f t="shared" si="1"/>
        <v>-1.4858841010401136E-3</v>
      </c>
      <c r="V64" s="27"/>
      <c r="W64" s="27"/>
      <c r="X64" s="27">
        <v>4</v>
      </c>
      <c r="Y64" s="27"/>
      <c r="Z64" s="27">
        <v>5</v>
      </c>
      <c r="AA64" s="49">
        <v>0</v>
      </c>
      <c r="AB64" s="27"/>
      <c r="AC64" s="49"/>
      <c r="AD64" s="27">
        <v>3</v>
      </c>
      <c r="AE64" s="27"/>
      <c r="AF64" s="27"/>
      <c r="AG64" s="27"/>
      <c r="AH64" s="27"/>
      <c r="AI64" s="12">
        <f t="shared" si="9"/>
        <v>12</v>
      </c>
      <c r="AJ64" s="12">
        <f t="shared" si="13"/>
        <v>0</v>
      </c>
      <c r="AK64" s="27"/>
      <c r="AL64" s="15">
        <v>3</v>
      </c>
    </row>
    <row r="65" spans="1:38" x14ac:dyDescent="0.3">
      <c r="A65" s="27">
        <v>2024</v>
      </c>
      <c r="B65" s="27" t="s">
        <v>39</v>
      </c>
      <c r="C65" s="28">
        <v>45581</v>
      </c>
      <c r="D65" s="45" t="s">
        <v>52</v>
      </c>
      <c r="E65" s="45" t="s">
        <v>53</v>
      </c>
      <c r="F65" s="27" t="s">
        <v>54</v>
      </c>
      <c r="G65" s="27" t="s">
        <v>55</v>
      </c>
      <c r="H65" s="29" t="s">
        <v>56</v>
      </c>
      <c r="I65" s="46" t="s">
        <v>143</v>
      </c>
      <c r="J65" s="29">
        <v>5158608</v>
      </c>
      <c r="K65" s="29"/>
      <c r="L65" s="33"/>
      <c r="M65" s="46">
        <v>183581</v>
      </c>
      <c r="N65" s="47">
        <v>9216</v>
      </c>
      <c r="O65" s="48">
        <v>9228</v>
      </c>
      <c r="P65" s="49">
        <v>9228</v>
      </c>
      <c r="Q65" s="50">
        <v>9216</v>
      </c>
      <c r="R65" s="12">
        <f t="shared" si="14"/>
        <v>-12</v>
      </c>
      <c r="S65" s="12">
        <f t="shared" si="8"/>
        <v>0</v>
      </c>
      <c r="T65" s="51">
        <f t="shared" si="4"/>
        <v>0</v>
      </c>
      <c r="U65" s="51">
        <f t="shared" si="1"/>
        <v>-1.3003901170350884E-3</v>
      </c>
      <c r="V65" s="26"/>
      <c r="W65" s="27">
        <v>20</v>
      </c>
      <c r="X65" s="27">
        <v>1</v>
      </c>
      <c r="Y65" s="27"/>
      <c r="Z65" s="27">
        <v>2</v>
      </c>
      <c r="AA65" s="49">
        <v>0</v>
      </c>
      <c r="AB65" s="27">
        <v>25</v>
      </c>
      <c r="AC65" s="49"/>
      <c r="AD65" s="27">
        <v>4</v>
      </c>
      <c r="AE65" s="27"/>
      <c r="AF65" s="27"/>
      <c r="AG65" s="27"/>
      <c r="AH65" s="27"/>
      <c r="AI65" s="12">
        <f t="shared" si="9"/>
        <v>32</v>
      </c>
      <c r="AJ65" s="12">
        <f t="shared" si="13"/>
        <v>20</v>
      </c>
      <c r="AK65" s="27"/>
      <c r="AL65" s="15">
        <v>3</v>
      </c>
    </row>
    <row r="66" spans="1:38" x14ac:dyDescent="0.3">
      <c r="A66" s="27">
        <v>2024</v>
      </c>
      <c r="B66" s="27" t="s">
        <v>39</v>
      </c>
      <c r="C66" s="28">
        <v>45581</v>
      </c>
      <c r="D66" s="45" t="s">
        <v>52</v>
      </c>
      <c r="E66" s="45" t="s">
        <v>53</v>
      </c>
      <c r="F66" s="27" t="s">
        <v>54</v>
      </c>
      <c r="G66" s="27" t="s">
        <v>55</v>
      </c>
      <c r="H66" s="29" t="s">
        <v>56</v>
      </c>
      <c r="I66" s="46" t="s">
        <v>144</v>
      </c>
      <c r="J66" s="29">
        <v>5158609</v>
      </c>
      <c r="K66" s="29"/>
      <c r="L66" s="33"/>
      <c r="M66" s="46">
        <v>183582</v>
      </c>
      <c r="N66" s="47">
        <v>12384</v>
      </c>
      <c r="O66" s="48">
        <v>12363</v>
      </c>
      <c r="P66" s="49">
        <v>12363</v>
      </c>
      <c r="Q66" s="50">
        <v>12332</v>
      </c>
      <c r="R66" s="12">
        <f t="shared" si="14"/>
        <v>-31</v>
      </c>
      <c r="S66" s="12">
        <f t="shared" si="8"/>
        <v>-52</v>
      </c>
      <c r="T66" s="51">
        <f t="shared" si="4"/>
        <v>-4.1989664082687783E-3</v>
      </c>
      <c r="U66" s="51">
        <f t="shared" si="1"/>
        <v>-2.5074820027501943E-3</v>
      </c>
      <c r="V66" s="27" t="s">
        <v>145</v>
      </c>
      <c r="W66" s="27">
        <v>41</v>
      </c>
      <c r="X66" s="27">
        <v>54</v>
      </c>
      <c r="Y66" s="27"/>
      <c r="Z66" s="27">
        <v>8</v>
      </c>
      <c r="AA66" s="49">
        <v>0</v>
      </c>
      <c r="AB66" s="27">
        <v>6</v>
      </c>
      <c r="AC66" s="49"/>
      <c r="AD66" s="27">
        <v>4</v>
      </c>
      <c r="AE66" s="27"/>
      <c r="AF66" s="27"/>
      <c r="AG66" s="27"/>
      <c r="AH66" s="27"/>
      <c r="AI66" s="12">
        <f t="shared" si="9"/>
        <v>72</v>
      </c>
      <c r="AJ66" s="12">
        <f t="shared" si="13"/>
        <v>41</v>
      </c>
      <c r="AK66" s="27" t="s">
        <v>59</v>
      </c>
      <c r="AL66" s="15">
        <v>3</v>
      </c>
    </row>
    <row r="67" spans="1:38" x14ac:dyDescent="0.3">
      <c r="A67" s="27">
        <v>2024</v>
      </c>
      <c r="B67" s="27" t="s">
        <v>39</v>
      </c>
      <c r="C67" s="28">
        <v>45581</v>
      </c>
      <c r="D67" s="45" t="s">
        <v>52</v>
      </c>
      <c r="E67" s="45" t="s">
        <v>53</v>
      </c>
      <c r="F67" s="27" t="s">
        <v>54</v>
      </c>
      <c r="G67" s="27" t="s">
        <v>55</v>
      </c>
      <c r="H67" s="29" t="s">
        <v>56</v>
      </c>
      <c r="I67" s="46" t="s">
        <v>146</v>
      </c>
      <c r="J67" s="29">
        <v>5159300</v>
      </c>
      <c r="K67" s="29"/>
      <c r="L67" s="33"/>
      <c r="M67" s="46">
        <v>183583</v>
      </c>
      <c r="N67" s="47">
        <v>4320</v>
      </c>
      <c r="O67" s="48">
        <v>4330</v>
      </c>
      <c r="P67" s="49">
        <v>4330</v>
      </c>
      <c r="Q67" s="50">
        <v>4320</v>
      </c>
      <c r="R67" s="12">
        <f t="shared" si="14"/>
        <v>-10</v>
      </c>
      <c r="S67" s="12">
        <f t="shared" si="8"/>
        <v>0</v>
      </c>
      <c r="T67" s="51">
        <f t="shared" si="4"/>
        <v>0</v>
      </c>
      <c r="U67" s="51">
        <f t="shared" ref="U67:U78" si="15">Q67/O67-1</f>
        <v>-2.3094688221708681E-3</v>
      </c>
      <c r="V67" s="27"/>
      <c r="W67" s="27"/>
      <c r="X67" s="27">
        <v>2</v>
      </c>
      <c r="Y67" s="27"/>
      <c r="Z67" s="27">
        <v>4</v>
      </c>
      <c r="AA67" s="49">
        <v>0</v>
      </c>
      <c r="AB67" s="27"/>
      <c r="AC67" s="49"/>
      <c r="AD67" s="27">
        <v>4</v>
      </c>
      <c r="AE67" s="27"/>
      <c r="AF67" s="27"/>
      <c r="AG67" s="27"/>
      <c r="AH67" s="27"/>
      <c r="AI67" s="12">
        <f t="shared" si="9"/>
        <v>10</v>
      </c>
      <c r="AJ67" s="12">
        <f t="shared" si="13"/>
        <v>0</v>
      </c>
      <c r="AK67" s="27"/>
      <c r="AL67" s="15">
        <v>3</v>
      </c>
    </row>
    <row r="68" spans="1:38" x14ac:dyDescent="0.3">
      <c r="A68" s="27">
        <v>2024</v>
      </c>
      <c r="B68" s="27" t="s">
        <v>39</v>
      </c>
      <c r="C68" s="28">
        <v>45581</v>
      </c>
      <c r="D68" s="45" t="s">
        <v>52</v>
      </c>
      <c r="E68" s="45" t="s">
        <v>53</v>
      </c>
      <c r="F68" s="27" t="s">
        <v>54</v>
      </c>
      <c r="G68" s="27" t="s">
        <v>55</v>
      </c>
      <c r="H68" s="29" t="s">
        <v>56</v>
      </c>
      <c r="I68" s="46" t="s">
        <v>147</v>
      </c>
      <c r="J68" s="29">
        <v>5158603</v>
      </c>
      <c r="K68" s="29"/>
      <c r="L68" s="33"/>
      <c r="M68" s="46">
        <v>183584</v>
      </c>
      <c r="N68" s="47">
        <v>5184</v>
      </c>
      <c r="O68" s="48">
        <v>5194</v>
      </c>
      <c r="P68" s="49">
        <v>5194</v>
      </c>
      <c r="Q68" s="50">
        <v>5184</v>
      </c>
      <c r="R68" s="12">
        <f t="shared" si="14"/>
        <v>-10</v>
      </c>
      <c r="S68" s="12">
        <f t="shared" si="8"/>
        <v>0</v>
      </c>
      <c r="T68" s="51">
        <f t="shared" ref="T68:T78" si="16">Q68/N68-1</f>
        <v>0</v>
      </c>
      <c r="U68" s="51">
        <f t="shared" si="15"/>
        <v>-1.9252984212553281E-3</v>
      </c>
      <c r="V68" s="27" t="s">
        <v>73</v>
      </c>
      <c r="W68" s="27">
        <v>79</v>
      </c>
      <c r="X68" s="27">
        <v>26</v>
      </c>
      <c r="Y68" s="27"/>
      <c r="Z68" s="27">
        <v>4</v>
      </c>
      <c r="AA68" s="49">
        <v>0</v>
      </c>
      <c r="AB68" s="27">
        <v>55</v>
      </c>
      <c r="AC68" s="49"/>
      <c r="AD68" s="27">
        <v>4</v>
      </c>
      <c r="AE68" s="27"/>
      <c r="AF68" s="27"/>
      <c r="AG68" s="27"/>
      <c r="AH68" s="27"/>
      <c r="AI68" s="12">
        <f t="shared" si="9"/>
        <v>89</v>
      </c>
      <c r="AJ68" s="12">
        <f t="shared" si="13"/>
        <v>79</v>
      </c>
      <c r="AK68" s="27" t="s">
        <v>59</v>
      </c>
      <c r="AL68" s="15">
        <v>3</v>
      </c>
    </row>
    <row r="69" spans="1:38" x14ac:dyDescent="0.3">
      <c r="A69" s="27">
        <v>2024</v>
      </c>
      <c r="B69" s="27" t="s">
        <v>39</v>
      </c>
      <c r="C69" s="28">
        <v>45581</v>
      </c>
      <c r="D69" s="45" t="s">
        <v>52</v>
      </c>
      <c r="E69" s="45" t="s">
        <v>53</v>
      </c>
      <c r="F69" s="27" t="s">
        <v>54</v>
      </c>
      <c r="G69" s="27" t="s">
        <v>55</v>
      </c>
      <c r="H69" s="29" t="s">
        <v>56</v>
      </c>
      <c r="I69" s="46" t="s">
        <v>148</v>
      </c>
      <c r="J69" s="29">
        <v>5158588</v>
      </c>
      <c r="K69" s="29"/>
      <c r="L69" s="33"/>
      <c r="M69" s="46">
        <v>183585</v>
      </c>
      <c r="N69" s="47">
        <v>5184</v>
      </c>
      <c r="O69" s="48">
        <v>5195</v>
      </c>
      <c r="P69" s="49">
        <v>5185</v>
      </c>
      <c r="Q69" s="50">
        <v>5184</v>
      </c>
      <c r="R69" s="12">
        <f t="shared" si="14"/>
        <v>-11</v>
      </c>
      <c r="S69" s="12">
        <f t="shared" si="8"/>
        <v>0</v>
      </c>
      <c r="T69" s="51">
        <f t="shared" si="16"/>
        <v>0</v>
      </c>
      <c r="U69" s="51">
        <f t="shared" si="15"/>
        <v>-2.1174205967275928E-3</v>
      </c>
      <c r="V69" s="29" t="s">
        <v>149</v>
      </c>
      <c r="W69" s="27">
        <v>18</v>
      </c>
      <c r="X69" s="27">
        <v>11</v>
      </c>
      <c r="Y69" s="27"/>
      <c r="Z69" s="27">
        <v>4</v>
      </c>
      <c r="AA69" s="49">
        <v>10</v>
      </c>
      <c r="AB69" s="27"/>
      <c r="AC69" s="49"/>
      <c r="AD69" s="27">
        <v>4</v>
      </c>
      <c r="AE69" s="27"/>
      <c r="AF69" s="27"/>
      <c r="AG69" s="27"/>
      <c r="AH69" s="27"/>
      <c r="AI69" s="12">
        <f t="shared" si="9"/>
        <v>29</v>
      </c>
      <c r="AJ69" s="12">
        <f t="shared" si="13"/>
        <v>18</v>
      </c>
      <c r="AK69" s="27" t="s">
        <v>150</v>
      </c>
      <c r="AL69" s="15">
        <v>3</v>
      </c>
    </row>
    <row r="70" spans="1:38" x14ac:dyDescent="0.3">
      <c r="A70" s="27">
        <v>2024</v>
      </c>
      <c r="B70" s="27" t="s">
        <v>39</v>
      </c>
      <c r="C70" s="28">
        <v>45581</v>
      </c>
      <c r="D70" s="45" t="s">
        <v>52</v>
      </c>
      <c r="E70" s="45" t="s">
        <v>53</v>
      </c>
      <c r="F70" s="27" t="s">
        <v>54</v>
      </c>
      <c r="G70" s="27" t="s">
        <v>55</v>
      </c>
      <c r="H70" s="29" t="s">
        <v>56</v>
      </c>
      <c r="I70" s="46" t="s">
        <v>151</v>
      </c>
      <c r="J70" s="29">
        <v>5158613</v>
      </c>
      <c r="K70" s="29"/>
      <c r="L70" s="33"/>
      <c r="M70" s="46">
        <v>183587</v>
      </c>
      <c r="N70" s="47">
        <v>7200</v>
      </c>
      <c r="O70" s="48">
        <v>7209</v>
      </c>
      <c r="P70" s="49">
        <v>7209</v>
      </c>
      <c r="Q70" s="50">
        <v>7200</v>
      </c>
      <c r="R70" s="12">
        <f t="shared" si="14"/>
        <v>-9</v>
      </c>
      <c r="S70" s="12">
        <f t="shared" si="8"/>
        <v>0</v>
      </c>
      <c r="T70" s="51">
        <f t="shared" si="16"/>
        <v>0</v>
      </c>
      <c r="U70" s="51">
        <f t="shared" si="15"/>
        <v>-1.2484394506866447E-3</v>
      </c>
      <c r="V70" s="29" t="s">
        <v>152</v>
      </c>
      <c r="W70" s="27">
        <v>26</v>
      </c>
      <c r="X70" s="27">
        <v>17</v>
      </c>
      <c r="Y70" s="27"/>
      <c r="Z70" s="27">
        <v>1</v>
      </c>
      <c r="AA70" s="49">
        <v>0</v>
      </c>
      <c r="AB70" s="27">
        <v>13</v>
      </c>
      <c r="AC70" s="49"/>
      <c r="AD70" s="27">
        <v>4</v>
      </c>
      <c r="AE70" s="27"/>
      <c r="AF70" s="27"/>
      <c r="AG70" s="27"/>
      <c r="AH70" s="27"/>
      <c r="AI70" s="12">
        <f t="shared" si="9"/>
        <v>35</v>
      </c>
      <c r="AJ70" s="12">
        <f t="shared" si="13"/>
        <v>26</v>
      </c>
      <c r="AK70" s="27" t="s">
        <v>150</v>
      </c>
      <c r="AL70" s="15">
        <v>3</v>
      </c>
    </row>
    <row r="71" spans="1:38" x14ac:dyDescent="0.3">
      <c r="A71" s="27">
        <v>2024</v>
      </c>
      <c r="B71" s="27" t="s">
        <v>39</v>
      </c>
      <c r="C71" s="28">
        <v>45581</v>
      </c>
      <c r="D71" s="45" t="s">
        <v>52</v>
      </c>
      <c r="E71" s="45" t="s">
        <v>53</v>
      </c>
      <c r="F71" s="27" t="s">
        <v>54</v>
      </c>
      <c r="G71" s="27" t="s">
        <v>55</v>
      </c>
      <c r="H71" s="29" t="s">
        <v>56</v>
      </c>
      <c r="I71" s="46" t="s">
        <v>153</v>
      </c>
      <c r="J71" s="29">
        <v>5158591</v>
      </c>
      <c r="K71" s="29"/>
      <c r="L71" s="33"/>
      <c r="M71" s="46">
        <v>183588</v>
      </c>
      <c r="N71" s="47">
        <v>19152</v>
      </c>
      <c r="O71" s="48">
        <v>19080</v>
      </c>
      <c r="P71" s="49">
        <v>19080</v>
      </c>
      <c r="Q71" s="50">
        <v>19036</v>
      </c>
      <c r="R71" s="12">
        <f t="shared" si="14"/>
        <v>-44</v>
      </c>
      <c r="S71" s="12">
        <f t="shared" si="8"/>
        <v>-116</v>
      </c>
      <c r="T71" s="51">
        <f t="shared" si="16"/>
        <v>-6.0568086883876493E-3</v>
      </c>
      <c r="U71" s="51">
        <f t="shared" si="15"/>
        <v>-2.3060796645701931E-3</v>
      </c>
      <c r="V71" s="29" t="s">
        <v>154</v>
      </c>
      <c r="W71" s="27">
        <v>83</v>
      </c>
      <c r="X71" s="27">
        <v>41</v>
      </c>
      <c r="Y71" s="27"/>
      <c r="Z71" s="27">
        <v>5</v>
      </c>
      <c r="AA71" s="49">
        <v>0</v>
      </c>
      <c r="AB71" s="27">
        <v>77</v>
      </c>
      <c r="AC71" s="49"/>
      <c r="AD71" s="27">
        <v>4</v>
      </c>
      <c r="AE71" s="27"/>
      <c r="AF71" s="27"/>
      <c r="AG71" s="27"/>
      <c r="AH71" s="27"/>
      <c r="AI71" s="12">
        <f t="shared" si="9"/>
        <v>127</v>
      </c>
      <c r="AJ71" s="12">
        <f t="shared" si="13"/>
        <v>83</v>
      </c>
      <c r="AK71" s="27" t="s">
        <v>150</v>
      </c>
      <c r="AL71" s="15">
        <v>3</v>
      </c>
    </row>
    <row r="72" spans="1:38" x14ac:dyDescent="0.3">
      <c r="A72" s="46">
        <v>2024</v>
      </c>
      <c r="B72" s="46" t="s">
        <v>155</v>
      </c>
      <c r="C72" s="52">
        <v>45582</v>
      </c>
      <c r="D72" s="46" t="s">
        <v>40</v>
      </c>
      <c r="E72" s="46" t="s">
        <v>41</v>
      </c>
      <c r="F72" s="46" t="s">
        <v>42</v>
      </c>
      <c r="G72" s="46" t="s">
        <v>43</v>
      </c>
      <c r="H72" s="46" t="s">
        <v>91</v>
      </c>
      <c r="I72" s="46" t="s">
        <v>46</v>
      </c>
      <c r="J72" s="46"/>
      <c r="K72" s="46"/>
      <c r="L72" s="46"/>
      <c r="M72" s="46">
        <v>183686</v>
      </c>
      <c r="N72" s="46">
        <v>900</v>
      </c>
      <c r="O72" s="46">
        <v>900</v>
      </c>
      <c r="P72" s="46">
        <v>900</v>
      </c>
      <c r="Q72" s="46">
        <v>900</v>
      </c>
      <c r="R72" s="12">
        <f t="shared" si="14"/>
        <v>0</v>
      </c>
      <c r="S72" s="46">
        <f t="shared" si="8"/>
        <v>0</v>
      </c>
      <c r="T72" s="53">
        <f t="shared" si="16"/>
        <v>0</v>
      </c>
      <c r="U72" s="53">
        <f t="shared" si="15"/>
        <v>0</v>
      </c>
      <c r="V72" s="46"/>
      <c r="W72" s="46"/>
      <c r="X72" s="46">
        <v>0</v>
      </c>
      <c r="Y72" s="46">
        <v>0</v>
      </c>
      <c r="Z72" s="46">
        <v>0</v>
      </c>
      <c r="AA72" s="46">
        <v>0</v>
      </c>
      <c r="AB72" s="46">
        <v>0</v>
      </c>
      <c r="AC72" s="46">
        <v>0</v>
      </c>
      <c r="AD72" s="46">
        <v>0</v>
      </c>
      <c r="AE72" s="46">
        <v>0</v>
      </c>
      <c r="AF72" s="46">
        <v>0</v>
      </c>
      <c r="AG72" s="46">
        <v>0</v>
      </c>
      <c r="AH72" s="46">
        <v>0</v>
      </c>
      <c r="AI72" s="46">
        <f t="shared" si="9"/>
        <v>0</v>
      </c>
      <c r="AJ72" s="46">
        <f>AI72+R72</f>
        <v>0</v>
      </c>
      <c r="AK72" s="46"/>
      <c r="AL72" s="15">
        <v>3</v>
      </c>
    </row>
    <row r="73" spans="1:38" x14ac:dyDescent="0.3">
      <c r="A73" s="46">
        <v>2024</v>
      </c>
      <c r="B73" s="46" t="s">
        <v>155</v>
      </c>
      <c r="C73" s="54">
        <v>45583</v>
      </c>
      <c r="D73" s="46" t="s">
        <v>40</v>
      </c>
      <c r="E73" s="46" t="s">
        <v>41</v>
      </c>
      <c r="F73" s="46" t="s">
        <v>42</v>
      </c>
      <c r="G73" s="46" t="s">
        <v>43</v>
      </c>
      <c r="H73" s="46" t="s">
        <v>91</v>
      </c>
      <c r="I73" s="46" t="s">
        <v>156</v>
      </c>
      <c r="J73" s="46"/>
      <c r="K73" s="46"/>
      <c r="L73" s="46"/>
      <c r="M73" s="46">
        <v>183514</v>
      </c>
      <c r="N73" s="46">
        <v>730</v>
      </c>
      <c r="O73" s="46">
        <v>730</v>
      </c>
      <c r="P73" s="46">
        <v>730</v>
      </c>
      <c r="Q73" s="46">
        <v>730</v>
      </c>
      <c r="R73" s="46">
        <f>Q73-O73</f>
        <v>0</v>
      </c>
      <c r="S73" s="46">
        <f t="shared" si="8"/>
        <v>0</v>
      </c>
      <c r="T73" s="53">
        <f t="shared" si="16"/>
        <v>0</v>
      </c>
      <c r="U73" s="53">
        <f t="shared" si="15"/>
        <v>0</v>
      </c>
      <c r="V73" s="46"/>
      <c r="W73" s="46"/>
      <c r="X73" s="46">
        <v>0</v>
      </c>
      <c r="Y73" s="46">
        <v>0</v>
      </c>
      <c r="Z73" s="46">
        <v>0</v>
      </c>
      <c r="AA73" s="46">
        <v>0</v>
      </c>
      <c r="AB73" s="46">
        <v>0</v>
      </c>
      <c r="AC73" s="46">
        <v>0</v>
      </c>
      <c r="AD73" s="46">
        <v>0</v>
      </c>
      <c r="AE73" s="46">
        <v>0</v>
      </c>
      <c r="AF73" s="46">
        <v>0</v>
      </c>
      <c r="AG73" s="46">
        <v>0</v>
      </c>
      <c r="AH73" s="46">
        <v>0</v>
      </c>
      <c r="AI73" s="46">
        <f t="shared" si="9"/>
        <v>0</v>
      </c>
      <c r="AJ73" s="46">
        <f>AI73+R73</f>
        <v>0</v>
      </c>
      <c r="AK73" s="46"/>
      <c r="AL73" s="15">
        <v>3</v>
      </c>
    </row>
    <row r="74" spans="1:38" x14ac:dyDescent="0.3">
      <c r="A74" s="55">
        <v>2024</v>
      </c>
      <c r="B74" s="55" t="s">
        <v>79</v>
      </c>
      <c r="C74" s="56">
        <v>45583</v>
      </c>
      <c r="D74" s="55" t="s">
        <v>80</v>
      </c>
      <c r="E74" s="45" t="s">
        <v>53</v>
      </c>
      <c r="F74" s="55" t="s">
        <v>81</v>
      </c>
      <c r="G74" s="55" t="s">
        <v>82</v>
      </c>
      <c r="H74" s="55" t="s">
        <v>56</v>
      </c>
      <c r="I74" s="57" t="s">
        <v>157</v>
      </c>
      <c r="J74" s="57">
        <v>5158607</v>
      </c>
      <c r="K74" s="9" t="s">
        <v>84</v>
      </c>
      <c r="L74" s="58">
        <v>1954.2</v>
      </c>
      <c r="M74" s="59">
        <v>183540</v>
      </c>
      <c r="N74" s="32">
        <v>17280</v>
      </c>
      <c r="O74" s="60">
        <v>17457</v>
      </c>
      <c r="P74" s="61">
        <v>17441</v>
      </c>
      <c r="Q74" s="60">
        <v>17430</v>
      </c>
      <c r="R74" s="62">
        <f>Q74-O74</f>
        <v>-27</v>
      </c>
      <c r="S74" s="62">
        <f t="shared" si="8"/>
        <v>150</v>
      </c>
      <c r="T74" s="51">
        <f t="shared" si="16"/>
        <v>8.6805555555555802E-3</v>
      </c>
      <c r="U74" s="51">
        <f t="shared" si="15"/>
        <v>-1.5466575012889061E-3</v>
      </c>
      <c r="V74" s="55" t="s">
        <v>158</v>
      </c>
      <c r="W74" s="55">
        <v>0</v>
      </c>
      <c r="X74" s="57">
        <v>6</v>
      </c>
      <c r="Y74" s="57">
        <v>0</v>
      </c>
      <c r="Z74" s="63">
        <v>5</v>
      </c>
      <c r="AA74" s="60">
        <f>O74-P74</f>
        <v>16</v>
      </c>
      <c r="AB74" s="57">
        <v>0</v>
      </c>
      <c r="AC74" s="57">
        <v>0</v>
      </c>
      <c r="AD74" s="57">
        <v>0</v>
      </c>
      <c r="AE74" s="57">
        <v>0</v>
      </c>
      <c r="AF74" s="57">
        <v>0</v>
      </c>
      <c r="AG74" s="57">
        <v>0</v>
      </c>
      <c r="AH74" s="57">
        <v>0</v>
      </c>
      <c r="AI74" s="62">
        <f t="shared" si="9"/>
        <v>27</v>
      </c>
      <c r="AJ74" s="62">
        <f>R74+AI74</f>
        <v>0</v>
      </c>
      <c r="AK74" s="64" t="s">
        <v>86</v>
      </c>
      <c r="AL74" s="15">
        <v>3</v>
      </c>
    </row>
    <row r="75" spans="1:38" x14ac:dyDescent="0.3">
      <c r="A75" s="55">
        <v>2024</v>
      </c>
      <c r="B75" s="55" t="s">
        <v>79</v>
      </c>
      <c r="C75" s="56">
        <v>45583</v>
      </c>
      <c r="D75" s="55" t="s">
        <v>80</v>
      </c>
      <c r="E75" s="45" t="s">
        <v>53</v>
      </c>
      <c r="F75" s="55" t="s">
        <v>81</v>
      </c>
      <c r="G75" s="55" t="s">
        <v>82</v>
      </c>
      <c r="H75" s="55" t="s">
        <v>56</v>
      </c>
      <c r="I75" s="57" t="s">
        <v>159</v>
      </c>
      <c r="J75" s="59">
        <v>5158618</v>
      </c>
      <c r="K75" s="9" t="s">
        <v>84</v>
      </c>
      <c r="L75" s="58">
        <v>7359</v>
      </c>
      <c r="M75" s="57">
        <v>183542</v>
      </c>
      <c r="N75" s="32">
        <v>21826</v>
      </c>
      <c r="O75" s="60">
        <v>22035</v>
      </c>
      <c r="P75" s="61">
        <v>22035</v>
      </c>
      <c r="Q75" s="60">
        <v>21984</v>
      </c>
      <c r="R75" s="62">
        <f>Q75-O75-W75</f>
        <v>-56</v>
      </c>
      <c r="S75" s="62">
        <f t="shared" si="8"/>
        <v>158</v>
      </c>
      <c r="T75" s="51">
        <f t="shared" si="16"/>
        <v>7.2390726656281768E-3</v>
      </c>
      <c r="U75" s="51">
        <f t="shared" si="15"/>
        <v>-2.3144996596323741E-3</v>
      </c>
      <c r="V75" s="55" t="s">
        <v>160</v>
      </c>
      <c r="W75" s="55">
        <v>5</v>
      </c>
      <c r="X75" s="57">
        <v>5</v>
      </c>
      <c r="Y75" s="57">
        <v>0</v>
      </c>
      <c r="Z75" s="55">
        <v>51</v>
      </c>
      <c r="AA75" s="60">
        <f>O75-P75</f>
        <v>0</v>
      </c>
      <c r="AB75" s="57">
        <v>0</v>
      </c>
      <c r="AC75" s="57">
        <v>0</v>
      </c>
      <c r="AD75" s="57">
        <v>0</v>
      </c>
      <c r="AE75" s="57">
        <v>0</v>
      </c>
      <c r="AF75" s="57">
        <v>0</v>
      </c>
      <c r="AG75" s="57">
        <v>0</v>
      </c>
      <c r="AH75" s="57">
        <v>0</v>
      </c>
      <c r="AI75" s="62">
        <f t="shared" si="9"/>
        <v>56</v>
      </c>
      <c r="AJ75" s="62">
        <f>R75+AI75</f>
        <v>0</v>
      </c>
      <c r="AK75" s="64" t="s">
        <v>161</v>
      </c>
      <c r="AL75" s="15">
        <v>3</v>
      </c>
    </row>
    <row r="76" spans="1:38" x14ac:dyDescent="0.3">
      <c r="A76" s="55">
        <f>2024</f>
        <v>2024</v>
      </c>
      <c r="B76" s="55" t="s">
        <v>79</v>
      </c>
      <c r="C76" s="56">
        <v>45583</v>
      </c>
      <c r="D76" s="55" t="s">
        <v>80</v>
      </c>
      <c r="E76" s="45" t="s">
        <v>53</v>
      </c>
      <c r="F76" s="55" t="s">
        <v>81</v>
      </c>
      <c r="G76" s="55" t="s">
        <v>82</v>
      </c>
      <c r="H76" s="55" t="s">
        <v>56</v>
      </c>
      <c r="I76" s="57" t="s">
        <v>162</v>
      </c>
      <c r="J76" s="59">
        <v>5158583</v>
      </c>
      <c r="K76" s="9" t="s">
        <v>84</v>
      </c>
      <c r="L76" s="58">
        <v>6492</v>
      </c>
      <c r="M76" s="57">
        <v>183549</v>
      </c>
      <c r="N76" s="32">
        <v>16956</v>
      </c>
      <c r="O76" s="32">
        <v>17124</v>
      </c>
      <c r="P76" s="61">
        <v>17120</v>
      </c>
      <c r="Q76" s="60">
        <v>17082</v>
      </c>
      <c r="R76" s="62">
        <f>Q76-O76</f>
        <v>-42</v>
      </c>
      <c r="S76" s="62">
        <f t="shared" si="8"/>
        <v>126</v>
      </c>
      <c r="T76" s="51">
        <f t="shared" si="16"/>
        <v>7.4309978768578588E-3</v>
      </c>
      <c r="U76" s="51">
        <f t="shared" si="15"/>
        <v>-2.4526979677645944E-3</v>
      </c>
      <c r="V76" s="55" t="s">
        <v>163</v>
      </c>
      <c r="W76" s="55">
        <v>0</v>
      </c>
      <c r="X76" s="57">
        <v>2</v>
      </c>
      <c r="Y76" s="57">
        <v>0</v>
      </c>
      <c r="Z76" s="55">
        <v>36</v>
      </c>
      <c r="AA76" s="60">
        <f>O76-P76</f>
        <v>4</v>
      </c>
      <c r="AB76" s="57">
        <v>0</v>
      </c>
      <c r="AC76" s="57">
        <v>0</v>
      </c>
      <c r="AD76" s="57">
        <v>0</v>
      </c>
      <c r="AE76" s="57">
        <v>0</v>
      </c>
      <c r="AF76" s="57">
        <v>0</v>
      </c>
      <c r="AG76" s="57">
        <v>0</v>
      </c>
      <c r="AH76" s="57">
        <v>0</v>
      </c>
      <c r="AI76" s="62">
        <f t="shared" si="9"/>
        <v>42</v>
      </c>
      <c r="AJ76" s="62">
        <f>R76+AI76</f>
        <v>0</v>
      </c>
      <c r="AK76" s="64" t="s">
        <v>86</v>
      </c>
      <c r="AL76" s="15">
        <v>3</v>
      </c>
    </row>
    <row r="77" spans="1:38" x14ac:dyDescent="0.3">
      <c r="A77" s="55">
        <v>2024</v>
      </c>
      <c r="B77" s="55" t="s">
        <v>79</v>
      </c>
      <c r="C77" s="56">
        <v>45583</v>
      </c>
      <c r="D77" s="55" t="s">
        <v>80</v>
      </c>
      <c r="E77" s="45" t="s">
        <v>53</v>
      </c>
      <c r="F77" s="55" t="s">
        <v>81</v>
      </c>
      <c r="G77" s="55" t="s">
        <v>82</v>
      </c>
      <c r="H77" s="55" t="s">
        <v>56</v>
      </c>
      <c r="I77" s="57" t="s">
        <v>164</v>
      </c>
      <c r="J77" s="59">
        <v>5158583</v>
      </c>
      <c r="K77" s="9" t="s">
        <v>84</v>
      </c>
      <c r="L77" s="58">
        <v>813.2</v>
      </c>
      <c r="M77" s="57">
        <v>183550</v>
      </c>
      <c r="N77" s="32">
        <v>1728</v>
      </c>
      <c r="O77" s="32">
        <v>1746</v>
      </c>
      <c r="P77" s="61">
        <v>1744</v>
      </c>
      <c r="Q77" s="60">
        <v>1743</v>
      </c>
      <c r="R77" s="62">
        <f>Q77-O77</f>
        <v>-3</v>
      </c>
      <c r="S77" s="62">
        <f t="shared" si="8"/>
        <v>15</v>
      </c>
      <c r="T77" s="51">
        <f t="shared" si="16"/>
        <v>8.6805555555555802E-3</v>
      </c>
      <c r="U77" s="51">
        <f t="shared" si="15"/>
        <v>-1.7182130584192379E-3</v>
      </c>
      <c r="V77" s="55" t="s">
        <v>165</v>
      </c>
      <c r="W77" s="55">
        <v>0</v>
      </c>
      <c r="X77" s="57">
        <v>1</v>
      </c>
      <c r="Y77" s="57">
        <v>0</v>
      </c>
      <c r="Z77" s="55">
        <v>0</v>
      </c>
      <c r="AA77" s="60">
        <f>O77-P77</f>
        <v>2</v>
      </c>
      <c r="AB77" s="57">
        <v>0</v>
      </c>
      <c r="AC77" s="57">
        <v>0</v>
      </c>
      <c r="AD77" s="57">
        <v>0</v>
      </c>
      <c r="AE77" s="57">
        <v>0</v>
      </c>
      <c r="AF77" s="57">
        <v>0</v>
      </c>
      <c r="AG77" s="57">
        <v>0</v>
      </c>
      <c r="AH77" s="57">
        <v>0</v>
      </c>
      <c r="AI77" s="62">
        <f t="shared" si="9"/>
        <v>3</v>
      </c>
      <c r="AJ77" s="62">
        <f>R77+AI77</f>
        <v>0</v>
      </c>
      <c r="AK77" s="64" t="s">
        <v>86</v>
      </c>
      <c r="AL77" s="15">
        <v>3</v>
      </c>
    </row>
    <row r="78" spans="1:38" ht="33" x14ac:dyDescent="0.3">
      <c r="A78" s="55">
        <v>2024</v>
      </c>
      <c r="B78" s="55" t="s">
        <v>79</v>
      </c>
      <c r="C78" s="56">
        <v>45583</v>
      </c>
      <c r="D78" s="55" t="s">
        <v>80</v>
      </c>
      <c r="E78" s="45" t="s">
        <v>53</v>
      </c>
      <c r="F78" s="55" t="s">
        <v>81</v>
      </c>
      <c r="G78" s="55" t="s">
        <v>82</v>
      </c>
      <c r="H78" s="55" t="s">
        <v>56</v>
      </c>
      <c r="I78" s="57" t="s">
        <v>166</v>
      </c>
      <c r="J78" s="59">
        <v>5158008</v>
      </c>
      <c r="K78" s="9" t="s">
        <v>84</v>
      </c>
      <c r="L78" s="58" t="s">
        <v>167</v>
      </c>
      <c r="M78" s="57">
        <v>183994</v>
      </c>
      <c r="N78" s="32">
        <v>3780</v>
      </c>
      <c r="O78" s="60">
        <v>3780</v>
      </c>
      <c r="P78" s="61">
        <v>3772</v>
      </c>
      <c r="Q78" s="32">
        <v>3771</v>
      </c>
      <c r="R78" s="62">
        <f>Q78-O78</f>
        <v>-9</v>
      </c>
      <c r="S78" s="62">
        <f t="shared" si="8"/>
        <v>-9</v>
      </c>
      <c r="T78" s="51">
        <f t="shared" si="16"/>
        <v>-2.3809523809523725E-3</v>
      </c>
      <c r="U78" s="51">
        <f t="shared" si="15"/>
        <v>-2.3809523809523725E-3</v>
      </c>
      <c r="V78" s="55" t="s">
        <v>168</v>
      </c>
      <c r="W78" s="55">
        <v>0</v>
      </c>
      <c r="X78" s="55">
        <v>1</v>
      </c>
      <c r="Y78" s="55">
        <v>0</v>
      </c>
      <c r="Z78" s="55">
        <v>0</v>
      </c>
      <c r="AA78" s="60">
        <f>O78-P78</f>
        <v>8</v>
      </c>
      <c r="AB78" s="55">
        <v>0</v>
      </c>
      <c r="AC78" s="55">
        <v>0</v>
      </c>
      <c r="AD78" s="55">
        <v>0</v>
      </c>
      <c r="AE78" s="55">
        <v>0</v>
      </c>
      <c r="AF78" s="55">
        <v>0</v>
      </c>
      <c r="AG78" s="55">
        <v>0</v>
      </c>
      <c r="AH78" s="55">
        <v>0</v>
      </c>
      <c r="AI78" s="62">
        <f t="shared" si="9"/>
        <v>9</v>
      </c>
      <c r="AJ78" s="62">
        <f>R78+AI78</f>
        <v>0</v>
      </c>
      <c r="AK78" s="64" t="s">
        <v>86</v>
      </c>
      <c r="AL78" s="25">
        <v>3</v>
      </c>
    </row>
    <row r="79" spans="1:38" x14ac:dyDescent="0.3">
      <c r="A79" s="55">
        <v>2024</v>
      </c>
      <c r="B79" s="55" t="s">
        <v>39</v>
      </c>
      <c r="C79" s="65">
        <v>45583</v>
      </c>
      <c r="D79" s="55" t="s">
        <v>40</v>
      </c>
      <c r="E79" s="55" t="s">
        <v>41</v>
      </c>
      <c r="F79" s="55" t="s">
        <v>42</v>
      </c>
      <c r="G79" s="55" t="s">
        <v>43</v>
      </c>
      <c r="H79" s="55" t="s">
        <v>91</v>
      </c>
      <c r="I79" s="55" t="s">
        <v>156</v>
      </c>
      <c r="J79" s="55"/>
      <c r="K79" s="55"/>
      <c r="L79" s="55"/>
      <c r="M79" s="55">
        <v>183513</v>
      </c>
      <c r="N79" s="55">
        <v>1270</v>
      </c>
      <c r="O79" s="55">
        <v>1277</v>
      </c>
      <c r="P79" s="55">
        <v>1275</v>
      </c>
      <c r="Q79" s="55">
        <v>1270</v>
      </c>
      <c r="R79" s="57">
        <f>Q79-O79</f>
        <v>-7</v>
      </c>
      <c r="S79" s="57">
        <f>Q79-N79</f>
        <v>0</v>
      </c>
      <c r="T79" s="66">
        <f>Q79/N79-1</f>
        <v>0</v>
      </c>
      <c r="U79" s="66">
        <f>Q79/O79-1</f>
        <v>-5.4815974941269108E-3</v>
      </c>
      <c r="V79" s="55"/>
      <c r="W79" s="55"/>
      <c r="X79" s="55">
        <v>0</v>
      </c>
      <c r="Y79" s="55">
        <v>0</v>
      </c>
      <c r="Z79" s="55">
        <v>0</v>
      </c>
      <c r="AA79" s="57">
        <f>+O79-P79</f>
        <v>2</v>
      </c>
      <c r="AB79" s="55">
        <v>5</v>
      </c>
      <c r="AC79" s="55">
        <v>0</v>
      </c>
      <c r="AD79" s="55">
        <v>0</v>
      </c>
      <c r="AE79" s="55">
        <v>0</v>
      </c>
      <c r="AF79" s="55">
        <v>0</v>
      </c>
      <c r="AG79" s="55">
        <v>0</v>
      </c>
      <c r="AH79" s="55">
        <v>0</v>
      </c>
      <c r="AI79" s="55">
        <f>SUM(X79:AH79)</f>
        <v>7</v>
      </c>
      <c r="AJ79" s="55">
        <f>+AI79+R79</f>
        <v>0</v>
      </c>
      <c r="AK79" s="55"/>
      <c r="AL79" s="25">
        <v>4</v>
      </c>
    </row>
    <row r="80" spans="1:38" x14ac:dyDescent="0.3">
      <c r="A80" s="55">
        <v>2024</v>
      </c>
      <c r="B80" s="55" t="s">
        <v>39</v>
      </c>
      <c r="C80" s="65">
        <v>45586</v>
      </c>
      <c r="D80" s="55" t="s">
        <v>40</v>
      </c>
      <c r="E80" s="55" t="s">
        <v>41</v>
      </c>
      <c r="F80" s="55" t="s">
        <v>42</v>
      </c>
      <c r="G80" s="55" t="s">
        <v>43</v>
      </c>
      <c r="H80" s="55" t="s">
        <v>91</v>
      </c>
      <c r="I80" s="55" t="s">
        <v>45</v>
      </c>
      <c r="J80" s="55"/>
      <c r="K80" s="55"/>
      <c r="L80" s="55"/>
      <c r="M80" s="55">
        <v>183683</v>
      </c>
      <c r="N80" s="55">
        <v>1310</v>
      </c>
      <c r="O80" s="55">
        <v>1310</v>
      </c>
      <c r="P80" s="55">
        <v>1310</v>
      </c>
      <c r="Q80" s="55">
        <v>1310</v>
      </c>
      <c r="R80" s="57">
        <f t="shared" ref="R80:R96" si="17">Q80-O80</f>
        <v>0</v>
      </c>
      <c r="S80" s="57">
        <f t="shared" ref="S80:S96" si="18">Q80-N80</f>
        <v>0</v>
      </c>
      <c r="T80" s="66">
        <f t="shared" ref="T80:T97" si="19">Q80/N80-1</f>
        <v>0</v>
      </c>
      <c r="U80" s="66">
        <f t="shared" ref="U80:U97" si="20">Q80/O80-1</f>
        <v>0</v>
      </c>
      <c r="V80" s="55"/>
      <c r="W80" s="55"/>
      <c r="X80" s="55">
        <v>0</v>
      </c>
      <c r="Y80" s="55">
        <v>0</v>
      </c>
      <c r="Z80" s="55">
        <v>0</v>
      </c>
      <c r="AA80" s="57">
        <f>+O80-P80</f>
        <v>0</v>
      </c>
      <c r="AB80" s="55">
        <v>0</v>
      </c>
      <c r="AC80" s="55">
        <v>0</v>
      </c>
      <c r="AD80" s="55">
        <v>0</v>
      </c>
      <c r="AE80" s="55">
        <v>0</v>
      </c>
      <c r="AF80" s="55">
        <v>0</v>
      </c>
      <c r="AG80" s="55">
        <v>0</v>
      </c>
      <c r="AH80" s="55">
        <v>0</v>
      </c>
      <c r="AI80" s="55">
        <f t="shared" ref="AI80:AI96" si="21">SUM(X80:AH80)</f>
        <v>0</v>
      </c>
      <c r="AJ80" s="55">
        <f>+AI80+R80</f>
        <v>0</v>
      </c>
      <c r="AK80" s="55"/>
      <c r="AL80" s="25">
        <v>4</v>
      </c>
    </row>
    <row r="81" spans="1:38" x14ac:dyDescent="0.3">
      <c r="A81" s="55">
        <v>2024</v>
      </c>
      <c r="B81" s="55" t="s">
        <v>39</v>
      </c>
      <c r="C81" s="65">
        <v>45586</v>
      </c>
      <c r="D81" s="55" t="s">
        <v>40</v>
      </c>
      <c r="E81" s="55" t="s">
        <v>41</v>
      </c>
      <c r="F81" s="55" t="s">
        <v>42</v>
      </c>
      <c r="G81" s="55" t="s">
        <v>43</v>
      </c>
      <c r="H81" s="55" t="s">
        <v>91</v>
      </c>
      <c r="I81" s="55" t="s">
        <v>46</v>
      </c>
      <c r="J81" s="55"/>
      <c r="K81" s="55"/>
      <c r="L81" s="55"/>
      <c r="M81" s="55">
        <v>183684</v>
      </c>
      <c r="N81" s="55">
        <v>1040</v>
      </c>
      <c r="O81" s="55">
        <f>1040+19</f>
        <v>1059</v>
      </c>
      <c r="P81" s="55">
        <v>1059</v>
      </c>
      <c r="Q81" s="55">
        <v>1040</v>
      </c>
      <c r="R81" s="57">
        <f t="shared" si="17"/>
        <v>-19</v>
      </c>
      <c r="S81" s="57">
        <f t="shared" si="18"/>
        <v>0</v>
      </c>
      <c r="T81" s="66">
        <f t="shared" si="19"/>
        <v>0</v>
      </c>
      <c r="U81" s="66">
        <f t="shared" si="20"/>
        <v>-1.7941454202077378E-2</v>
      </c>
      <c r="V81" s="55"/>
      <c r="W81" s="55"/>
      <c r="X81" s="55">
        <v>0</v>
      </c>
      <c r="Y81" s="55">
        <v>0</v>
      </c>
      <c r="Z81" s="55">
        <v>0</v>
      </c>
      <c r="AA81" s="57">
        <f>+O81-P81</f>
        <v>0</v>
      </c>
      <c r="AB81" s="55">
        <v>19</v>
      </c>
      <c r="AC81" s="55">
        <v>0</v>
      </c>
      <c r="AD81" s="55">
        <v>0</v>
      </c>
      <c r="AE81" s="55">
        <v>0</v>
      </c>
      <c r="AF81" s="55">
        <v>0</v>
      </c>
      <c r="AG81" s="55">
        <v>0</v>
      </c>
      <c r="AH81" s="55">
        <v>0</v>
      </c>
      <c r="AI81" s="55">
        <f t="shared" si="21"/>
        <v>19</v>
      </c>
      <c r="AJ81" s="55">
        <f>+AI81+R81</f>
        <v>0</v>
      </c>
      <c r="AK81" s="55"/>
      <c r="AL81" s="25">
        <v>4</v>
      </c>
    </row>
    <row r="82" spans="1:38" x14ac:dyDescent="0.3">
      <c r="A82" s="55">
        <v>2024</v>
      </c>
      <c r="B82" s="55" t="s">
        <v>39</v>
      </c>
      <c r="C82" s="65">
        <v>45590</v>
      </c>
      <c r="D82" s="55" t="s">
        <v>40</v>
      </c>
      <c r="E82" s="55" t="s">
        <v>41</v>
      </c>
      <c r="F82" s="55" t="s">
        <v>42</v>
      </c>
      <c r="G82" s="55" t="s">
        <v>43</v>
      </c>
      <c r="H82" s="55" t="s">
        <v>91</v>
      </c>
      <c r="I82" s="55" t="s">
        <v>169</v>
      </c>
      <c r="J82" s="55"/>
      <c r="K82" s="55"/>
      <c r="L82" s="55"/>
      <c r="M82" s="55">
        <v>183515</v>
      </c>
      <c r="N82" s="55">
        <v>850</v>
      </c>
      <c r="O82" s="55">
        <v>850</v>
      </c>
      <c r="P82" s="55">
        <v>850</v>
      </c>
      <c r="Q82" s="55">
        <v>850</v>
      </c>
      <c r="R82" s="57">
        <f t="shared" si="17"/>
        <v>0</v>
      </c>
      <c r="S82" s="57">
        <f t="shared" si="18"/>
        <v>0</v>
      </c>
      <c r="T82" s="66">
        <f t="shared" si="19"/>
        <v>0</v>
      </c>
      <c r="U82" s="66">
        <f t="shared" si="20"/>
        <v>0</v>
      </c>
      <c r="V82" s="55"/>
      <c r="W82" s="55"/>
      <c r="X82" s="55">
        <v>0</v>
      </c>
      <c r="Y82" s="55">
        <v>0</v>
      </c>
      <c r="Z82" s="55">
        <v>0</v>
      </c>
      <c r="AA82" s="57">
        <f>+O82-P82</f>
        <v>0</v>
      </c>
      <c r="AB82" s="55">
        <v>0</v>
      </c>
      <c r="AC82" s="55">
        <v>0</v>
      </c>
      <c r="AD82" s="55">
        <v>0</v>
      </c>
      <c r="AE82" s="55">
        <v>0</v>
      </c>
      <c r="AF82" s="55">
        <v>0</v>
      </c>
      <c r="AG82" s="55">
        <v>0</v>
      </c>
      <c r="AH82" s="55">
        <v>0</v>
      </c>
      <c r="AI82" s="55">
        <f t="shared" si="21"/>
        <v>0</v>
      </c>
      <c r="AJ82" s="55">
        <f>+AI82+R82</f>
        <v>0</v>
      </c>
      <c r="AK82" s="55"/>
      <c r="AL82" s="25">
        <v>4</v>
      </c>
    </row>
    <row r="83" spans="1:38" x14ac:dyDescent="0.3">
      <c r="A83" s="55">
        <v>2024</v>
      </c>
      <c r="B83" s="55" t="s">
        <v>39</v>
      </c>
      <c r="C83" s="56">
        <v>45589</v>
      </c>
      <c r="D83" s="45" t="s">
        <v>52</v>
      </c>
      <c r="E83" s="45" t="s">
        <v>53</v>
      </c>
      <c r="F83" s="55" t="s">
        <v>54</v>
      </c>
      <c r="G83" s="55" t="s">
        <v>55</v>
      </c>
      <c r="H83" s="57" t="s">
        <v>56</v>
      </c>
      <c r="I83" s="55" t="s">
        <v>170</v>
      </c>
      <c r="J83" s="57">
        <v>5159301</v>
      </c>
      <c r="K83" s="57"/>
      <c r="L83" s="60"/>
      <c r="M83" s="55">
        <v>183528</v>
      </c>
      <c r="N83" s="47">
        <v>26784</v>
      </c>
      <c r="O83" s="48">
        <v>28146</v>
      </c>
      <c r="P83" s="67">
        <v>27900</v>
      </c>
      <c r="Q83" s="50">
        <v>26931</v>
      </c>
      <c r="R83" s="62">
        <f t="shared" si="17"/>
        <v>-1215</v>
      </c>
      <c r="S83" s="62">
        <f t="shared" si="18"/>
        <v>147</v>
      </c>
      <c r="T83" s="51">
        <f t="shared" si="19"/>
        <v>5.4883512544803281E-3</v>
      </c>
      <c r="U83" s="51">
        <f t="shared" si="20"/>
        <v>-4.3167768066510348E-2</v>
      </c>
      <c r="V83" s="26" t="s">
        <v>171</v>
      </c>
      <c r="W83" s="55"/>
      <c r="X83" s="55">
        <v>622</v>
      </c>
      <c r="Y83" s="55"/>
      <c r="Z83" s="55">
        <v>23</v>
      </c>
      <c r="AA83" s="67">
        <f>+O83-P83</f>
        <v>246</v>
      </c>
      <c r="AB83" s="55">
        <f>155+166</f>
        <v>321</v>
      </c>
      <c r="AC83" s="67"/>
      <c r="AD83" s="55">
        <v>3</v>
      </c>
      <c r="AE83" s="55"/>
      <c r="AF83" s="55"/>
      <c r="AG83" s="55"/>
      <c r="AH83" s="55"/>
      <c r="AI83" s="62">
        <f t="shared" si="21"/>
        <v>1215</v>
      </c>
      <c r="AJ83" s="62">
        <f t="shared" ref="AJ83:AJ97" si="22">R83+AI83</f>
        <v>0</v>
      </c>
      <c r="AK83" s="55" t="s">
        <v>172</v>
      </c>
      <c r="AL83" s="25">
        <v>4</v>
      </c>
    </row>
    <row r="84" spans="1:38" x14ac:dyDescent="0.3">
      <c r="A84" s="55">
        <v>2024</v>
      </c>
      <c r="B84" s="55" t="s">
        <v>39</v>
      </c>
      <c r="C84" s="56">
        <v>45589</v>
      </c>
      <c r="D84" s="45" t="s">
        <v>52</v>
      </c>
      <c r="E84" s="45" t="s">
        <v>53</v>
      </c>
      <c r="F84" s="55" t="s">
        <v>54</v>
      </c>
      <c r="G84" s="55" t="s">
        <v>55</v>
      </c>
      <c r="H84" s="57" t="s">
        <v>56</v>
      </c>
      <c r="I84" s="55" t="s">
        <v>173</v>
      </c>
      <c r="J84" s="57">
        <v>5159310</v>
      </c>
      <c r="K84" s="57"/>
      <c r="L84" s="60"/>
      <c r="M84" s="55">
        <v>183530</v>
      </c>
      <c r="N84" s="47">
        <v>25164</v>
      </c>
      <c r="O84" s="48">
        <v>26367</v>
      </c>
      <c r="P84" s="67">
        <v>26354</v>
      </c>
      <c r="Q84" s="50">
        <v>25905</v>
      </c>
      <c r="R84" s="62">
        <f t="shared" si="17"/>
        <v>-462</v>
      </c>
      <c r="S84" s="62">
        <f t="shared" si="18"/>
        <v>741</v>
      </c>
      <c r="T84" s="51">
        <f t="shared" si="19"/>
        <v>2.944682880305205E-2</v>
      </c>
      <c r="U84" s="51">
        <f t="shared" si="20"/>
        <v>-1.7521902377972465E-2</v>
      </c>
      <c r="V84" s="26" t="s">
        <v>174</v>
      </c>
      <c r="W84" s="55"/>
      <c r="X84" s="55">
        <v>135</v>
      </c>
      <c r="Y84" s="55"/>
      <c r="Z84" s="55">
        <v>18</v>
      </c>
      <c r="AA84" s="67">
        <f t="shared" ref="AA84:AA96" si="23">+O84-P84</f>
        <v>13</v>
      </c>
      <c r="AB84" s="55">
        <v>293</v>
      </c>
      <c r="AC84" s="67"/>
      <c r="AD84" s="55">
        <v>3</v>
      </c>
      <c r="AE84" s="55"/>
      <c r="AF84" s="55"/>
      <c r="AG84" s="55"/>
      <c r="AH84" s="55"/>
      <c r="AI84" s="62">
        <f t="shared" si="21"/>
        <v>462</v>
      </c>
      <c r="AJ84" s="62">
        <f t="shared" si="22"/>
        <v>0</v>
      </c>
      <c r="AK84" s="55" t="s">
        <v>172</v>
      </c>
      <c r="AL84" s="25">
        <v>4</v>
      </c>
    </row>
    <row r="85" spans="1:38" x14ac:dyDescent="0.3">
      <c r="A85" s="55">
        <v>2024</v>
      </c>
      <c r="B85" s="55" t="s">
        <v>39</v>
      </c>
      <c r="C85" s="56">
        <v>45589</v>
      </c>
      <c r="D85" s="45" t="s">
        <v>52</v>
      </c>
      <c r="E85" s="45" t="s">
        <v>53</v>
      </c>
      <c r="F85" s="55" t="s">
        <v>54</v>
      </c>
      <c r="G85" s="55" t="s">
        <v>55</v>
      </c>
      <c r="H85" s="57" t="s">
        <v>56</v>
      </c>
      <c r="I85" s="55" t="s">
        <v>173</v>
      </c>
      <c r="J85" s="57">
        <v>5159310</v>
      </c>
      <c r="K85" s="57"/>
      <c r="L85" s="60"/>
      <c r="M85" s="55">
        <v>183531</v>
      </c>
      <c r="N85" s="47">
        <v>3132</v>
      </c>
      <c r="O85" s="48">
        <v>3288</v>
      </c>
      <c r="P85" s="67">
        <v>3288</v>
      </c>
      <c r="Q85" s="50">
        <v>3264</v>
      </c>
      <c r="R85" s="62">
        <f t="shared" si="17"/>
        <v>-24</v>
      </c>
      <c r="S85" s="62">
        <f t="shared" si="18"/>
        <v>132</v>
      </c>
      <c r="T85" s="51">
        <f t="shared" si="19"/>
        <v>4.2145593869731712E-2</v>
      </c>
      <c r="U85" s="51">
        <f t="shared" si="20"/>
        <v>-7.2992700729926918E-3</v>
      </c>
      <c r="V85" s="26" t="s">
        <v>175</v>
      </c>
      <c r="W85" s="55"/>
      <c r="X85" s="55">
        <v>7</v>
      </c>
      <c r="Y85" s="55"/>
      <c r="Z85" s="55">
        <v>2</v>
      </c>
      <c r="AA85" s="67">
        <f t="shared" si="23"/>
        <v>0</v>
      </c>
      <c r="AB85" s="55">
        <v>15</v>
      </c>
      <c r="AC85" s="67"/>
      <c r="AD85" s="55"/>
      <c r="AE85" s="55"/>
      <c r="AF85" s="55"/>
      <c r="AG85" s="55"/>
      <c r="AH85" s="55"/>
      <c r="AI85" s="62">
        <f t="shared" si="21"/>
        <v>24</v>
      </c>
      <c r="AJ85" s="62">
        <f t="shared" si="22"/>
        <v>0</v>
      </c>
      <c r="AK85" s="55" t="s">
        <v>172</v>
      </c>
      <c r="AL85" s="25">
        <v>4</v>
      </c>
    </row>
    <row r="86" spans="1:38" x14ac:dyDescent="0.3">
      <c r="A86" s="55">
        <v>2024</v>
      </c>
      <c r="B86" s="55" t="s">
        <v>39</v>
      </c>
      <c r="C86" s="56">
        <v>45589</v>
      </c>
      <c r="D86" s="45" t="s">
        <v>52</v>
      </c>
      <c r="E86" s="45" t="s">
        <v>53</v>
      </c>
      <c r="F86" s="55" t="s">
        <v>54</v>
      </c>
      <c r="G86" s="55" t="s">
        <v>55</v>
      </c>
      <c r="H86" s="57" t="s">
        <v>56</v>
      </c>
      <c r="I86" s="55" t="s">
        <v>176</v>
      </c>
      <c r="J86" s="57">
        <v>5159303</v>
      </c>
      <c r="K86" s="57"/>
      <c r="L86" s="60"/>
      <c r="M86" s="55">
        <v>183532</v>
      </c>
      <c r="N86" s="47">
        <v>13716</v>
      </c>
      <c r="O86" s="48">
        <v>14400</v>
      </c>
      <c r="P86" s="67">
        <v>14399</v>
      </c>
      <c r="Q86" s="50">
        <v>14064</v>
      </c>
      <c r="R86" s="62">
        <f t="shared" si="17"/>
        <v>-336</v>
      </c>
      <c r="S86" s="62">
        <f t="shared" si="18"/>
        <v>348</v>
      </c>
      <c r="T86" s="51">
        <f t="shared" si="19"/>
        <v>2.5371828521434825E-2</v>
      </c>
      <c r="U86" s="51">
        <f t="shared" si="20"/>
        <v>-2.3333333333333317E-2</v>
      </c>
      <c r="V86" s="64" t="s">
        <v>177</v>
      </c>
      <c r="W86" s="55">
        <v>50</v>
      </c>
      <c r="X86" s="55">
        <v>102</v>
      </c>
      <c r="Y86" s="55"/>
      <c r="Z86" s="55">
        <v>15</v>
      </c>
      <c r="AA86" s="67">
        <f t="shared" si="23"/>
        <v>1</v>
      </c>
      <c r="AB86" s="55">
        <v>265</v>
      </c>
      <c r="AC86" s="67"/>
      <c r="AD86" s="55">
        <v>3</v>
      </c>
      <c r="AE86" s="55"/>
      <c r="AF86" s="55"/>
      <c r="AG86" s="55"/>
      <c r="AH86" s="55"/>
      <c r="AI86" s="62">
        <f t="shared" si="21"/>
        <v>386</v>
      </c>
      <c r="AJ86" s="62">
        <f t="shared" si="22"/>
        <v>50</v>
      </c>
      <c r="AK86" s="55" t="s">
        <v>172</v>
      </c>
      <c r="AL86" s="25">
        <v>4</v>
      </c>
    </row>
    <row r="87" spans="1:38" x14ac:dyDescent="0.3">
      <c r="A87" s="55">
        <v>2024</v>
      </c>
      <c r="B87" s="55" t="s">
        <v>39</v>
      </c>
      <c r="C87" s="56">
        <v>45589</v>
      </c>
      <c r="D87" s="45" t="s">
        <v>52</v>
      </c>
      <c r="E87" s="45" t="s">
        <v>53</v>
      </c>
      <c r="F87" s="55" t="s">
        <v>54</v>
      </c>
      <c r="G87" s="55" t="s">
        <v>55</v>
      </c>
      <c r="H87" s="57" t="s">
        <v>56</v>
      </c>
      <c r="I87" s="55" t="s">
        <v>176</v>
      </c>
      <c r="J87" s="57">
        <v>5159303</v>
      </c>
      <c r="K87" s="57"/>
      <c r="L87" s="60"/>
      <c r="M87" s="55">
        <v>183533</v>
      </c>
      <c r="N87" s="47">
        <v>2160</v>
      </c>
      <c r="O87" s="48">
        <v>2268</v>
      </c>
      <c r="P87" s="67">
        <v>2268</v>
      </c>
      <c r="Q87" s="50">
        <v>2247</v>
      </c>
      <c r="R87" s="62">
        <f t="shared" si="17"/>
        <v>-21</v>
      </c>
      <c r="S87" s="62">
        <f t="shared" si="18"/>
        <v>87</v>
      </c>
      <c r="T87" s="51">
        <f t="shared" si="19"/>
        <v>4.0277777777777857E-2</v>
      </c>
      <c r="U87" s="51">
        <f t="shared" si="20"/>
        <v>-9.2592592592593004E-3</v>
      </c>
      <c r="V87" s="64" t="s">
        <v>178</v>
      </c>
      <c r="W87" s="55"/>
      <c r="X87" s="55">
        <v>8</v>
      </c>
      <c r="Y87" s="55"/>
      <c r="Z87" s="55">
        <v>3</v>
      </c>
      <c r="AA87" s="67">
        <f t="shared" si="23"/>
        <v>0</v>
      </c>
      <c r="AB87" s="55">
        <v>10</v>
      </c>
      <c r="AC87" s="67"/>
      <c r="AD87" s="55"/>
      <c r="AE87" s="55"/>
      <c r="AF87" s="55"/>
      <c r="AG87" s="55"/>
      <c r="AH87" s="55"/>
      <c r="AI87" s="62">
        <f t="shared" si="21"/>
        <v>21</v>
      </c>
      <c r="AJ87" s="62">
        <f t="shared" si="22"/>
        <v>0</v>
      </c>
      <c r="AK87" s="55"/>
      <c r="AL87" s="25">
        <v>4</v>
      </c>
    </row>
    <row r="88" spans="1:38" x14ac:dyDescent="0.3">
      <c r="A88" s="55">
        <v>2024</v>
      </c>
      <c r="B88" s="55" t="s">
        <v>39</v>
      </c>
      <c r="C88" s="56">
        <v>45589</v>
      </c>
      <c r="D88" s="45" t="s">
        <v>52</v>
      </c>
      <c r="E88" s="45" t="s">
        <v>53</v>
      </c>
      <c r="F88" s="55" t="s">
        <v>54</v>
      </c>
      <c r="G88" s="55" t="s">
        <v>55</v>
      </c>
      <c r="H88" s="57" t="s">
        <v>56</v>
      </c>
      <c r="I88" s="55" t="s">
        <v>179</v>
      </c>
      <c r="J88" s="57">
        <v>5159308</v>
      </c>
      <c r="K88" s="57"/>
      <c r="L88" s="60"/>
      <c r="M88" s="55">
        <v>183534</v>
      </c>
      <c r="N88" s="47">
        <v>24192</v>
      </c>
      <c r="O88" s="48">
        <v>25413</v>
      </c>
      <c r="P88" s="67">
        <v>25374</v>
      </c>
      <c r="Q88" s="50">
        <v>25071</v>
      </c>
      <c r="R88" s="62">
        <f t="shared" si="17"/>
        <v>-342</v>
      </c>
      <c r="S88" s="62">
        <f t="shared" si="18"/>
        <v>879</v>
      </c>
      <c r="T88" s="51">
        <f t="shared" si="19"/>
        <v>3.6334325396825351E-2</v>
      </c>
      <c r="U88" s="51">
        <f t="shared" si="20"/>
        <v>-1.3457679140597367E-2</v>
      </c>
      <c r="V88" s="64" t="s">
        <v>180</v>
      </c>
      <c r="W88" s="55"/>
      <c r="X88" s="55">
        <v>113</v>
      </c>
      <c r="Y88" s="55"/>
      <c r="Z88" s="55">
        <v>27</v>
      </c>
      <c r="AA88" s="67">
        <f t="shared" si="23"/>
        <v>39</v>
      </c>
      <c r="AB88" s="55">
        <v>160</v>
      </c>
      <c r="AC88" s="67"/>
      <c r="AD88" s="55">
        <v>3</v>
      </c>
      <c r="AE88" s="55"/>
      <c r="AF88" s="55"/>
      <c r="AG88" s="55"/>
      <c r="AH88" s="55"/>
      <c r="AI88" s="62">
        <f t="shared" si="21"/>
        <v>342</v>
      </c>
      <c r="AJ88" s="62">
        <f t="shared" si="22"/>
        <v>0</v>
      </c>
      <c r="AK88" s="55" t="s">
        <v>181</v>
      </c>
      <c r="AL88" s="25">
        <v>4</v>
      </c>
    </row>
    <row r="89" spans="1:38" x14ac:dyDescent="0.3">
      <c r="A89" s="55">
        <v>2024</v>
      </c>
      <c r="B89" s="55" t="s">
        <v>39</v>
      </c>
      <c r="C89" s="56">
        <v>45589</v>
      </c>
      <c r="D89" s="45" t="s">
        <v>52</v>
      </c>
      <c r="E89" s="45" t="s">
        <v>53</v>
      </c>
      <c r="F89" s="55" t="s">
        <v>54</v>
      </c>
      <c r="G89" s="55" t="s">
        <v>55</v>
      </c>
      <c r="H89" s="57" t="s">
        <v>56</v>
      </c>
      <c r="I89" s="55" t="s">
        <v>179</v>
      </c>
      <c r="J89" s="57">
        <v>5159308</v>
      </c>
      <c r="K89" s="57"/>
      <c r="L89" s="60"/>
      <c r="M89" s="55">
        <v>183535</v>
      </c>
      <c r="N89" s="47">
        <v>2916</v>
      </c>
      <c r="O89" s="48">
        <v>3066</v>
      </c>
      <c r="P89" s="67">
        <v>3066</v>
      </c>
      <c r="Q89" s="50">
        <v>3036</v>
      </c>
      <c r="R89" s="62">
        <f t="shared" si="17"/>
        <v>-30</v>
      </c>
      <c r="S89" s="62">
        <f t="shared" si="18"/>
        <v>120</v>
      </c>
      <c r="T89" s="51">
        <f t="shared" si="19"/>
        <v>4.1152263374485631E-2</v>
      </c>
      <c r="U89" s="51">
        <f t="shared" si="20"/>
        <v>-9.7847358121331274E-3</v>
      </c>
      <c r="V89" s="64" t="s">
        <v>182</v>
      </c>
      <c r="W89" s="55"/>
      <c r="X89" s="55">
        <v>3</v>
      </c>
      <c r="Y89" s="55"/>
      <c r="Z89" s="55">
        <v>5</v>
      </c>
      <c r="AA89" s="67">
        <f t="shared" si="23"/>
        <v>0</v>
      </c>
      <c r="AB89" s="55">
        <v>22</v>
      </c>
      <c r="AC89" s="67"/>
      <c r="AD89" s="55"/>
      <c r="AE89" s="55"/>
      <c r="AF89" s="55"/>
      <c r="AG89" s="55"/>
      <c r="AH89" s="55"/>
      <c r="AI89" s="62">
        <f t="shared" si="21"/>
        <v>30</v>
      </c>
      <c r="AJ89" s="62">
        <f t="shared" si="22"/>
        <v>0</v>
      </c>
      <c r="AK89" s="55"/>
      <c r="AL89" s="25">
        <v>4</v>
      </c>
    </row>
    <row r="90" spans="1:38" x14ac:dyDescent="0.3">
      <c r="A90" s="55">
        <v>2024</v>
      </c>
      <c r="B90" s="55" t="s">
        <v>39</v>
      </c>
      <c r="C90" s="56">
        <v>45589</v>
      </c>
      <c r="D90" s="45" t="s">
        <v>52</v>
      </c>
      <c r="E90" s="45" t="s">
        <v>53</v>
      </c>
      <c r="F90" s="55" t="s">
        <v>54</v>
      </c>
      <c r="G90" s="55" t="s">
        <v>55</v>
      </c>
      <c r="H90" s="57" t="s">
        <v>56</v>
      </c>
      <c r="I90" s="55" t="s">
        <v>183</v>
      </c>
      <c r="J90" s="57">
        <v>5157977</v>
      </c>
      <c r="K90" s="57"/>
      <c r="L90" s="60"/>
      <c r="M90" s="55">
        <v>183558</v>
      </c>
      <c r="N90" s="47">
        <v>8100</v>
      </c>
      <c r="O90" s="48">
        <v>8109</v>
      </c>
      <c r="P90" s="67">
        <v>8103</v>
      </c>
      <c r="Q90" s="50">
        <v>8070</v>
      </c>
      <c r="R90" s="62">
        <f t="shared" si="17"/>
        <v>-39</v>
      </c>
      <c r="S90" s="62">
        <f t="shared" si="18"/>
        <v>-30</v>
      </c>
      <c r="T90" s="51">
        <f t="shared" si="19"/>
        <v>-3.7037037037036535E-3</v>
      </c>
      <c r="U90" s="51">
        <f t="shared" si="20"/>
        <v>-4.8094709581946171E-3</v>
      </c>
      <c r="V90" s="57" t="s">
        <v>184</v>
      </c>
      <c r="W90" s="55">
        <v>33</v>
      </c>
      <c r="X90" s="55">
        <v>39</v>
      </c>
      <c r="Y90" s="55"/>
      <c r="Z90" s="55">
        <v>2</v>
      </c>
      <c r="AA90" s="67">
        <f t="shared" si="23"/>
        <v>6</v>
      </c>
      <c r="AB90" s="55">
        <v>23</v>
      </c>
      <c r="AC90" s="67"/>
      <c r="AD90" s="55">
        <v>2</v>
      </c>
      <c r="AE90" s="55"/>
      <c r="AF90" s="55"/>
      <c r="AG90" s="55"/>
      <c r="AH90" s="55"/>
      <c r="AI90" s="62">
        <f t="shared" si="21"/>
        <v>72</v>
      </c>
      <c r="AJ90" s="62">
        <f t="shared" si="22"/>
        <v>33</v>
      </c>
      <c r="AK90" s="55" t="s">
        <v>185</v>
      </c>
      <c r="AL90" s="25">
        <v>4</v>
      </c>
    </row>
    <row r="91" spans="1:38" x14ac:dyDescent="0.3">
      <c r="A91" s="55">
        <v>2024</v>
      </c>
      <c r="B91" s="55" t="s">
        <v>39</v>
      </c>
      <c r="C91" s="56">
        <v>45589</v>
      </c>
      <c r="D91" s="45" t="s">
        <v>52</v>
      </c>
      <c r="E91" s="45" t="s">
        <v>53</v>
      </c>
      <c r="F91" s="55" t="s">
        <v>54</v>
      </c>
      <c r="G91" s="55" t="s">
        <v>55</v>
      </c>
      <c r="H91" s="57" t="s">
        <v>56</v>
      </c>
      <c r="I91" s="55" t="s">
        <v>186</v>
      </c>
      <c r="J91" s="57">
        <v>5158004</v>
      </c>
      <c r="K91" s="57"/>
      <c r="L91" s="60"/>
      <c r="M91" s="55">
        <v>183559</v>
      </c>
      <c r="N91" s="47">
        <v>6264</v>
      </c>
      <c r="O91" s="48">
        <v>6273</v>
      </c>
      <c r="P91" s="67">
        <v>6268</v>
      </c>
      <c r="Q91" s="50">
        <v>6210</v>
      </c>
      <c r="R91" s="62">
        <f t="shared" si="17"/>
        <v>-63</v>
      </c>
      <c r="S91" s="62">
        <f t="shared" si="18"/>
        <v>-54</v>
      </c>
      <c r="T91" s="51">
        <f t="shared" si="19"/>
        <v>-8.6206896551723755E-3</v>
      </c>
      <c r="U91" s="51">
        <f t="shared" si="20"/>
        <v>-1.0043041606886627E-2</v>
      </c>
      <c r="V91" s="57" t="s">
        <v>184</v>
      </c>
      <c r="W91" s="55">
        <v>34</v>
      </c>
      <c r="X91" s="55">
        <v>52</v>
      </c>
      <c r="Y91" s="55"/>
      <c r="Z91" s="55">
        <v>0</v>
      </c>
      <c r="AA91" s="67">
        <f t="shared" si="23"/>
        <v>5</v>
      </c>
      <c r="AB91" s="55">
        <v>37</v>
      </c>
      <c r="AC91" s="67"/>
      <c r="AD91" s="55">
        <v>3</v>
      </c>
      <c r="AE91" s="55"/>
      <c r="AF91" s="55"/>
      <c r="AG91" s="55"/>
      <c r="AH91" s="55"/>
      <c r="AI91" s="62">
        <f t="shared" si="21"/>
        <v>97</v>
      </c>
      <c r="AJ91" s="62">
        <f t="shared" si="22"/>
        <v>34</v>
      </c>
      <c r="AK91" s="55" t="s">
        <v>187</v>
      </c>
      <c r="AL91" s="25">
        <v>4</v>
      </c>
    </row>
    <row r="92" spans="1:38" x14ac:dyDescent="0.3">
      <c r="A92" s="55">
        <v>2024</v>
      </c>
      <c r="B92" s="55" t="s">
        <v>39</v>
      </c>
      <c r="C92" s="56">
        <v>45589</v>
      </c>
      <c r="D92" s="45" t="s">
        <v>52</v>
      </c>
      <c r="E92" s="45" t="s">
        <v>53</v>
      </c>
      <c r="F92" s="55" t="s">
        <v>54</v>
      </c>
      <c r="G92" s="55" t="s">
        <v>55</v>
      </c>
      <c r="H92" s="57" t="s">
        <v>56</v>
      </c>
      <c r="I92" s="55" t="s">
        <v>188</v>
      </c>
      <c r="J92" s="57">
        <v>5157983</v>
      </c>
      <c r="K92" s="57"/>
      <c r="L92" s="60"/>
      <c r="M92" s="55">
        <v>183560</v>
      </c>
      <c r="N92" s="47">
        <v>7560</v>
      </c>
      <c r="O92" s="48">
        <v>7569</v>
      </c>
      <c r="P92" s="67">
        <v>7559</v>
      </c>
      <c r="Q92" s="50">
        <v>7512</v>
      </c>
      <c r="R92" s="62">
        <f t="shared" si="17"/>
        <v>-57</v>
      </c>
      <c r="S92" s="62">
        <f t="shared" si="18"/>
        <v>-48</v>
      </c>
      <c r="T92" s="51">
        <f t="shared" si="19"/>
        <v>-6.3492063492063266E-3</v>
      </c>
      <c r="U92" s="51">
        <f t="shared" si="20"/>
        <v>-7.5307173999207278E-3</v>
      </c>
      <c r="V92" s="57" t="s">
        <v>189</v>
      </c>
      <c r="W92" s="55">
        <v>36</v>
      </c>
      <c r="X92" s="55">
        <v>54</v>
      </c>
      <c r="Y92" s="55"/>
      <c r="Z92" s="55">
        <v>7</v>
      </c>
      <c r="AA92" s="67">
        <f t="shared" si="23"/>
        <v>10</v>
      </c>
      <c r="AB92" s="55">
        <v>19</v>
      </c>
      <c r="AC92" s="67"/>
      <c r="AD92" s="55">
        <v>3</v>
      </c>
      <c r="AE92" s="55"/>
      <c r="AF92" s="55"/>
      <c r="AG92" s="55"/>
      <c r="AH92" s="55"/>
      <c r="AI92" s="62">
        <f t="shared" si="21"/>
        <v>93</v>
      </c>
      <c r="AJ92" s="62">
        <f t="shared" si="22"/>
        <v>36</v>
      </c>
      <c r="AK92" s="55" t="s">
        <v>181</v>
      </c>
      <c r="AL92" s="25">
        <v>4</v>
      </c>
    </row>
    <row r="93" spans="1:38" x14ac:dyDescent="0.3">
      <c r="A93" s="55">
        <v>2024</v>
      </c>
      <c r="B93" s="55" t="s">
        <v>39</v>
      </c>
      <c r="C93" s="56">
        <v>45589</v>
      </c>
      <c r="D93" s="45" t="s">
        <v>52</v>
      </c>
      <c r="E93" s="45" t="s">
        <v>53</v>
      </c>
      <c r="F93" s="55" t="s">
        <v>54</v>
      </c>
      <c r="G93" s="55" t="s">
        <v>55</v>
      </c>
      <c r="H93" s="57" t="s">
        <v>56</v>
      </c>
      <c r="I93" s="55" t="s">
        <v>188</v>
      </c>
      <c r="J93" s="57">
        <v>5157983</v>
      </c>
      <c r="K93" s="57"/>
      <c r="L93" s="60"/>
      <c r="M93" s="55">
        <v>183561</v>
      </c>
      <c r="N93" s="47">
        <v>540</v>
      </c>
      <c r="O93" s="48">
        <v>540</v>
      </c>
      <c r="P93" s="67">
        <v>540</v>
      </c>
      <c r="Q93" s="50">
        <v>540</v>
      </c>
      <c r="R93" s="62">
        <f t="shared" si="17"/>
        <v>0</v>
      </c>
      <c r="S93" s="62">
        <f t="shared" si="18"/>
        <v>0</v>
      </c>
      <c r="T93" s="51">
        <f t="shared" si="19"/>
        <v>0</v>
      </c>
      <c r="U93" s="51">
        <f t="shared" si="20"/>
        <v>0</v>
      </c>
      <c r="V93" s="57"/>
      <c r="W93" s="55">
        <v>3</v>
      </c>
      <c r="X93" s="55">
        <v>2</v>
      </c>
      <c r="Y93" s="55"/>
      <c r="Z93" s="55">
        <v>0</v>
      </c>
      <c r="AA93" s="67">
        <f t="shared" si="23"/>
        <v>0</v>
      </c>
      <c r="AB93" s="55">
        <v>1</v>
      </c>
      <c r="AC93" s="67"/>
      <c r="AD93" s="55"/>
      <c r="AE93" s="55"/>
      <c r="AF93" s="55"/>
      <c r="AG93" s="55"/>
      <c r="AH93" s="55"/>
      <c r="AI93" s="62">
        <f t="shared" si="21"/>
        <v>3</v>
      </c>
      <c r="AJ93" s="62">
        <f t="shared" si="22"/>
        <v>3</v>
      </c>
      <c r="AK93" s="55"/>
      <c r="AL93" s="25">
        <v>4</v>
      </c>
    </row>
    <row r="94" spans="1:38" x14ac:dyDescent="0.3">
      <c r="A94" s="55">
        <v>2024</v>
      </c>
      <c r="B94" s="55" t="s">
        <v>39</v>
      </c>
      <c r="C94" s="56">
        <v>45589</v>
      </c>
      <c r="D94" s="45" t="s">
        <v>52</v>
      </c>
      <c r="E94" s="45" t="s">
        <v>53</v>
      </c>
      <c r="F94" s="55" t="s">
        <v>54</v>
      </c>
      <c r="G94" s="55" t="s">
        <v>55</v>
      </c>
      <c r="H94" s="57" t="s">
        <v>56</v>
      </c>
      <c r="I94" s="55" t="s">
        <v>190</v>
      </c>
      <c r="J94" s="57">
        <v>5159295</v>
      </c>
      <c r="K94" s="57"/>
      <c r="L94" s="60"/>
      <c r="M94" s="55">
        <v>183566</v>
      </c>
      <c r="N94" s="47">
        <v>25920</v>
      </c>
      <c r="O94" s="48">
        <v>25932</v>
      </c>
      <c r="P94" s="67">
        <v>25915</v>
      </c>
      <c r="Q94" s="50">
        <v>25791</v>
      </c>
      <c r="R94" s="62">
        <f t="shared" si="17"/>
        <v>-141</v>
      </c>
      <c r="S94" s="62">
        <f t="shared" si="18"/>
        <v>-129</v>
      </c>
      <c r="T94" s="51">
        <f t="shared" si="19"/>
        <v>-4.9768518518518157E-3</v>
      </c>
      <c r="U94" s="51">
        <f t="shared" si="20"/>
        <v>-5.4372975474317187E-3</v>
      </c>
      <c r="V94" s="57" t="s">
        <v>189</v>
      </c>
      <c r="W94" s="55"/>
      <c r="X94" s="55">
        <v>36</v>
      </c>
      <c r="Y94" s="55"/>
      <c r="Z94" s="55">
        <v>23</v>
      </c>
      <c r="AA94" s="67">
        <f t="shared" si="23"/>
        <v>17</v>
      </c>
      <c r="AB94" s="55">
        <v>62</v>
      </c>
      <c r="AC94" s="67"/>
      <c r="AD94" s="55">
        <v>3</v>
      </c>
      <c r="AE94" s="55"/>
      <c r="AF94" s="55"/>
      <c r="AG94" s="55"/>
      <c r="AH94" s="55"/>
      <c r="AI94" s="62">
        <f t="shared" si="21"/>
        <v>141</v>
      </c>
      <c r="AJ94" s="62">
        <f t="shared" si="22"/>
        <v>0</v>
      </c>
      <c r="AK94" s="55" t="s">
        <v>191</v>
      </c>
      <c r="AL94" s="25">
        <v>4</v>
      </c>
    </row>
    <row r="95" spans="1:38" x14ac:dyDescent="0.3">
      <c r="A95" s="55">
        <v>2024</v>
      </c>
      <c r="B95" s="55" t="s">
        <v>39</v>
      </c>
      <c r="C95" s="56">
        <v>45589</v>
      </c>
      <c r="D95" s="45" t="s">
        <v>52</v>
      </c>
      <c r="E95" s="45" t="s">
        <v>53</v>
      </c>
      <c r="F95" s="55" t="s">
        <v>54</v>
      </c>
      <c r="G95" s="55" t="s">
        <v>55</v>
      </c>
      <c r="H95" s="57" t="s">
        <v>56</v>
      </c>
      <c r="I95" s="55" t="s">
        <v>190</v>
      </c>
      <c r="J95" s="57">
        <v>5159295</v>
      </c>
      <c r="K95" s="57"/>
      <c r="L95" s="60"/>
      <c r="M95" s="55">
        <v>183567</v>
      </c>
      <c r="N95" s="47">
        <v>4104</v>
      </c>
      <c r="O95" s="48">
        <v>4104</v>
      </c>
      <c r="P95" s="67">
        <v>4102</v>
      </c>
      <c r="Q95" s="50">
        <v>4056</v>
      </c>
      <c r="R95" s="62">
        <f t="shared" si="17"/>
        <v>-48</v>
      </c>
      <c r="S95" s="62">
        <f t="shared" si="18"/>
        <v>-48</v>
      </c>
      <c r="T95" s="51">
        <f t="shared" si="19"/>
        <v>-1.1695906432748537E-2</v>
      </c>
      <c r="U95" s="51">
        <f t="shared" si="20"/>
        <v>-1.1695906432748537E-2</v>
      </c>
      <c r="V95" s="57" t="s">
        <v>192</v>
      </c>
      <c r="W95" s="55"/>
      <c r="X95" s="55">
        <v>16</v>
      </c>
      <c r="Y95" s="55"/>
      <c r="Z95" s="55">
        <v>5</v>
      </c>
      <c r="AA95" s="67">
        <f t="shared" si="23"/>
        <v>2</v>
      </c>
      <c r="AB95" s="55">
        <v>25</v>
      </c>
      <c r="AC95" s="67"/>
      <c r="AD95" s="55"/>
      <c r="AE95" s="55"/>
      <c r="AF95" s="55"/>
      <c r="AG95" s="55"/>
      <c r="AH95" s="55"/>
      <c r="AI95" s="62">
        <f t="shared" si="21"/>
        <v>48</v>
      </c>
      <c r="AJ95" s="62">
        <f t="shared" si="22"/>
        <v>0</v>
      </c>
      <c r="AK95" s="55" t="s">
        <v>191</v>
      </c>
      <c r="AL95" s="25">
        <v>4</v>
      </c>
    </row>
    <row r="96" spans="1:38" x14ac:dyDescent="0.3">
      <c r="A96" s="55">
        <v>2024</v>
      </c>
      <c r="B96" s="55" t="s">
        <v>39</v>
      </c>
      <c r="C96" s="56">
        <v>45589</v>
      </c>
      <c r="D96" s="45" t="s">
        <v>52</v>
      </c>
      <c r="E96" s="45" t="s">
        <v>53</v>
      </c>
      <c r="F96" s="55" t="s">
        <v>54</v>
      </c>
      <c r="G96" s="55" t="s">
        <v>55</v>
      </c>
      <c r="H96" s="57" t="s">
        <v>56</v>
      </c>
      <c r="I96" s="55" t="s">
        <v>193</v>
      </c>
      <c r="J96" s="57">
        <v>5158620</v>
      </c>
      <c r="K96" s="57"/>
      <c r="L96" s="60"/>
      <c r="M96" s="55">
        <v>183589</v>
      </c>
      <c r="N96" s="47">
        <v>18288</v>
      </c>
      <c r="O96" s="48">
        <v>18294</v>
      </c>
      <c r="P96" s="67">
        <v>18291</v>
      </c>
      <c r="Q96" s="50">
        <v>18120</v>
      </c>
      <c r="R96" s="62">
        <f t="shared" si="17"/>
        <v>-174</v>
      </c>
      <c r="S96" s="62">
        <f t="shared" si="18"/>
        <v>-168</v>
      </c>
      <c r="T96" s="51">
        <f t="shared" si="19"/>
        <v>-9.1863517060367661E-3</v>
      </c>
      <c r="U96" s="51">
        <f t="shared" si="20"/>
        <v>-9.5113151853066791E-3</v>
      </c>
      <c r="V96" s="57" t="s">
        <v>189</v>
      </c>
      <c r="W96" s="55">
        <v>59</v>
      </c>
      <c r="X96" s="55">
        <v>110</v>
      </c>
      <c r="Y96" s="55"/>
      <c r="Z96" s="55">
        <v>7</v>
      </c>
      <c r="AA96" s="67">
        <f t="shared" si="23"/>
        <v>3</v>
      </c>
      <c r="AB96" s="55">
        <v>109</v>
      </c>
      <c r="AC96" s="67"/>
      <c r="AD96" s="55">
        <v>4</v>
      </c>
      <c r="AE96" s="55"/>
      <c r="AF96" s="55"/>
      <c r="AG96" s="55"/>
      <c r="AH96" s="55"/>
      <c r="AI96" s="62">
        <f t="shared" si="21"/>
        <v>233</v>
      </c>
      <c r="AJ96" s="62">
        <f t="shared" si="22"/>
        <v>59</v>
      </c>
      <c r="AK96" s="55" t="s">
        <v>185</v>
      </c>
      <c r="AL96" s="25">
        <v>4</v>
      </c>
    </row>
    <row r="97" spans="1:38" x14ac:dyDescent="0.3">
      <c r="A97" s="55">
        <v>2024</v>
      </c>
      <c r="B97" s="55" t="s">
        <v>79</v>
      </c>
      <c r="C97" s="56">
        <v>45589</v>
      </c>
      <c r="D97" s="55" t="s">
        <v>80</v>
      </c>
      <c r="E97" s="45" t="s">
        <v>53</v>
      </c>
      <c r="F97" s="55" t="s">
        <v>81</v>
      </c>
      <c r="G97" s="55" t="s">
        <v>82</v>
      </c>
      <c r="H97" s="55" t="s">
        <v>56</v>
      </c>
      <c r="I97" s="57" t="s">
        <v>194</v>
      </c>
      <c r="J97" s="57">
        <v>5159767</v>
      </c>
      <c r="K97" s="9" t="s">
        <v>84</v>
      </c>
      <c r="L97" s="58">
        <v>17742</v>
      </c>
      <c r="M97" s="59">
        <v>183783</v>
      </c>
      <c r="N97" s="32">
        <v>54756</v>
      </c>
      <c r="O97" s="32">
        <v>54756</v>
      </c>
      <c r="P97" s="61">
        <v>54756</v>
      </c>
      <c r="Q97" s="60">
        <v>54672</v>
      </c>
      <c r="R97" s="62">
        <f>Q97-O97</f>
        <v>-84</v>
      </c>
      <c r="S97" s="62">
        <f>Q97-N97</f>
        <v>-84</v>
      </c>
      <c r="T97" s="51">
        <f t="shared" si="19"/>
        <v>-1.5340784571553634E-3</v>
      </c>
      <c r="U97" s="51">
        <f t="shared" si="20"/>
        <v>-1.5340784571553634E-3</v>
      </c>
      <c r="V97" s="57" t="s">
        <v>195</v>
      </c>
      <c r="W97" s="55">
        <v>0</v>
      </c>
      <c r="X97" s="57">
        <v>26</v>
      </c>
      <c r="Y97" s="57">
        <v>0</v>
      </c>
      <c r="Z97" s="63">
        <v>49</v>
      </c>
      <c r="AA97" s="60">
        <f>O97-P97</f>
        <v>0</v>
      </c>
      <c r="AB97" s="57">
        <v>0</v>
      </c>
      <c r="AC97" s="57">
        <v>0</v>
      </c>
      <c r="AD97" s="57">
        <v>0</v>
      </c>
      <c r="AE97" s="57">
        <v>9</v>
      </c>
      <c r="AF97" s="57">
        <v>0</v>
      </c>
      <c r="AG97" s="57">
        <v>0</v>
      </c>
      <c r="AH97" s="57">
        <v>0</v>
      </c>
      <c r="AI97" s="62">
        <f>SUM(X97:AH97)</f>
        <v>84</v>
      </c>
      <c r="AJ97" s="62">
        <f t="shared" si="22"/>
        <v>0</v>
      </c>
      <c r="AK97" s="64" t="s">
        <v>196</v>
      </c>
      <c r="AL97" s="25">
        <v>4</v>
      </c>
    </row>
    <row r="98" spans="1:38" x14ac:dyDescent="0.3">
      <c r="A98" s="57">
        <v>2024</v>
      </c>
      <c r="B98" s="57" t="s">
        <v>39</v>
      </c>
      <c r="C98" s="68">
        <v>45596</v>
      </c>
      <c r="D98" s="57" t="s">
        <v>40</v>
      </c>
      <c r="E98" s="57" t="s">
        <v>41</v>
      </c>
      <c r="F98" s="57" t="s">
        <v>42</v>
      </c>
      <c r="G98" s="55" t="s">
        <v>43</v>
      </c>
      <c r="H98" s="55" t="s">
        <v>91</v>
      </c>
      <c r="I98" s="55" t="s">
        <v>197</v>
      </c>
      <c r="J98" s="55"/>
      <c r="K98" s="55"/>
      <c r="L98" s="55"/>
      <c r="M98" s="69">
        <v>183595</v>
      </c>
      <c r="N98" s="70">
        <v>350</v>
      </c>
      <c r="O98" s="70">
        <v>350</v>
      </c>
      <c r="P98" s="70">
        <v>350</v>
      </c>
      <c r="Q98" s="70">
        <v>350</v>
      </c>
      <c r="R98" s="71">
        <f t="shared" ref="R98:R103" si="24">Q98-O98</f>
        <v>0</v>
      </c>
      <c r="S98" s="71">
        <f>Q98-N98</f>
        <v>0</v>
      </c>
      <c r="T98" s="72">
        <f>Q98/N98-1</f>
        <v>0</v>
      </c>
      <c r="U98" s="72">
        <f>Q98/O98-1</f>
        <v>0</v>
      </c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>
        <f t="shared" ref="AI98:AI123" si="25">SUM(X98:AH98)</f>
        <v>0</v>
      </c>
      <c r="AJ98" s="73">
        <f>AI98+R98</f>
        <v>0</v>
      </c>
      <c r="AK98" s="55"/>
      <c r="AL98" s="55">
        <v>5</v>
      </c>
    </row>
    <row r="99" spans="1:38" x14ac:dyDescent="0.3">
      <c r="A99" s="57">
        <v>2024</v>
      </c>
      <c r="B99" s="57" t="s">
        <v>39</v>
      </c>
      <c r="C99" s="68">
        <v>45596</v>
      </c>
      <c r="D99" s="57" t="s">
        <v>40</v>
      </c>
      <c r="E99" s="57" t="s">
        <v>41</v>
      </c>
      <c r="F99" s="57" t="s">
        <v>42</v>
      </c>
      <c r="G99" s="55" t="s">
        <v>43</v>
      </c>
      <c r="H99" s="55" t="s">
        <v>91</v>
      </c>
      <c r="I99" s="55" t="s">
        <v>45</v>
      </c>
      <c r="J99" s="55"/>
      <c r="K99" s="55"/>
      <c r="L99" s="55"/>
      <c r="M99" s="55">
        <v>183689</v>
      </c>
      <c r="N99" s="70">
        <v>1000</v>
      </c>
      <c r="O99" s="70">
        <v>1000</v>
      </c>
      <c r="P99" s="70">
        <v>1000</v>
      </c>
      <c r="Q99" s="70">
        <v>1000</v>
      </c>
      <c r="R99" s="71">
        <f t="shared" si="24"/>
        <v>0</v>
      </c>
      <c r="S99" s="71">
        <f t="shared" ref="S99:S106" si="26">Q99-N99</f>
        <v>0</v>
      </c>
      <c r="T99" s="72">
        <f t="shared" ref="T99:T123" si="27">Q99/N99-1</f>
        <v>0</v>
      </c>
      <c r="U99" s="72">
        <f t="shared" ref="U99:U123" si="28">Q99/O99-1</f>
        <v>0</v>
      </c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>
        <f t="shared" si="25"/>
        <v>0</v>
      </c>
      <c r="AJ99" s="73">
        <f>AI99+R99</f>
        <v>0</v>
      </c>
      <c r="AK99" s="55"/>
      <c r="AL99" s="55">
        <v>5</v>
      </c>
    </row>
    <row r="100" spans="1:38" x14ac:dyDescent="0.3">
      <c r="A100" s="57">
        <v>2024</v>
      </c>
      <c r="B100" s="57" t="s">
        <v>39</v>
      </c>
      <c r="C100" s="68">
        <v>45596</v>
      </c>
      <c r="D100" s="57" t="s">
        <v>40</v>
      </c>
      <c r="E100" s="57" t="s">
        <v>41</v>
      </c>
      <c r="F100" s="57" t="s">
        <v>42</v>
      </c>
      <c r="G100" s="55" t="s">
        <v>43</v>
      </c>
      <c r="H100" s="55" t="s">
        <v>91</v>
      </c>
      <c r="I100" s="55" t="s">
        <v>45</v>
      </c>
      <c r="J100" s="55"/>
      <c r="K100" s="55"/>
      <c r="L100" s="55"/>
      <c r="M100" s="57">
        <v>183694</v>
      </c>
      <c r="N100" s="70">
        <v>700</v>
      </c>
      <c r="O100" s="70">
        <v>700</v>
      </c>
      <c r="P100" s="70">
        <v>700</v>
      </c>
      <c r="Q100" s="70">
        <v>700</v>
      </c>
      <c r="R100" s="71">
        <f t="shared" si="24"/>
        <v>0</v>
      </c>
      <c r="S100" s="71">
        <f t="shared" si="26"/>
        <v>0</v>
      </c>
      <c r="T100" s="72">
        <f t="shared" si="27"/>
        <v>0</v>
      </c>
      <c r="U100" s="72">
        <f t="shared" si="28"/>
        <v>0</v>
      </c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>
        <f t="shared" si="25"/>
        <v>0</v>
      </c>
      <c r="AJ100" s="73">
        <f>AI100+R100</f>
        <v>0</v>
      </c>
      <c r="AK100" s="55"/>
      <c r="AL100" s="55">
        <v>5</v>
      </c>
    </row>
    <row r="101" spans="1:38" x14ac:dyDescent="0.3">
      <c r="A101" s="57">
        <v>2024</v>
      </c>
      <c r="B101" s="57" t="s">
        <v>39</v>
      </c>
      <c r="C101" s="68">
        <v>45596</v>
      </c>
      <c r="D101" s="57" t="s">
        <v>40</v>
      </c>
      <c r="E101" s="57" t="s">
        <v>41</v>
      </c>
      <c r="F101" s="57" t="s">
        <v>42</v>
      </c>
      <c r="G101" s="55" t="s">
        <v>43</v>
      </c>
      <c r="H101" s="55" t="s">
        <v>91</v>
      </c>
      <c r="I101" s="55" t="s">
        <v>198</v>
      </c>
      <c r="J101" s="55"/>
      <c r="K101" s="55"/>
      <c r="L101" s="55"/>
      <c r="M101" s="57">
        <v>183704</v>
      </c>
      <c r="N101" s="70">
        <v>400</v>
      </c>
      <c r="O101" s="70">
        <v>400</v>
      </c>
      <c r="P101" s="70">
        <v>400</v>
      </c>
      <c r="Q101" s="70">
        <v>400</v>
      </c>
      <c r="R101" s="71">
        <f t="shared" si="24"/>
        <v>0</v>
      </c>
      <c r="S101" s="71">
        <f t="shared" si="26"/>
        <v>0</v>
      </c>
      <c r="T101" s="72">
        <f t="shared" si="27"/>
        <v>0</v>
      </c>
      <c r="U101" s="72">
        <f t="shared" si="28"/>
        <v>0</v>
      </c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>
        <f t="shared" si="25"/>
        <v>0</v>
      </c>
      <c r="AJ101" s="73">
        <f>AI101+R101</f>
        <v>0</v>
      </c>
      <c r="AK101" s="55"/>
      <c r="AL101" s="55">
        <v>5</v>
      </c>
    </row>
    <row r="102" spans="1:38" x14ac:dyDescent="0.3">
      <c r="A102" s="57">
        <v>2024</v>
      </c>
      <c r="B102" s="57" t="s">
        <v>39</v>
      </c>
      <c r="C102" s="68">
        <v>45596</v>
      </c>
      <c r="D102" s="57" t="s">
        <v>40</v>
      </c>
      <c r="E102" s="57" t="s">
        <v>41</v>
      </c>
      <c r="F102" s="57" t="s">
        <v>42</v>
      </c>
      <c r="G102" s="55" t="s">
        <v>43</v>
      </c>
      <c r="H102" s="55" t="s">
        <v>91</v>
      </c>
      <c r="I102" s="55" t="s">
        <v>199</v>
      </c>
      <c r="J102" s="55"/>
      <c r="K102" s="55"/>
      <c r="L102" s="55"/>
      <c r="M102" s="55">
        <v>183596</v>
      </c>
      <c r="N102" s="70">
        <v>200</v>
      </c>
      <c r="O102" s="70">
        <v>200</v>
      </c>
      <c r="P102" s="70">
        <v>200</v>
      </c>
      <c r="Q102" s="70">
        <v>200</v>
      </c>
      <c r="R102" s="71">
        <f t="shared" si="24"/>
        <v>0</v>
      </c>
      <c r="S102" s="71">
        <f t="shared" si="26"/>
        <v>0</v>
      </c>
      <c r="T102" s="72">
        <f t="shared" si="27"/>
        <v>0</v>
      </c>
      <c r="U102" s="72">
        <f t="shared" si="28"/>
        <v>0</v>
      </c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>
        <f t="shared" si="25"/>
        <v>0</v>
      </c>
      <c r="AJ102" s="73">
        <f>AI102+R102</f>
        <v>0</v>
      </c>
      <c r="AK102" s="55"/>
      <c r="AL102" s="55">
        <v>5</v>
      </c>
    </row>
    <row r="103" spans="1:38" x14ac:dyDescent="0.3">
      <c r="A103" s="55">
        <v>2024</v>
      </c>
      <c r="B103" s="55" t="s">
        <v>79</v>
      </c>
      <c r="C103" s="56">
        <v>45596</v>
      </c>
      <c r="D103" s="55" t="s">
        <v>80</v>
      </c>
      <c r="E103" s="45" t="s">
        <v>53</v>
      </c>
      <c r="F103" s="55" t="s">
        <v>81</v>
      </c>
      <c r="G103" s="74" t="s">
        <v>200</v>
      </c>
      <c r="H103" s="55" t="s">
        <v>56</v>
      </c>
      <c r="I103" s="9" t="s">
        <v>201</v>
      </c>
      <c r="J103" s="9">
        <v>5159774</v>
      </c>
      <c r="K103" s="75" t="s">
        <v>84</v>
      </c>
      <c r="L103" s="75">
        <v>10203</v>
      </c>
      <c r="M103" s="9">
        <v>183785</v>
      </c>
      <c r="N103" s="32">
        <v>31428</v>
      </c>
      <c r="O103" s="61">
        <v>31428</v>
      </c>
      <c r="P103" s="61">
        <v>31428</v>
      </c>
      <c r="Q103" s="61">
        <v>31359</v>
      </c>
      <c r="R103" s="62">
        <f t="shared" si="24"/>
        <v>-69</v>
      </c>
      <c r="S103" s="62">
        <f t="shared" si="26"/>
        <v>-69</v>
      </c>
      <c r="T103" s="51">
        <f t="shared" si="27"/>
        <v>-2.1954944635357299E-3</v>
      </c>
      <c r="U103" s="51">
        <f t="shared" si="28"/>
        <v>-2.1954944635357299E-3</v>
      </c>
      <c r="V103" s="57" t="s">
        <v>202</v>
      </c>
      <c r="W103" s="76">
        <v>0</v>
      </c>
      <c r="X103" s="76">
        <v>26</v>
      </c>
      <c r="Y103" s="76">
        <v>0</v>
      </c>
      <c r="Z103" s="76">
        <v>20</v>
      </c>
      <c r="AA103" s="60">
        <f>O103-P103</f>
        <v>0</v>
      </c>
      <c r="AB103" s="76">
        <v>14</v>
      </c>
      <c r="AC103" s="76">
        <v>0</v>
      </c>
      <c r="AD103" s="76">
        <v>0</v>
      </c>
      <c r="AE103" s="76">
        <v>9</v>
      </c>
      <c r="AF103" s="76">
        <v>0</v>
      </c>
      <c r="AG103" s="76">
        <v>0</v>
      </c>
      <c r="AH103" s="76">
        <v>0</v>
      </c>
      <c r="AI103" s="62">
        <f t="shared" si="25"/>
        <v>69</v>
      </c>
      <c r="AJ103" s="62">
        <f>R103+AI103</f>
        <v>0</v>
      </c>
      <c r="AK103" s="76" t="s">
        <v>203</v>
      </c>
      <c r="AL103" s="55">
        <v>5</v>
      </c>
    </row>
    <row r="104" spans="1:38" x14ac:dyDescent="0.3">
      <c r="A104" s="55">
        <v>2024</v>
      </c>
      <c r="B104" s="55" t="s">
        <v>79</v>
      </c>
      <c r="C104" s="56">
        <v>45596</v>
      </c>
      <c r="D104" s="55" t="s">
        <v>80</v>
      </c>
      <c r="E104" s="45" t="s">
        <v>53</v>
      </c>
      <c r="F104" s="55" t="s">
        <v>81</v>
      </c>
      <c r="G104" s="74" t="s">
        <v>200</v>
      </c>
      <c r="H104" s="55" t="s">
        <v>56</v>
      </c>
      <c r="I104" s="9" t="s">
        <v>204</v>
      </c>
      <c r="J104" s="9">
        <v>5158592</v>
      </c>
      <c r="K104" s="75" t="s">
        <v>84</v>
      </c>
      <c r="L104" s="75">
        <v>7065.3</v>
      </c>
      <c r="M104" s="9">
        <v>183724</v>
      </c>
      <c r="N104" s="32">
        <v>21708</v>
      </c>
      <c r="O104" s="61">
        <v>22143</v>
      </c>
      <c r="P104" s="61">
        <v>22125</v>
      </c>
      <c r="Q104" s="61">
        <v>22089</v>
      </c>
      <c r="R104" s="62">
        <f>Q104-O104-W104</f>
        <v>-74</v>
      </c>
      <c r="S104" s="62">
        <f t="shared" si="26"/>
        <v>381</v>
      </c>
      <c r="T104" s="51">
        <f t="shared" si="27"/>
        <v>1.7551133222774906E-2</v>
      </c>
      <c r="U104" s="51">
        <f t="shared" si="28"/>
        <v>-2.438693943910053E-3</v>
      </c>
      <c r="V104" s="57" t="s">
        <v>205</v>
      </c>
      <c r="W104" s="76">
        <v>20</v>
      </c>
      <c r="X104" s="76">
        <v>14</v>
      </c>
      <c r="Y104" s="76">
        <v>0</v>
      </c>
      <c r="Z104" s="76">
        <v>42</v>
      </c>
      <c r="AA104" s="60">
        <f>O104-P104</f>
        <v>18</v>
      </c>
      <c r="AB104" s="76">
        <v>0</v>
      </c>
      <c r="AC104" s="76">
        <v>0</v>
      </c>
      <c r="AD104" s="76">
        <v>0</v>
      </c>
      <c r="AE104" s="76">
        <v>0</v>
      </c>
      <c r="AF104" s="76">
        <v>0</v>
      </c>
      <c r="AG104" s="76">
        <v>0</v>
      </c>
      <c r="AH104" s="76">
        <v>0</v>
      </c>
      <c r="AI104" s="62">
        <f t="shared" si="25"/>
        <v>74</v>
      </c>
      <c r="AJ104" s="62">
        <f>R104+AI104</f>
        <v>0</v>
      </c>
      <c r="AK104" s="76" t="s">
        <v>206</v>
      </c>
      <c r="AL104" s="55">
        <v>5</v>
      </c>
    </row>
    <row r="105" spans="1:38" x14ac:dyDescent="0.3">
      <c r="A105" s="55">
        <v>2024</v>
      </c>
      <c r="B105" s="55" t="s">
        <v>79</v>
      </c>
      <c r="C105" s="56">
        <v>45596</v>
      </c>
      <c r="D105" s="55" t="s">
        <v>80</v>
      </c>
      <c r="E105" s="45" t="s">
        <v>53</v>
      </c>
      <c r="F105" s="55" t="s">
        <v>81</v>
      </c>
      <c r="G105" s="74" t="s">
        <v>200</v>
      </c>
      <c r="H105" s="55" t="s">
        <v>56</v>
      </c>
      <c r="I105" s="9" t="s">
        <v>207</v>
      </c>
      <c r="J105" s="9">
        <v>5158607</v>
      </c>
      <c r="K105" s="75" t="s">
        <v>84</v>
      </c>
      <c r="L105" s="75">
        <v>2131.8000000000002</v>
      </c>
      <c r="M105" s="9">
        <v>183726</v>
      </c>
      <c r="N105" s="32">
        <v>6264</v>
      </c>
      <c r="O105" s="61">
        <v>6264</v>
      </c>
      <c r="P105" s="61">
        <v>6264</v>
      </c>
      <c r="Q105" s="61">
        <v>6258</v>
      </c>
      <c r="R105" s="62">
        <f>Q105-O105-W105</f>
        <v>-12</v>
      </c>
      <c r="S105" s="62">
        <f t="shared" si="26"/>
        <v>-6</v>
      </c>
      <c r="T105" s="51">
        <f t="shared" si="27"/>
        <v>-9.5785440613027628E-4</v>
      </c>
      <c r="U105" s="51">
        <f t="shared" si="28"/>
        <v>-9.5785440613027628E-4</v>
      </c>
      <c r="V105" s="57" t="s">
        <v>208</v>
      </c>
      <c r="W105" s="76">
        <v>6</v>
      </c>
      <c r="X105" s="76">
        <v>6</v>
      </c>
      <c r="Y105" s="76">
        <v>0</v>
      </c>
      <c r="Z105" s="76">
        <v>6</v>
      </c>
      <c r="AA105" s="60">
        <f>O105-P105</f>
        <v>0</v>
      </c>
      <c r="AB105" s="76">
        <v>0</v>
      </c>
      <c r="AC105" s="76">
        <v>0</v>
      </c>
      <c r="AD105" s="76">
        <v>0</v>
      </c>
      <c r="AE105" s="76">
        <v>0</v>
      </c>
      <c r="AF105" s="76">
        <v>0</v>
      </c>
      <c r="AG105" s="76">
        <v>0</v>
      </c>
      <c r="AH105" s="76">
        <v>0</v>
      </c>
      <c r="AI105" s="62">
        <f t="shared" si="25"/>
        <v>12</v>
      </c>
      <c r="AJ105" s="62">
        <f>R105+AI105</f>
        <v>0</v>
      </c>
      <c r="AK105" s="76" t="s">
        <v>209</v>
      </c>
      <c r="AL105" s="55">
        <v>5</v>
      </c>
    </row>
    <row r="106" spans="1:38" x14ac:dyDescent="0.3">
      <c r="A106" s="55">
        <v>2024</v>
      </c>
      <c r="B106" s="55" t="s">
        <v>79</v>
      </c>
      <c r="C106" s="56">
        <v>45596</v>
      </c>
      <c r="D106" s="55" t="s">
        <v>80</v>
      </c>
      <c r="E106" s="45" t="s">
        <v>53</v>
      </c>
      <c r="F106" s="55" t="s">
        <v>81</v>
      </c>
      <c r="G106" s="74" t="s">
        <v>200</v>
      </c>
      <c r="H106" s="55" t="s">
        <v>56</v>
      </c>
      <c r="I106" s="9" t="s">
        <v>210</v>
      </c>
      <c r="J106" s="9">
        <v>5158607</v>
      </c>
      <c r="K106" s="75" t="s">
        <v>84</v>
      </c>
      <c r="L106" s="75">
        <v>450</v>
      </c>
      <c r="M106" s="9">
        <v>183727</v>
      </c>
      <c r="N106" s="32">
        <v>1080</v>
      </c>
      <c r="O106" s="61">
        <v>1101</v>
      </c>
      <c r="P106" s="61">
        <v>1101</v>
      </c>
      <c r="Q106" s="61">
        <v>1101</v>
      </c>
      <c r="R106" s="62">
        <f>Q106-O106</f>
        <v>0</v>
      </c>
      <c r="S106" s="62">
        <f t="shared" si="26"/>
        <v>21</v>
      </c>
      <c r="T106" s="51">
        <f t="shared" si="27"/>
        <v>1.9444444444444375E-2</v>
      </c>
      <c r="U106" s="51">
        <f t="shared" si="28"/>
        <v>0</v>
      </c>
      <c r="V106" s="57" t="s">
        <v>211</v>
      </c>
      <c r="W106" s="76">
        <v>0</v>
      </c>
      <c r="X106" s="76">
        <v>0</v>
      </c>
      <c r="Y106" s="76">
        <v>0</v>
      </c>
      <c r="Z106" s="76">
        <v>0</v>
      </c>
      <c r="AA106" s="60">
        <f>O106-P106</f>
        <v>0</v>
      </c>
      <c r="AB106" s="76">
        <v>0</v>
      </c>
      <c r="AC106" s="76">
        <v>0</v>
      </c>
      <c r="AD106" s="76">
        <v>0</v>
      </c>
      <c r="AE106" s="76">
        <v>0</v>
      </c>
      <c r="AF106" s="76">
        <v>0</v>
      </c>
      <c r="AG106" s="76">
        <v>0</v>
      </c>
      <c r="AH106" s="76">
        <v>0</v>
      </c>
      <c r="AI106" s="62">
        <f t="shared" si="25"/>
        <v>0</v>
      </c>
      <c r="AJ106" s="62">
        <f>R106+AI106</f>
        <v>0</v>
      </c>
      <c r="AK106" s="64" t="s">
        <v>200</v>
      </c>
      <c r="AL106" s="55">
        <v>5</v>
      </c>
    </row>
    <row r="107" spans="1:38" x14ac:dyDescent="0.3">
      <c r="A107" s="55">
        <v>2024</v>
      </c>
      <c r="B107" s="55" t="s">
        <v>79</v>
      </c>
      <c r="C107" s="56">
        <v>45596</v>
      </c>
      <c r="D107" s="55" t="s">
        <v>80</v>
      </c>
      <c r="E107" s="45" t="s">
        <v>53</v>
      </c>
      <c r="F107" s="55" t="s">
        <v>81</v>
      </c>
      <c r="G107" s="74" t="s">
        <v>200</v>
      </c>
      <c r="H107" s="55" t="s">
        <v>56</v>
      </c>
      <c r="I107" s="57" t="s">
        <v>212</v>
      </c>
      <c r="J107" s="57">
        <v>5158619</v>
      </c>
      <c r="K107" s="75" t="s">
        <v>84</v>
      </c>
      <c r="L107" s="58">
        <v>4607.8999999999996</v>
      </c>
      <c r="M107" s="59">
        <v>183725</v>
      </c>
      <c r="N107" s="32">
        <v>13932</v>
      </c>
      <c r="O107" s="32">
        <v>14349</v>
      </c>
      <c r="P107" s="61">
        <v>14342</v>
      </c>
      <c r="Q107" s="60">
        <f>14322-3</f>
        <v>14319</v>
      </c>
      <c r="R107" s="62">
        <f>Q107-O107-W107</f>
        <v>-46</v>
      </c>
      <c r="S107" s="62">
        <f>Q107-N107</f>
        <v>387</v>
      </c>
      <c r="T107" s="51">
        <f t="shared" si="27"/>
        <v>2.7777777777777679E-2</v>
      </c>
      <c r="U107" s="51">
        <f t="shared" si="28"/>
        <v>-2.0907380305247303E-3</v>
      </c>
      <c r="V107" s="57" t="s">
        <v>213</v>
      </c>
      <c r="W107" s="55">
        <v>16</v>
      </c>
      <c r="X107" s="57">
        <v>11</v>
      </c>
      <c r="Y107" s="57">
        <v>0</v>
      </c>
      <c r="Z107" s="63">
        <v>28</v>
      </c>
      <c r="AA107" s="60">
        <f>O107-P107</f>
        <v>7</v>
      </c>
      <c r="AB107" s="76">
        <v>0</v>
      </c>
      <c r="AC107" s="57">
        <v>0</v>
      </c>
      <c r="AD107" s="57">
        <v>0</v>
      </c>
      <c r="AE107" s="57">
        <v>0</v>
      </c>
      <c r="AF107" s="57">
        <v>0</v>
      </c>
      <c r="AG107" s="57">
        <v>0</v>
      </c>
      <c r="AH107" s="57">
        <v>0</v>
      </c>
      <c r="AI107" s="62">
        <f t="shared" si="25"/>
        <v>46</v>
      </c>
      <c r="AJ107" s="62">
        <f>R107+AI107</f>
        <v>0</v>
      </c>
      <c r="AK107" s="76" t="s">
        <v>214</v>
      </c>
      <c r="AL107" s="55">
        <v>5</v>
      </c>
    </row>
    <row r="108" spans="1:38" x14ac:dyDescent="0.3">
      <c r="A108" s="55">
        <v>2024</v>
      </c>
      <c r="B108" s="55" t="s">
        <v>39</v>
      </c>
      <c r="C108" s="56">
        <v>45593</v>
      </c>
      <c r="D108" s="45" t="s">
        <v>52</v>
      </c>
      <c r="E108" s="45" t="s">
        <v>53</v>
      </c>
      <c r="F108" s="55" t="s">
        <v>54</v>
      </c>
      <c r="G108" s="55" t="s">
        <v>55</v>
      </c>
      <c r="H108" s="57" t="s">
        <v>56</v>
      </c>
      <c r="I108" s="55" t="s">
        <v>215</v>
      </c>
      <c r="J108" s="57">
        <v>5159768</v>
      </c>
      <c r="K108" s="57"/>
      <c r="L108" s="60"/>
      <c r="M108" s="55">
        <v>183782</v>
      </c>
      <c r="N108" s="47">
        <v>46980</v>
      </c>
      <c r="O108" s="48">
        <v>46963</v>
      </c>
      <c r="P108" s="67">
        <v>46896</v>
      </c>
      <c r="Q108" s="50">
        <v>46845</v>
      </c>
      <c r="R108" s="62">
        <f t="shared" ref="R108:R123" si="29">Q108-O108</f>
        <v>-118</v>
      </c>
      <c r="S108" s="62">
        <f t="shared" ref="S108:S123" si="30">Q108-N108</f>
        <v>-135</v>
      </c>
      <c r="T108" s="51">
        <f t="shared" si="27"/>
        <v>-2.8735632183908288E-3</v>
      </c>
      <c r="U108" s="51">
        <f t="shared" si="28"/>
        <v>-2.5126163149713499E-3</v>
      </c>
      <c r="V108" s="26" t="s">
        <v>216</v>
      </c>
      <c r="W108" s="55"/>
      <c r="X108" s="55">
        <v>19</v>
      </c>
      <c r="Y108" s="55"/>
      <c r="Z108" s="55">
        <v>22</v>
      </c>
      <c r="AA108" s="67">
        <f>+O108-P108</f>
        <v>67</v>
      </c>
      <c r="AB108" s="55">
        <v>0</v>
      </c>
      <c r="AC108" s="67"/>
      <c r="AD108" s="55">
        <v>1</v>
      </c>
      <c r="AE108" s="55">
        <f>3*3</f>
        <v>9</v>
      </c>
      <c r="AF108" s="55"/>
      <c r="AG108" s="55"/>
      <c r="AH108" s="55"/>
      <c r="AI108" s="62">
        <f t="shared" si="25"/>
        <v>118</v>
      </c>
      <c r="AJ108" s="62">
        <f t="shared" ref="AJ108:AJ123" si="31">R108+AI108</f>
        <v>0</v>
      </c>
      <c r="AK108" s="55" t="s">
        <v>217</v>
      </c>
      <c r="AL108" s="55">
        <v>5</v>
      </c>
    </row>
    <row r="109" spans="1:38" x14ac:dyDescent="0.3">
      <c r="A109" s="55">
        <v>2024</v>
      </c>
      <c r="B109" s="55" t="s">
        <v>39</v>
      </c>
      <c r="C109" s="56">
        <v>45593</v>
      </c>
      <c r="D109" s="45" t="s">
        <v>52</v>
      </c>
      <c r="E109" s="45" t="s">
        <v>53</v>
      </c>
      <c r="F109" s="55" t="s">
        <v>54</v>
      </c>
      <c r="G109" s="55" t="s">
        <v>55</v>
      </c>
      <c r="H109" s="57" t="s">
        <v>56</v>
      </c>
      <c r="I109" s="55" t="s">
        <v>218</v>
      </c>
      <c r="J109" s="57">
        <v>5159766</v>
      </c>
      <c r="K109" s="57"/>
      <c r="L109" s="60"/>
      <c r="M109" s="55">
        <v>183787</v>
      </c>
      <c r="N109" s="47">
        <v>41904</v>
      </c>
      <c r="O109" s="48">
        <v>41921</v>
      </c>
      <c r="P109" s="67">
        <v>41803</v>
      </c>
      <c r="Q109" s="50">
        <v>41420</v>
      </c>
      <c r="R109" s="62">
        <f t="shared" si="29"/>
        <v>-501</v>
      </c>
      <c r="S109" s="62">
        <f t="shared" si="30"/>
        <v>-484</v>
      </c>
      <c r="T109" s="51">
        <f t="shared" si="27"/>
        <v>-1.1550210003818284E-2</v>
      </c>
      <c r="U109" s="51">
        <f t="shared" si="28"/>
        <v>-1.1951050786002226E-2</v>
      </c>
      <c r="V109" s="26" t="s">
        <v>219</v>
      </c>
      <c r="W109" s="55"/>
      <c r="X109" s="55">
        <v>47</v>
      </c>
      <c r="Y109" s="55"/>
      <c r="Z109" s="55">
        <v>42</v>
      </c>
      <c r="AA109" s="67">
        <f t="shared" ref="AA109:AA111" si="32">+O109-P109</f>
        <v>118</v>
      </c>
      <c r="AB109" s="55">
        <f>291-12</f>
        <v>279</v>
      </c>
      <c r="AC109" s="67"/>
      <c r="AD109" s="55">
        <v>3</v>
      </c>
      <c r="AE109" s="55">
        <f>4*3</f>
        <v>12</v>
      </c>
      <c r="AF109" s="55"/>
      <c r="AG109" s="55"/>
      <c r="AH109" s="55"/>
      <c r="AI109" s="62">
        <f t="shared" si="25"/>
        <v>501</v>
      </c>
      <c r="AJ109" s="62">
        <f t="shared" si="31"/>
        <v>0</v>
      </c>
      <c r="AK109" s="55" t="s">
        <v>220</v>
      </c>
      <c r="AL109" s="55">
        <v>5</v>
      </c>
    </row>
    <row r="110" spans="1:38" x14ac:dyDescent="0.3">
      <c r="A110" s="55">
        <v>2024</v>
      </c>
      <c r="B110" s="55" t="s">
        <v>39</v>
      </c>
      <c r="C110" s="56">
        <v>45593</v>
      </c>
      <c r="D110" s="45" t="s">
        <v>52</v>
      </c>
      <c r="E110" s="45" t="s">
        <v>53</v>
      </c>
      <c r="F110" s="55" t="s">
        <v>54</v>
      </c>
      <c r="G110" s="55" t="s">
        <v>55</v>
      </c>
      <c r="H110" s="57" t="s">
        <v>56</v>
      </c>
      <c r="I110" s="55" t="s">
        <v>221</v>
      </c>
      <c r="J110" s="57">
        <v>5159769</v>
      </c>
      <c r="K110" s="57"/>
      <c r="L110" s="60"/>
      <c r="M110" s="55">
        <v>183784</v>
      </c>
      <c r="N110" s="47">
        <v>23652</v>
      </c>
      <c r="O110" s="48">
        <v>23720</v>
      </c>
      <c r="P110" s="67">
        <v>23720</v>
      </c>
      <c r="Q110" s="50">
        <v>23490</v>
      </c>
      <c r="R110" s="62">
        <f t="shared" si="29"/>
        <v>-230</v>
      </c>
      <c r="S110" s="62">
        <f t="shared" si="30"/>
        <v>-162</v>
      </c>
      <c r="T110" s="51">
        <f t="shared" si="27"/>
        <v>-6.8493150684931781E-3</v>
      </c>
      <c r="U110" s="51">
        <f t="shared" si="28"/>
        <v>-9.6964586846542966E-3</v>
      </c>
      <c r="V110" s="26" t="s">
        <v>222</v>
      </c>
      <c r="W110" s="55"/>
      <c r="X110" s="55">
        <v>138</v>
      </c>
      <c r="Y110" s="55"/>
      <c r="Z110" s="55">
        <v>14</v>
      </c>
      <c r="AA110" s="67">
        <f t="shared" si="32"/>
        <v>0</v>
      </c>
      <c r="AB110" s="55">
        <f>75-9</f>
        <v>66</v>
      </c>
      <c r="AC110" s="67"/>
      <c r="AD110" s="55">
        <v>3</v>
      </c>
      <c r="AE110" s="55">
        <v>9</v>
      </c>
      <c r="AF110" s="55"/>
      <c r="AG110" s="55"/>
      <c r="AH110" s="55"/>
      <c r="AI110" s="62">
        <f t="shared" si="25"/>
        <v>230</v>
      </c>
      <c r="AJ110" s="62">
        <f t="shared" si="31"/>
        <v>0</v>
      </c>
      <c r="AK110" s="55" t="s">
        <v>223</v>
      </c>
      <c r="AL110" s="55">
        <v>5</v>
      </c>
    </row>
    <row r="111" spans="1:38" x14ac:dyDescent="0.3">
      <c r="A111" s="55">
        <v>2024</v>
      </c>
      <c r="B111" s="55" t="s">
        <v>39</v>
      </c>
      <c r="C111" s="56">
        <v>45593</v>
      </c>
      <c r="D111" s="45" t="s">
        <v>52</v>
      </c>
      <c r="E111" s="45" t="s">
        <v>53</v>
      </c>
      <c r="F111" s="55" t="s">
        <v>54</v>
      </c>
      <c r="G111" s="55" t="s">
        <v>55</v>
      </c>
      <c r="H111" s="57" t="s">
        <v>56</v>
      </c>
      <c r="I111" s="55" t="s">
        <v>224</v>
      </c>
      <c r="J111" s="57">
        <v>5159775</v>
      </c>
      <c r="K111" s="57"/>
      <c r="L111" s="60"/>
      <c r="M111" s="55">
        <v>183786</v>
      </c>
      <c r="N111" s="47">
        <v>15768</v>
      </c>
      <c r="O111" s="48">
        <v>15776</v>
      </c>
      <c r="P111" s="67">
        <v>15769</v>
      </c>
      <c r="Q111" s="50">
        <v>15462</v>
      </c>
      <c r="R111" s="62">
        <f t="shared" si="29"/>
        <v>-314</v>
      </c>
      <c r="S111" s="62">
        <f t="shared" si="30"/>
        <v>-306</v>
      </c>
      <c r="T111" s="51">
        <f t="shared" si="27"/>
        <v>-1.9406392694063967E-2</v>
      </c>
      <c r="U111" s="51">
        <f t="shared" si="28"/>
        <v>-1.9903651115618648E-2</v>
      </c>
      <c r="V111" s="64" t="s">
        <v>225</v>
      </c>
      <c r="W111" s="55"/>
      <c r="X111" s="55">
        <v>102</v>
      </c>
      <c r="Y111" s="55"/>
      <c r="Z111" s="55">
        <v>30</v>
      </c>
      <c r="AA111" s="67">
        <f t="shared" si="32"/>
        <v>7</v>
      </c>
      <c r="AB111" s="55">
        <f>172-9</f>
        <v>163</v>
      </c>
      <c r="AC111" s="67"/>
      <c r="AD111" s="55">
        <v>3</v>
      </c>
      <c r="AE111" s="55">
        <v>9</v>
      </c>
      <c r="AF111" s="55"/>
      <c r="AG111" s="55"/>
      <c r="AH111" s="55"/>
      <c r="AI111" s="62">
        <f t="shared" si="25"/>
        <v>314</v>
      </c>
      <c r="AJ111" s="62">
        <f t="shared" si="31"/>
        <v>0</v>
      </c>
      <c r="AK111" s="55" t="s">
        <v>226</v>
      </c>
      <c r="AL111" s="55">
        <v>5</v>
      </c>
    </row>
    <row r="112" spans="1:38" x14ac:dyDescent="0.3">
      <c r="A112" s="55">
        <v>2024</v>
      </c>
      <c r="B112" s="55" t="s">
        <v>39</v>
      </c>
      <c r="C112" s="56">
        <v>45597</v>
      </c>
      <c r="D112" s="45" t="s">
        <v>52</v>
      </c>
      <c r="E112" s="45" t="s">
        <v>53</v>
      </c>
      <c r="F112" s="55" t="s">
        <v>54</v>
      </c>
      <c r="G112" s="55" t="s">
        <v>55</v>
      </c>
      <c r="H112" s="57" t="s">
        <v>56</v>
      </c>
      <c r="I112" s="55" t="s">
        <v>173</v>
      </c>
      <c r="J112" s="57">
        <v>5159301</v>
      </c>
      <c r="K112" s="57"/>
      <c r="L112" s="60"/>
      <c r="M112" s="55">
        <v>183529</v>
      </c>
      <c r="N112" s="47">
        <v>3024</v>
      </c>
      <c r="O112" s="48">
        <v>3176</v>
      </c>
      <c r="P112" s="67">
        <v>3174</v>
      </c>
      <c r="Q112" s="50">
        <v>3102</v>
      </c>
      <c r="R112" s="62">
        <f t="shared" si="29"/>
        <v>-74</v>
      </c>
      <c r="S112" s="62">
        <f t="shared" si="30"/>
        <v>78</v>
      </c>
      <c r="T112" s="51">
        <f t="shared" si="27"/>
        <v>2.5793650793650702E-2</v>
      </c>
      <c r="U112" s="51">
        <f t="shared" si="28"/>
        <v>-2.3299748110831242E-2</v>
      </c>
      <c r="V112" s="26" t="s">
        <v>227</v>
      </c>
      <c r="W112" s="55">
        <v>40</v>
      </c>
      <c r="X112" s="55">
        <v>66</v>
      </c>
      <c r="Y112" s="55"/>
      <c r="Z112" s="55">
        <v>7</v>
      </c>
      <c r="AA112" s="67">
        <f>+O112-P112</f>
        <v>2</v>
      </c>
      <c r="AB112" s="55">
        <v>39</v>
      </c>
      <c r="AC112" s="67"/>
      <c r="AD112" s="55"/>
      <c r="AE112" s="55"/>
      <c r="AF112" s="55"/>
      <c r="AG112" s="55"/>
      <c r="AH112" s="55"/>
      <c r="AI112" s="62">
        <f t="shared" si="25"/>
        <v>114</v>
      </c>
      <c r="AJ112" s="62">
        <f t="shared" si="31"/>
        <v>40</v>
      </c>
      <c r="AK112" s="55" t="s">
        <v>217</v>
      </c>
      <c r="AL112" s="55">
        <v>5</v>
      </c>
    </row>
    <row r="113" spans="1:38" x14ac:dyDescent="0.3">
      <c r="A113" s="55">
        <v>2024</v>
      </c>
      <c r="B113" s="55" t="s">
        <v>39</v>
      </c>
      <c r="C113" s="56">
        <v>45597</v>
      </c>
      <c r="D113" s="45" t="s">
        <v>52</v>
      </c>
      <c r="E113" s="45" t="s">
        <v>53</v>
      </c>
      <c r="F113" s="55" t="s">
        <v>54</v>
      </c>
      <c r="G113" s="55" t="s">
        <v>55</v>
      </c>
      <c r="H113" s="57" t="s">
        <v>56</v>
      </c>
      <c r="I113" s="55" t="s">
        <v>228</v>
      </c>
      <c r="J113" s="57">
        <v>5159772</v>
      </c>
      <c r="K113" s="57"/>
      <c r="L113" s="60"/>
      <c r="M113" s="55">
        <v>183788</v>
      </c>
      <c r="N113" s="47">
        <v>21024</v>
      </c>
      <c r="O113" s="48">
        <v>21040</v>
      </c>
      <c r="P113" s="67">
        <v>21005</v>
      </c>
      <c r="Q113" s="50">
        <v>20696</v>
      </c>
      <c r="R113" s="62">
        <f t="shared" si="29"/>
        <v>-344</v>
      </c>
      <c r="S113" s="62">
        <f t="shared" si="30"/>
        <v>-328</v>
      </c>
      <c r="T113" s="51">
        <f t="shared" si="27"/>
        <v>-1.560121765601219E-2</v>
      </c>
      <c r="U113" s="51">
        <f t="shared" si="28"/>
        <v>-1.6349809885931599E-2</v>
      </c>
      <c r="V113" s="26" t="s">
        <v>229</v>
      </c>
      <c r="W113" s="55">
        <v>16</v>
      </c>
      <c r="X113" s="55">
        <v>141</v>
      </c>
      <c r="Y113" s="55"/>
      <c r="Z113" s="55">
        <v>12</v>
      </c>
      <c r="AA113" s="67">
        <f t="shared" ref="AA113:AA123" si="33">+O113-P113</f>
        <v>35</v>
      </c>
      <c r="AB113" s="55">
        <v>156</v>
      </c>
      <c r="AC113" s="67"/>
      <c r="AD113" s="55">
        <v>4</v>
      </c>
      <c r="AE113" s="55">
        <v>12</v>
      </c>
      <c r="AF113" s="55"/>
      <c r="AG113" s="55"/>
      <c r="AH113" s="55"/>
      <c r="AI113" s="62">
        <f t="shared" si="25"/>
        <v>360</v>
      </c>
      <c r="AJ113" s="62">
        <f t="shared" si="31"/>
        <v>16</v>
      </c>
      <c r="AK113" s="55" t="s">
        <v>230</v>
      </c>
      <c r="AL113" s="55">
        <v>5</v>
      </c>
    </row>
    <row r="114" spans="1:38" x14ac:dyDescent="0.3">
      <c r="A114" s="55">
        <v>2024</v>
      </c>
      <c r="B114" s="55" t="s">
        <v>39</v>
      </c>
      <c r="C114" s="56">
        <v>45597</v>
      </c>
      <c r="D114" s="45" t="s">
        <v>52</v>
      </c>
      <c r="E114" s="45" t="s">
        <v>53</v>
      </c>
      <c r="F114" s="55" t="s">
        <v>54</v>
      </c>
      <c r="G114" s="55" t="s">
        <v>55</v>
      </c>
      <c r="H114" s="57" t="s">
        <v>56</v>
      </c>
      <c r="I114" s="55" t="s">
        <v>231</v>
      </c>
      <c r="J114" s="57">
        <v>5159770</v>
      </c>
      <c r="K114" s="57"/>
      <c r="L114" s="60"/>
      <c r="M114" s="55">
        <v>183789</v>
      </c>
      <c r="N114" s="47">
        <v>31536</v>
      </c>
      <c r="O114" s="48">
        <v>31551</v>
      </c>
      <c r="P114" s="67">
        <v>31527</v>
      </c>
      <c r="Q114" s="50">
        <v>31300</v>
      </c>
      <c r="R114" s="62">
        <f t="shared" si="29"/>
        <v>-251</v>
      </c>
      <c r="S114" s="62">
        <f t="shared" si="30"/>
        <v>-236</v>
      </c>
      <c r="T114" s="51">
        <f t="shared" si="27"/>
        <v>-7.4835109081684559E-3</v>
      </c>
      <c r="U114" s="51">
        <f t="shared" si="28"/>
        <v>-7.9553738391809903E-3</v>
      </c>
      <c r="V114" s="26" t="s">
        <v>229</v>
      </c>
      <c r="W114" s="55"/>
      <c r="X114" s="55">
        <v>124</v>
      </c>
      <c r="Y114" s="55"/>
      <c r="Z114" s="55">
        <v>18</v>
      </c>
      <c r="AA114" s="67">
        <f t="shared" si="33"/>
        <v>24</v>
      </c>
      <c r="AB114" s="55">
        <v>74</v>
      </c>
      <c r="AC114" s="67"/>
      <c r="AD114" s="55">
        <v>2</v>
      </c>
      <c r="AE114" s="55">
        <v>9</v>
      </c>
      <c r="AF114" s="55"/>
      <c r="AG114" s="55"/>
      <c r="AH114" s="55"/>
      <c r="AI114" s="62">
        <f t="shared" si="25"/>
        <v>251</v>
      </c>
      <c r="AJ114" s="62">
        <f t="shared" si="31"/>
        <v>0</v>
      </c>
      <c r="AK114" s="55" t="s">
        <v>230</v>
      </c>
      <c r="AL114" s="55">
        <v>5</v>
      </c>
    </row>
    <row r="115" spans="1:38" x14ac:dyDescent="0.3">
      <c r="A115" s="55">
        <v>2024</v>
      </c>
      <c r="B115" s="55" t="s">
        <v>39</v>
      </c>
      <c r="C115" s="56">
        <v>45597</v>
      </c>
      <c r="D115" s="45" t="s">
        <v>52</v>
      </c>
      <c r="E115" s="45" t="s">
        <v>53</v>
      </c>
      <c r="F115" s="55" t="s">
        <v>54</v>
      </c>
      <c r="G115" s="55" t="s">
        <v>55</v>
      </c>
      <c r="H115" s="57" t="s">
        <v>56</v>
      </c>
      <c r="I115" s="55" t="s">
        <v>142</v>
      </c>
      <c r="J115" s="57">
        <v>5158617</v>
      </c>
      <c r="K115" s="57"/>
      <c r="L115" s="60"/>
      <c r="M115" s="55">
        <v>183759</v>
      </c>
      <c r="N115" s="47">
        <v>4896</v>
      </c>
      <c r="O115" s="48">
        <v>5044</v>
      </c>
      <c r="P115" s="67">
        <v>5044</v>
      </c>
      <c r="Q115" s="50">
        <v>4932</v>
      </c>
      <c r="R115" s="62">
        <f t="shared" si="29"/>
        <v>-112</v>
      </c>
      <c r="S115" s="62">
        <f t="shared" si="30"/>
        <v>36</v>
      </c>
      <c r="T115" s="51">
        <f t="shared" si="27"/>
        <v>7.3529411764705621E-3</v>
      </c>
      <c r="U115" s="51">
        <f t="shared" si="28"/>
        <v>-2.2204599524187185E-2</v>
      </c>
      <c r="V115" s="64" t="s">
        <v>64</v>
      </c>
      <c r="W115" s="55"/>
      <c r="X115" s="55">
        <v>44</v>
      </c>
      <c r="Y115" s="55"/>
      <c r="Z115" s="55">
        <v>6</v>
      </c>
      <c r="AA115" s="67">
        <f t="shared" si="33"/>
        <v>0</v>
      </c>
      <c r="AB115" s="55">
        <v>60</v>
      </c>
      <c r="AC115" s="67"/>
      <c r="AD115" s="55">
        <v>2</v>
      </c>
      <c r="AE115" s="55"/>
      <c r="AF115" s="55"/>
      <c r="AG115" s="55"/>
      <c r="AH115" s="55"/>
      <c r="AI115" s="62">
        <f t="shared" si="25"/>
        <v>112</v>
      </c>
      <c r="AJ115" s="62">
        <f t="shared" si="31"/>
        <v>0</v>
      </c>
      <c r="AK115" s="55" t="s">
        <v>232</v>
      </c>
      <c r="AL115" s="55">
        <v>5</v>
      </c>
    </row>
    <row r="116" spans="1:38" x14ac:dyDescent="0.3">
      <c r="A116" s="55">
        <v>2024</v>
      </c>
      <c r="B116" s="55" t="s">
        <v>39</v>
      </c>
      <c r="C116" s="56">
        <v>45597</v>
      </c>
      <c r="D116" s="45" t="s">
        <v>52</v>
      </c>
      <c r="E116" s="45" t="s">
        <v>53</v>
      </c>
      <c r="F116" s="55" t="s">
        <v>54</v>
      </c>
      <c r="G116" s="55" t="s">
        <v>55</v>
      </c>
      <c r="H116" s="57" t="s">
        <v>56</v>
      </c>
      <c r="I116" s="55" t="s">
        <v>143</v>
      </c>
      <c r="J116" s="57">
        <v>5158608</v>
      </c>
      <c r="K116" s="57"/>
      <c r="L116" s="60"/>
      <c r="M116" s="55">
        <v>183760</v>
      </c>
      <c r="N116" s="47">
        <v>8064</v>
      </c>
      <c r="O116" s="48">
        <v>8272</v>
      </c>
      <c r="P116" s="67">
        <v>8268</v>
      </c>
      <c r="Q116" s="50">
        <v>8116</v>
      </c>
      <c r="R116" s="62">
        <f t="shared" si="29"/>
        <v>-156</v>
      </c>
      <c r="S116" s="62">
        <f t="shared" si="30"/>
        <v>52</v>
      </c>
      <c r="T116" s="51">
        <f t="shared" si="27"/>
        <v>6.4484126984127865E-3</v>
      </c>
      <c r="U116" s="51">
        <f t="shared" si="28"/>
        <v>-1.8858800773694395E-2</v>
      </c>
      <c r="V116" s="64" t="s">
        <v>233</v>
      </c>
      <c r="W116" s="55"/>
      <c r="X116" s="55">
        <v>52</v>
      </c>
      <c r="Y116" s="55"/>
      <c r="Z116" s="55">
        <v>6</v>
      </c>
      <c r="AA116" s="67">
        <f t="shared" si="33"/>
        <v>4</v>
      </c>
      <c r="AB116" s="55">
        <v>90</v>
      </c>
      <c r="AC116" s="67"/>
      <c r="AD116" s="55">
        <v>4</v>
      </c>
      <c r="AE116" s="55"/>
      <c r="AF116" s="55"/>
      <c r="AG116" s="55"/>
      <c r="AH116" s="55"/>
      <c r="AI116" s="62">
        <f t="shared" si="25"/>
        <v>156</v>
      </c>
      <c r="AJ116" s="62">
        <f t="shared" si="31"/>
        <v>0</v>
      </c>
      <c r="AK116" s="55" t="s">
        <v>232</v>
      </c>
      <c r="AL116" s="55">
        <v>5</v>
      </c>
    </row>
    <row r="117" spans="1:38" x14ac:dyDescent="0.3">
      <c r="A117" s="55">
        <v>2024</v>
      </c>
      <c r="B117" s="55" t="s">
        <v>39</v>
      </c>
      <c r="C117" s="56">
        <v>45597</v>
      </c>
      <c r="D117" s="45" t="s">
        <v>52</v>
      </c>
      <c r="E117" s="45" t="s">
        <v>53</v>
      </c>
      <c r="F117" s="55" t="s">
        <v>54</v>
      </c>
      <c r="G117" s="55" t="s">
        <v>55</v>
      </c>
      <c r="H117" s="57" t="s">
        <v>56</v>
      </c>
      <c r="I117" s="55" t="s">
        <v>234</v>
      </c>
      <c r="J117" s="57">
        <v>5158598</v>
      </c>
      <c r="K117" s="57"/>
      <c r="L117" s="60"/>
      <c r="M117" s="55">
        <v>183761</v>
      </c>
      <c r="N117" s="47">
        <v>5472</v>
      </c>
      <c r="O117" s="48">
        <v>5588</v>
      </c>
      <c r="P117" s="67">
        <v>5588</v>
      </c>
      <c r="Q117" s="50">
        <v>5500</v>
      </c>
      <c r="R117" s="62">
        <f t="shared" si="29"/>
        <v>-88</v>
      </c>
      <c r="S117" s="62">
        <f t="shared" si="30"/>
        <v>28</v>
      </c>
      <c r="T117" s="51">
        <f t="shared" si="27"/>
        <v>5.1169590643274088E-3</v>
      </c>
      <c r="U117" s="51">
        <f>Q117/O117-1</f>
        <v>-1.5748031496062964E-2</v>
      </c>
      <c r="V117" s="64" t="s">
        <v>235</v>
      </c>
      <c r="W117" s="55"/>
      <c r="X117" s="55">
        <v>27</v>
      </c>
      <c r="Y117" s="55"/>
      <c r="Z117" s="55">
        <v>7</v>
      </c>
      <c r="AA117" s="67">
        <f t="shared" si="33"/>
        <v>0</v>
      </c>
      <c r="AB117" s="55">
        <v>50</v>
      </c>
      <c r="AC117" s="67"/>
      <c r="AD117" s="55">
        <v>4</v>
      </c>
      <c r="AE117" s="55"/>
      <c r="AF117" s="55"/>
      <c r="AG117" s="55"/>
      <c r="AH117" s="55"/>
      <c r="AI117" s="62">
        <f t="shared" si="25"/>
        <v>88</v>
      </c>
      <c r="AJ117" s="62">
        <f t="shared" si="31"/>
        <v>0</v>
      </c>
      <c r="AK117" s="55" t="s">
        <v>217</v>
      </c>
      <c r="AL117" s="55">
        <v>5</v>
      </c>
    </row>
    <row r="118" spans="1:38" x14ac:dyDescent="0.3">
      <c r="A118" s="55">
        <v>2024</v>
      </c>
      <c r="B118" s="55" t="s">
        <v>39</v>
      </c>
      <c r="C118" s="56">
        <v>45597</v>
      </c>
      <c r="D118" s="45" t="s">
        <v>52</v>
      </c>
      <c r="E118" s="45" t="s">
        <v>53</v>
      </c>
      <c r="F118" s="55" t="s">
        <v>54</v>
      </c>
      <c r="G118" s="55" t="s">
        <v>55</v>
      </c>
      <c r="H118" s="57" t="s">
        <v>56</v>
      </c>
      <c r="I118" s="55" t="s">
        <v>144</v>
      </c>
      <c r="J118" s="57">
        <v>5158609</v>
      </c>
      <c r="K118" s="57"/>
      <c r="L118" s="60"/>
      <c r="M118" s="55">
        <v>183762</v>
      </c>
      <c r="N118" s="47">
        <v>6768</v>
      </c>
      <c r="O118" s="48">
        <v>6886</v>
      </c>
      <c r="P118" s="67">
        <v>6883</v>
      </c>
      <c r="Q118" s="50">
        <v>6680</v>
      </c>
      <c r="R118" s="62">
        <f t="shared" si="29"/>
        <v>-206</v>
      </c>
      <c r="S118" s="62">
        <f t="shared" si="30"/>
        <v>-88</v>
      </c>
      <c r="T118" s="51">
        <f t="shared" si="27"/>
        <v>-1.3002364066193817E-2</v>
      </c>
      <c r="U118" s="51">
        <f t="shared" si="28"/>
        <v>-2.9915771129828683E-2</v>
      </c>
      <c r="V118" s="64" t="s">
        <v>236</v>
      </c>
      <c r="W118" s="55"/>
      <c r="X118" s="55">
        <v>136</v>
      </c>
      <c r="Y118" s="55"/>
      <c r="Z118" s="55">
        <v>17</v>
      </c>
      <c r="AA118" s="67">
        <f t="shared" si="33"/>
        <v>3</v>
      </c>
      <c r="AB118" s="55">
        <v>46</v>
      </c>
      <c r="AC118" s="67"/>
      <c r="AD118" s="55">
        <v>4</v>
      </c>
      <c r="AE118" s="55"/>
      <c r="AF118" s="55"/>
      <c r="AG118" s="55"/>
      <c r="AH118" s="55"/>
      <c r="AI118" s="62">
        <f t="shared" si="25"/>
        <v>206</v>
      </c>
      <c r="AJ118" s="62">
        <f t="shared" si="31"/>
        <v>0</v>
      </c>
      <c r="AK118" s="55" t="s">
        <v>237</v>
      </c>
      <c r="AL118" s="55">
        <v>5</v>
      </c>
    </row>
    <row r="119" spans="1:38" x14ac:dyDescent="0.3">
      <c r="A119" s="55">
        <v>2024</v>
      </c>
      <c r="B119" s="55" t="s">
        <v>39</v>
      </c>
      <c r="C119" s="56">
        <v>45597</v>
      </c>
      <c r="D119" s="45" t="s">
        <v>52</v>
      </c>
      <c r="E119" s="45" t="s">
        <v>53</v>
      </c>
      <c r="F119" s="55" t="s">
        <v>54</v>
      </c>
      <c r="G119" s="55" t="s">
        <v>55</v>
      </c>
      <c r="H119" s="57" t="s">
        <v>56</v>
      </c>
      <c r="I119" s="55" t="s">
        <v>147</v>
      </c>
      <c r="J119" s="57">
        <v>5158603</v>
      </c>
      <c r="K119" s="57"/>
      <c r="L119" s="60"/>
      <c r="M119" s="55">
        <v>183763</v>
      </c>
      <c r="N119" s="47">
        <v>8352</v>
      </c>
      <c r="O119" s="48">
        <v>8528</v>
      </c>
      <c r="P119" s="67">
        <v>8528</v>
      </c>
      <c r="Q119" s="50">
        <v>8364</v>
      </c>
      <c r="R119" s="62">
        <f t="shared" si="29"/>
        <v>-164</v>
      </c>
      <c r="S119" s="62">
        <f t="shared" si="30"/>
        <v>12</v>
      </c>
      <c r="T119" s="51">
        <f t="shared" si="27"/>
        <v>1.4367816091953589E-3</v>
      </c>
      <c r="U119" s="51">
        <f t="shared" si="28"/>
        <v>-1.9230769230769273E-2</v>
      </c>
      <c r="V119" s="57" t="s">
        <v>238</v>
      </c>
      <c r="W119" s="55"/>
      <c r="X119" s="55">
        <v>74</v>
      </c>
      <c r="Y119" s="55"/>
      <c r="Z119" s="55">
        <v>19</v>
      </c>
      <c r="AA119" s="67">
        <f t="shared" si="33"/>
        <v>0</v>
      </c>
      <c r="AB119" s="55">
        <v>67</v>
      </c>
      <c r="AC119" s="67"/>
      <c r="AD119" s="55">
        <v>4</v>
      </c>
      <c r="AE119" s="55"/>
      <c r="AF119" s="55"/>
      <c r="AG119" s="55"/>
      <c r="AH119" s="55"/>
      <c r="AI119" s="62">
        <f t="shared" si="25"/>
        <v>164</v>
      </c>
      <c r="AJ119" s="62">
        <f t="shared" si="31"/>
        <v>0</v>
      </c>
      <c r="AK119" s="55" t="s">
        <v>237</v>
      </c>
      <c r="AL119" s="55">
        <v>5</v>
      </c>
    </row>
    <row r="120" spans="1:38" x14ac:dyDescent="0.3">
      <c r="A120" s="55">
        <v>2024</v>
      </c>
      <c r="B120" s="55" t="s">
        <v>39</v>
      </c>
      <c r="C120" s="56">
        <v>45597</v>
      </c>
      <c r="D120" s="45" t="s">
        <v>52</v>
      </c>
      <c r="E120" s="45" t="s">
        <v>53</v>
      </c>
      <c r="F120" s="55" t="s">
        <v>54</v>
      </c>
      <c r="G120" s="55" t="s">
        <v>55</v>
      </c>
      <c r="H120" s="57" t="s">
        <v>56</v>
      </c>
      <c r="I120" s="55" t="s">
        <v>148</v>
      </c>
      <c r="J120" s="57">
        <v>5158588</v>
      </c>
      <c r="K120" s="57"/>
      <c r="L120" s="60"/>
      <c r="M120" s="55">
        <v>183764</v>
      </c>
      <c r="N120" s="47">
        <v>5760</v>
      </c>
      <c r="O120" s="48">
        <v>5884</v>
      </c>
      <c r="P120" s="67">
        <v>5884</v>
      </c>
      <c r="Q120" s="50">
        <v>5832</v>
      </c>
      <c r="R120" s="62">
        <f t="shared" si="29"/>
        <v>-52</v>
      </c>
      <c r="S120" s="62">
        <f t="shared" si="30"/>
        <v>72</v>
      </c>
      <c r="T120" s="51">
        <f t="shared" si="27"/>
        <v>1.2499999999999956E-2</v>
      </c>
      <c r="U120" s="51">
        <f t="shared" si="28"/>
        <v>-8.8375254928619862E-3</v>
      </c>
      <c r="V120" s="57" t="s">
        <v>238</v>
      </c>
      <c r="W120" s="55">
        <v>17</v>
      </c>
      <c r="X120" s="55">
        <v>42</v>
      </c>
      <c r="Y120" s="55"/>
      <c r="Z120" s="55">
        <v>8</v>
      </c>
      <c r="AA120" s="67">
        <f t="shared" si="33"/>
        <v>0</v>
      </c>
      <c r="AB120" s="55">
        <v>16</v>
      </c>
      <c r="AC120" s="67"/>
      <c r="AD120" s="55">
        <v>3</v>
      </c>
      <c r="AE120" s="55"/>
      <c r="AF120" s="55"/>
      <c r="AG120" s="55"/>
      <c r="AH120" s="55"/>
      <c r="AI120" s="62">
        <f t="shared" si="25"/>
        <v>69</v>
      </c>
      <c r="AJ120" s="62">
        <f t="shared" si="31"/>
        <v>17</v>
      </c>
      <c r="AK120" s="55" t="s">
        <v>232</v>
      </c>
      <c r="AL120" s="55">
        <v>5</v>
      </c>
    </row>
    <row r="121" spans="1:38" x14ac:dyDescent="0.3">
      <c r="A121" s="55">
        <v>2024</v>
      </c>
      <c r="B121" s="55" t="s">
        <v>39</v>
      </c>
      <c r="C121" s="56">
        <v>45597</v>
      </c>
      <c r="D121" s="45" t="s">
        <v>52</v>
      </c>
      <c r="E121" s="45" t="s">
        <v>53</v>
      </c>
      <c r="F121" s="55" t="s">
        <v>54</v>
      </c>
      <c r="G121" s="55" t="s">
        <v>55</v>
      </c>
      <c r="H121" s="57" t="s">
        <v>56</v>
      </c>
      <c r="I121" s="55" t="s">
        <v>117</v>
      </c>
      <c r="J121" s="57">
        <v>5158582</v>
      </c>
      <c r="K121" s="57"/>
      <c r="L121" s="60"/>
      <c r="M121" s="55">
        <v>186765</v>
      </c>
      <c r="N121" s="47">
        <v>8496</v>
      </c>
      <c r="O121" s="48">
        <v>8681</v>
      </c>
      <c r="P121" s="67">
        <v>8681</v>
      </c>
      <c r="Q121" s="50">
        <v>8576</v>
      </c>
      <c r="R121" s="62">
        <f t="shared" si="29"/>
        <v>-105</v>
      </c>
      <c r="S121" s="62">
        <f t="shared" si="30"/>
        <v>80</v>
      </c>
      <c r="T121" s="51">
        <f t="shared" si="27"/>
        <v>9.4161958568739212E-3</v>
      </c>
      <c r="U121" s="51">
        <f t="shared" si="28"/>
        <v>-1.2095380716507287E-2</v>
      </c>
      <c r="V121" s="57" t="s">
        <v>189</v>
      </c>
      <c r="W121" s="55">
        <v>44</v>
      </c>
      <c r="X121" s="55">
        <v>69</v>
      </c>
      <c r="Y121" s="55"/>
      <c r="Z121" s="55">
        <v>10</v>
      </c>
      <c r="AA121" s="67">
        <f t="shared" si="33"/>
        <v>0</v>
      </c>
      <c r="AB121" s="55">
        <v>66</v>
      </c>
      <c r="AC121" s="67"/>
      <c r="AD121" s="55">
        <v>4</v>
      </c>
      <c r="AE121" s="55"/>
      <c r="AF121" s="55"/>
      <c r="AG121" s="55"/>
      <c r="AH121" s="55"/>
      <c r="AI121" s="62">
        <f t="shared" si="25"/>
        <v>149</v>
      </c>
      <c r="AJ121" s="62">
        <f t="shared" si="31"/>
        <v>44</v>
      </c>
      <c r="AK121" s="55" t="s">
        <v>217</v>
      </c>
      <c r="AL121" s="55">
        <v>5</v>
      </c>
    </row>
    <row r="122" spans="1:38" x14ac:dyDescent="0.3">
      <c r="A122" s="55">
        <v>2024</v>
      </c>
      <c r="B122" s="55" t="s">
        <v>39</v>
      </c>
      <c r="C122" s="56">
        <v>45597</v>
      </c>
      <c r="D122" s="45" t="s">
        <v>52</v>
      </c>
      <c r="E122" s="45" t="s">
        <v>53</v>
      </c>
      <c r="F122" s="55" t="s">
        <v>54</v>
      </c>
      <c r="G122" s="55" t="s">
        <v>55</v>
      </c>
      <c r="H122" s="57" t="s">
        <v>56</v>
      </c>
      <c r="I122" s="55" t="s">
        <v>151</v>
      </c>
      <c r="J122" s="57">
        <v>5158613</v>
      </c>
      <c r="K122" s="57"/>
      <c r="L122" s="60"/>
      <c r="M122" s="55">
        <v>186766</v>
      </c>
      <c r="N122" s="47">
        <v>9504</v>
      </c>
      <c r="O122" s="48">
        <v>9451</v>
      </c>
      <c r="P122" s="67">
        <v>9451</v>
      </c>
      <c r="Q122" s="50">
        <v>9304</v>
      </c>
      <c r="R122" s="62">
        <f t="shared" si="29"/>
        <v>-147</v>
      </c>
      <c r="S122" s="62">
        <f t="shared" si="30"/>
        <v>-200</v>
      </c>
      <c r="T122" s="51">
        <f t="shared" si="27"/>
        <v>-2.1043771043771087E-2</v>
      </c>
      <c r="U122" s="51">
        <f t="shared" si="28"/>
        <v>-1.5553909639191565E-2</v>
      </c>
      <c r="V122" s="57" t="s">
        <v>239</v>
      </c>
      <c r="W122" s="55"/>
      <c r="X122" s="55">
        <v>90</v>
      </c>
      <c r="Y122" s="55"/>
      <c r="Z122" s="55">
        <v>4</v>
      </c>
      <c r="AA122" s="67">
        <f t="shared" si="33"/>
        <v>0</v>
      </c>
      <c r="AB122" s="55">
        <v>49</v>
      </c>
      <c r="AC122" s="67"/>
      <c r="AD122" s="55">
        <v>4</v>
      </c>
      <c r="AE122" s="55"/>
      <c r="AF122" s="55"/>
      <c r="AG122" s="55"/>
      <c r="AH122" s="55"/>
      <c r="AI122" s="62">
        <f t="shared" si="25"/>
        <v>147</v>
      </c>
      <c r="AJ122" s="62">
        <f t="shared" si="31"/>
        <v>0</v>
      </c>
      <c r="AK122" s="55" t="s">
        <v>217</v>
      </c>
      <c r="AL122" s="55">
        <v>5</v>
      </c>
    </row>
    <row r="123" spans="1:38" x14ac:dyDescent="0.3">
      <c r="A123" s="77">
        <v>2024</v>
      </c>
      <c r="B123" s="77" t="s">
        <v>39</v>
      </c>
      <c r="C123" s="78">
        <v>45597</v>
      </c>
      <c r="D123" s="79" t="s">
        <v>52</v>
      </c>
      <c r="E123" s="79" t="s">
        <v>53</v>
      </c>
      <c r="F123" s="77" t="s">
        <v>54</v>
      </c>
      <c r="G123" s="77" t="s">
        <v>55</v>
      </c>
      <c r="H123" s="80" t="s">
        <v>56</v>
      </c>
      <c r="I123" s="77" t="s">
        <v>153</v>
      </c>
      <c r="J123" s="80">
        <v>5158591</v>
      </c>
      <c r="K123" s="80"/>
      <c r="L123" s="81"/>
      <c r="M123" s="77">
        <v>183767</v>
      </c>
      <c r="N123" s="82">
        <v>5760</v>
      </c>
      <c r="O123" s="83">
        <v>5884</v>
      </c>
      <c r="P123" s="84">
        <v>5884</v>
      </c>
      <c r="Q123" s="85">
        <v>5776</v>
      </c>
      <c r="R123" s="86">
        <f t="shared" si="29"/>
        <v>-108</v>
      </c>
      <c r="S123" s="86">
        <f t="shared" si="30"/>
        <v>16</v>
      </c>
      <c r="T123" s="87">
        <f t="shared" si="27"/>
        <v>2.7777777777777679E-3</v>
      </c>
      <c r="U123" s="87">
        <f t="shared" si="28"/>
        <v>-1.8354860639021031E-2</v>
      </c>
      <c r="V123" s="80" t="s">
        <v>240</v>
      </c>
      <c r="W123" s="77"/>
      <c r="X123" s="77">
        <v>84</v>
      </c>
      <c r="Y123" s="77"/>
      <c r="Z123" s="77">
        <v>3</v>
      </c>
      <c r="AA123" s="84">
        <f t="shared" si="33"/>
        <v>0</v>
      </c>
      <c r="AB123" s="77">
        <v>17</v>
      </c>
      <c r="AC123" s="84"/>
      <c r="AD123" s="77">
        <v>4</v>
      </c>
      <c r="AE123" s="77"/>
      <c r="AF123" s="77"/>
      <c r="AG123" s="77"/>
      <c r="AH123" s="77"/>
      <c r="AI123" s="86">
        <f t="shared" si="25"/>
        <v>108</v>
      </c>
      <c r="AJ123" s="86">
        <f t="shared" si="31"/>
        <v>0</v>
      </c>
      <c r="AK123" s="77" t="s">
        <v>181</v>
      </c>
      <c r="AL123" s="77">
        <v>5</v>
      </c>
    </row>
  </sheetData>
  <autoFilter ref="A2:AL123" xr:uid="{982D6778-9E4F-422F-AF75-7DD8FC318B87}"/>
  <mergeCells count="1">
    <mergeCell ref="A1:AL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2024-11-05T04:31:21Z</dcterms:created>
  <dcterms:modified xsi:type="dcterms:W3CDTF">2024-11-05T04:31:23Z</dcterms:modified>
</cp:coreProperties>
</file>