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path file\MACRO - Convert Format data SMV to GCC\.Resource\"/>
    </mc:Choice>
  </mc:AlternateContent>
  <xr:revisionPtr revIDLastSave="0" documentId="13_ncr:1_{28957178-6610-465E-9D7B-E317973DE7C0}" xr6:coauthVersionLast="47" xr6:coauthVersionMax="47" xr10:uidLastSave="{00000000-0000-0000-0000-000000000000}"/>
  <bookViews>
    <workbookView xWindow="-120" yWindow="-120" windowWidth="20730" windowHeight="11160" xr2:uid="{55F15857-74DE-446B-AC23-CE8D9D301A86}"/>
  </bookViews>
  <sheets>
    <sheet name="ANALISA_PROSES_" sheetId="1" r:id="rId1"/>
  </sheets>
  <definedNames>
    <definedName name="Excel_BuiltIn__FilterDatabase_1">"[$#REF!.$#REF!$#REF!]"</definedName>
    <definedName name="Excel_BuiltIn_Print_Area_1">"[$#REF!.$A$1:.$Q$161]"</definedName>
    <definedName name="Excel_BuiltIn_Print_Area_1_1">0</definedName>
    <definedName name="Excel_BuiltIn_Print_Area_1_1_1">"[$#REF!.$A$1:.$S$161]"</definedName>
    <definedName name="Excel_BuiltIn_Print_Area_1_1_1_1">"[$#REF!.$A$1:.$P$194]"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9" i="1" l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1" i="1"/>
  <c r="F211" i="1" s="1"/>
  <c r="G210" i="1"/>
  <c r="F210" i="1" s="1"/>
  <c r="G209" i="1"/>
  <c r="F209" i="1" s="1"/>
  <c r="G208" i="1"/>
  <c r="F208" i="1" s="1"/>
  <c r="G207" i="1"/>
  <c r="F207" i="1" s="1"/>
  <c r="F206" i="1"/>
  <c r="G205" i="1"/>
  <c r="F205" i="1" s="1"/>
  <c r="G204" i="1"/>
  <c r="F204" i="1" s="1"/>
  <c r="G203" i="1"/>
  <c r="F203" i="1" s="1"/>
  <c r="G202" i="1"/>
  <c r="F202" i="1" s="1"/>
  <c r="F201" i="1"/>
  <c r="G200" i="1"/>
  <c r="F200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I186" i="1"/>
  <c r="F186" i="1"/>
  <c r="I185" i="1"/>
  <c r="F185" i="1"/>
  <c r="F172" i="1"/>
  <c r="G172" i="1" s="1"/>
  <c r="I172" i="1" s="1"/>
  <c r="A172" i="1"/>
  <c r="F171" i="1"/>
  <c r="G171" i="1" s="1"/>
  <c r="I171" i="1" s="1"/>
  <c r="A171" i="1"/>
  <c r="F170" i="1"/>
  <c r="G170" i="1" s="1"/>
  <c r="I170" i="1" s="1"/>
  <c r="A170" i="1"/>
  <c r="F169" i="1"/>
  <c r="G169" i="1" s="1"/>
  <c r="I169" i="1" s="1"/>
  <c r="A169" i="1"/>
  <c r="F168" i="1"/>
  <c r="G168" i="1" s="1"/>
  <c r="I168" i="1" s="1"/>
  <c r="A168" i="1"/>
  <c r="F167" i="1"/>
  <c r="G167" i="1" s="1"/>
  <c r="I167" i="1" s="1"/>
  <c r="A167" i="1"/>
  <c r="F166" i="1"/>
  <c r="G166" i="1" s="1"/>
  <c r="I166" i="1" s="1"/>
  <c r="A166" i="1"/>
  <c r="F165" i="1"/>
  <c r="G165" i="1" s="1"/>
  <c r="I165" i="1" s="1"/>
  <c r="A165" i="1"/>
  <c r="F164" i="1"/>
  <c r="G164" i="1" s="1"/>
  <c r="I164" i="1" s="1"/>
  <c r="A164" i="1"/>
  <c r="F163" i="1"/>
  <c r="G163" i="1" s="1"/>
  <c r="I163" i="1" s="1"/>
  <c r="A163" i="1"/>
  <c r="F162" i="1"/>
  <c r="G162" i="1" s="1"/>
  <c r="I162" i="1" s="1"/>
  <c r="A162" i="1"/>
  <c r="F161" i="1"/>
  <c r="G161" i="1" s="1"/>
  <c r="I161" i="1" s="1"/>
  <c r="A161" i="1"/>
  <c r="F160" i="1"/>
  <c r="G160" i="1" s="1"/>
  <c r="I160" i="1" s="1"/>
  <c r="A160" i="1"/>
  <c r="F159" i="1"/>
  <c r="G159" i="1" s="1"/>
  <c r="I159" i="1" s="1"/>
  <c r="A159" i="1"/>
  <c r="F158" i="1"/>
  <c r="G158" i="1" s="1"/>
  <c r="I158" i="1" s="1"/>
  <c r="A158" i="1"/>
  <c r="F142" i="1"/>
  <c r="G142" i="1" s="1"/>
  <c r="I142" i="1" s="1"/>
  <c r="F141" i="1"/>
  <c r="G141" i="1" s="1"/>
  <c r="I141" i="1" s="1"/>
  <c r="F140" i="1"/>
  <c r="G140" i="1" s="1"/>
  <c r="I140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7" i="1"/>
  <c r="G127" i="1" s="1"/>
  <c r="F126" i="1"/>
  <c r="G126" i="1" s="1"/>
  <c r="F125" i="1"/>
  <c r="G125" i="1" s="1"/>
  <c r="F124" i="1"/>
  <c r="G124" i="1" s="1"/>
  <c r="F123" i="1"/>
  <c r="G123" i="1" s="1"/>
  <c r="I123" i="1" s="1"/>
  <c r="F122" i="1"/>
  <c r="G122" i="1" s="1"/>
  <c r="F121" i="1"/>
  <c r="G121" i="1" s="1"/>
  <c r="F120" i="1"/>
  <c r="G120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I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I96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G86" i="1"/>
  <c r="I86" i="1" s="1"/>
  <c r="F86" i="1"/>
  <c r="F85" i="1"/>
  <c r="G85" i="1" s="1"/>
  <c r="I85" i="1" s="1"/>
  <c r="F84" i="1"/>
  <c r="G84" i="1" s="1"/>
  <c r="F83" i="1"/>
  <c r="G83" i="1" s="1"/>
  <c r="F82" i="1"/>
  <c r="G82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I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I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I59" i="1" s="1"/>
  <c r="F58" i="1"/>
  <c r="G58" i="1" s="1"/>
  <c r="F57" i="1"/>
  <c r="G57" i="1" s="1"/>
  <c r="F56" i="1"/>
  <c r="G56" i="1" s="1"/>
  <c r="F55" i="1"/>
  <c r="F187" i="1" s="1"/>
  <c r="F54" i="1"/>
  <c r="G54" i="1" s="1"/>
  <c r="F53" i="1"/>
  <c r="G53" i="1" s="1"/>
  <c r="F52" i="1"/>
  <c r="G52" i="1" s="1"/>
  <c r="F50" i="1"/>
  <c r="G50" i="1" s="1"/>
  <c r="F49" i="1"/>
  <c r="G49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G55" i="1" l="1"/>
  <c r="F184" i="1"/>
  <c r="G25" i="1"/>
  <c r="F173" i="1"/>
  <c r="F183" i="1"/>
  <c r="F188" i="1" s="1"/>
  <c r="N8" i="1" l="1"/>
  <c r="N9" i="1" s="1"/>
  <c r="O8" i="1"/>
  <c r="O9" i="1" s="1"/>
  <c r="M8" i="1"/>
  <c r="M9" i="1" s="1"/>
  <c r="O11" i="1" l="1"/>
  <c r="O12" i="1"/>
  <c r="N11" i="1"/>
  <c r="N12" i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42" i="1"/>
  <c r="K142" i="1" s="1"/>
  <c r="H140" i="1"/>
  <c r="L140" i="1" s="1"/>
  <c r="H132" i="1"/>
  <c r="H127" i="1"/>
  <c r="H123" i="1"/>
  <c r="L123" i="1" s="1"/>
  <c r="H118" i="1"/>
  <c r="H114" i="1"/>
  <c r="H109" i="1"/>
  <c r="H105" i="1"/>
  <c r="H101" i="1"/>
  <c r="H97" i="1"/>
  <c r="H141" i="1"/>
  <c r="L141" i="1" s="1"/>
  <c r="H133" i="1"/>
  <c r="H172" i="1"/>
  <c r="L172" i="1" s="1"/>
  <c r="H170" i="1"/>
  <c r="L170" i="1" s="1"/>
  <c r="H168" i="1"/>
  <c r="L168" i="1" s="1"/>
  <c r="H166" i="1"/>
  <c r="L166" i="1" s="1"/>
  <c r="H164" i="1"/>
  <c r="L164" i="1" s="1"/>
  <c r="H162" i="1"/>
  <c r="L162" i="1" s="1"/>
  <c r="H160" i="1"/>
  <c r="L160" i="1" s="1"/>
  <c r="H158" i="1"/>
  <c r="L158" i="1" s="1"/>
  <c r="H126" i="1"/>
  <c r="H171" i="1"/>
  <c r="L171" i="1" s="1"/>
  <c r="H169" i="1"/>
  <c r="L169" i="1" s="1"/>
  <c r="H167" i="1"/>
  <c r="L167" i="1" s="1"/>
  <c r="H165" i="1"/>
  <c r="L165" i="1" s="1"/>
  <c r="H163" i="1"/>
  <c r="L163" i="1" s="1"/>
  <c r="H161" i="1"/>
  <c r="L161" i="1" s="1"/>
  <c r="H159" i="1"/>
  <c r="L159" i="1" s="1"/>
  <c r="H142" i="1"/>
  <c r="L142" i="1" s="1"/>
  <c r="J141" i="1"/>
  <c r="K141" i="1" s="1"/>
  <c r="H135" i="1"/>
  <c r="H134" i="1"/>
  <c r="H131" i="1"/>
  <c r="H122" i="1"/>
  <c r="H113" i="1"/>
  <c r="H104" i="1"/>
  <c r="L104" i="1" s="1"/>
  <c r="H96" i="1"/>
  <c r="L96" i="1" s="1"/>
  <c r="H90" i="1"/>
  <c r="H86" i="1"/>
  <c r="L86" i="1" s="1"/>
  <c r="H82" i="1"/>
  <c r="H77" i="1"/>
  <c r="H125" i="1"/>
  <c r="J123" i="1"/>
  <c r="K123" i="1" s="1"/>
  <c r="H115" i="1"/>
  <c r="H103" i="1"/>
  <c r="H93" i="1"/>
  <c r="H85" i="1"/>
  <c r="L85" i="1" s="1"/>
  <c r="H76" i="1"/>
  <c r="H72" i="1"/>
  <c r="L72" i="1" s="1"/>
  <c r="H68" i="1"/>
  <c r="H64" i="1"/>
  <c r="H60" i="1"/>
  <c r="H124" i="1"/>
  <c r="H111" i="1"/>
  <c r="H102" i="1"/>
  <c r="H100" i="1"/>
  <c r="H99" i="1"/>
  <c r="H92" i="1"/>
  <c r="H87" i="1"/>
  <c r="J86" i="1"/>
  <c r="K86" i="1" s="1"/>
  <c r="H84" i="1"/>
  <c r="H78" i="1"/>
  <c r="H73" i="1"/>
  <c r="H130" i="1"/>
  <c r="H129" i="1"/>
  <c r="H121" i="1"/>
  <c r="H110" i="1"/>
  <c r="H108" i="1"/>
  <c r="H107" i="1"/>
  <c r="H98" i="1"/>
  <c r="J96" i="1"/>
  <c r="K96" i="1" s="1"/>
  <c r="H89" i="1"/>
  <c r="J85" i="1"/>
  <c r="K85" i="1" s="1"/>
  <c r="H80" i="1"/>
  <c r="H74" i="1"/>
  <c r="J72" i="1"/>
  <c r="K72" i="1" s="1"/>
  <c r="H70" i="1"/>
  <c r="H66" i="1"/>
  <c r="H62" i="1"/>
  <c r="H58" i="1"/>
  <c r="H54" i="1"/>
  <c r="J140" i="1"/>
  <c r="K140" i="1" s="1"/>
  <c r="H120" i="1"/>
  <c r="H117" i="1"/>
  <c r="H116" i="1"/>
  <c r="H106" i="1"/>
  <c r="J104" i="1"/>
  <c r="K104" i="1" s="1"/>
  <c r="H94" i="1"/>
  <c r="H91" i="1"/>
  <c r="H88" i="1"/>
  <c r="H83" i="1"/>
  <c r="H79" i="1"/>
  <c r="H75" i="1"/>
  <c r="H71" i="1"/>
  <c r="H67" i="1"/>
  <c r="J65" i="1"/>
  <c r="K65" i="1" s="1"/>
  <c r="H65" i="1"/>
  <c r="L65" i="1" s="1"/>
  <c r="H57" i="1"/>
  <c r="H45" i="1"/>
  <c r="H40" i="1"/>
  <c r="H36" i="1"/>
  <c r="H32" i="1"/>
  <c r="H28" i="1"/>
  <c r="H24" i="1"/>
  <c r="H20" i="1"/>
  <c r="H29" i="1"/>
  <c r="H25" i="1"/>
  <c r="H21" i="1"/>
  <c r="H39" i="1"/>
  <c r="H69" i="1"/>
  <c r="H56" i="1"/>
  <c r="H50" i="1"/>
  <c r="H46" i="1"/>
  <c r="H42" i="1"/>
  <c r="H37" i="1"/>
  <c r="H33" i="1"/>
  <c r="H35" i="1"/>
  <c r="J59" i="1"/>
  <c r="K59" i="1" s="1"/>
  <c r="H53" i="1"/>
  <c r="H47" i="1"/>
  <c r="H43" i="1"/>
  <c r="H38" i="1"/>
  <c r="H34" i="1"/>
  <c r="H30" i="1"/>
  <c r="H26" i="1"/>
  <c r="H22" i="1"/>
  <c r="H18" i="1"/>
  <c r="M11" i="1"/>
  <c r="H63" i="1"/>
  <c r="H61" i="1"/>
  <c r="H59" i="1"/>
  <c r="L59" i="1" s="1"/>
  <c r="H55" i="1"/>
  <c r="H52" i="1"/>
  <c r="H49" i="1"/>
  <c r="H44" i="1"/>
  <c r="H27" i="1"/>
  <c r="H31" i="1"/>
  <c r="H19" i="1"/>
  <c r="M12" i="1"/>
  <c r="H23" i="1"/>
  <c r="L53" i="1" l="1"/>
  <c r="I53" i="1"/>
  <c r="J53" i="1" s="1"/>
  <c r="K53" i="1" s="1"/>
  <c r="L46" i="1"/>
  <c r="I46" i="1"/>
  <c r="J46" i="1" s="1"/>
  <c r="K46" i="1" s="1"/>
  <c r="L32" i="1"/>
  <c r="I32" i="1"/>
  <c r="J32" i="1" s="1"/>
  <c r="K32" i="1" s="1"/>
  <c r="L83" i="1"/>
  <c r="I83" i="1"/>
  <c r="J83" i="1" s="1"/>
  <c r="K83" i="1" s="1"/>
  <c r="L58" i="1"/>
  <c r="I58" i="1"/>
  <c r="J58" i="1" s="1"/>
  <c r="K58" i="1" s="1"/>
  <c r="I74" i="1"/>
  <c r="J74" i="1" s="1"/>
  <c r="K74" i="1" s="1"/>
  <c r="L74" i="1"/>
  <c r="L64" i="1"/>
  <c r="I64" i="1"/>
  <c r="J64" i="1" s="1"/>
  <c r="K64" i="1" s="1"/>
  <c r="L26" i="1"/>
  <c r="I26" i="1"/>
  <c r="J26" i="1" s="1"/>
  <c r="K26" i="1" s="1"/>
  <c r="L43" i="1"/>
  <c r="I43" i="1"/>
  <c r="J43" i="1" s="1"/>
  <c r="K43" i="1" s="1"/>
  <c r="I184" i="1"/>
  <c r="L25" i="1"/>
  <c r="I25" i="1"/>
  <c r="J25" i="1" s="1"/>
  <c r="K25" i="1" s="1"/>
  <c r="L67" i="1"/>
  <c r="I67" i="1"/>
  <c r="J67" i="1" s="1"/>
  <c r="K67" i="1" s="1"/>
  <c r="L75" i="1"/>
  <c r="I75" i="1"/>
  <c r="J75" i="1" s="1"/>
  <c r="K75" i="1" s="1"/>
  <c r="L88" i="1"/>
  <c r="I88" i="1"/>
  <c r="J88" i="1" s="1"/>
  <c r="K88" i="1" s="1"/>
  <c r="L94" i="1"/>
  <c r="I94" i="1"/>
  <c r="J94" i="1" s="1"/>
  <c r="K94" i="1" s="1"/>
  <c r="L116" i="1"/>
  <c r="I116" i="1"/>
  <c r="J116" i="1" s="1"/>
  <c r="K116" i="1" s="1"/>
  <c r="I89" i="1"/>
  <c r="J89" i="1" s="1"/>
  <c r="K89" i="1" s="1"/>
  <c r="L89" i="1"/>
  <c r="L130" i="1"/>
  <c r="I130" i="1"/>
  <c r="J130" i="1" s="1"/>
  <c r="K130" i="1" s="1"/>
  <c r="L87" i="1"/>
  <c r="I87" i="1"/>
  <c r="J87" i="1" s="1"/>
  <c r="K87" i="1" s="1"/>
  <c r="L100" i="1"/>
  <c r="I100" i="1"/>
  <c r="J100" i="1" s="1"/>
  <c r="K100" i="1" s="1"/>
  <c r="L111" i="1"/>
  <c r="I111" i="1"/>
  <c r="J111" i="1" s="1"/>
  <c r="K111" i="1" s="1"/>
  <c r="L115" i="1"/>
  <c r="I115" i="1"/>
  <c r="J115" i="1" s="1"/>
  <c r="K115" i="1" s="1"/>
  <c r="L77" i="1"/>
  <c r="I77" i="1"/>
  <c r="J77" i="1" s="1"/>
  <c r="K77" i="1" s="1"/>
  <c r="L131" i="1"/>
  <c r="I131" i="1"/>
  <c r="J131" i="1" s="1"/>
  <c r="K131" i="1" s="1"/>
  <c r="L133" i="1"/>
  <c r="I133" i="1"/>
  <c r="J133" i="1" s="1"/>
  <c r="K133" i="1" s="1"/>
  <c r="L97" i="1"/>
  <c r="I97" i="1"/>
  <c r="J97" i="1" s="1"/>
  <c r="K97" i="1" s="1"/>
  <c r="L105" i="1"/>
  <c r="I105" i="1"/>
  <c r="J105" i="1" s="1"/>
  <c r="K105" i="1" s="1"/>
  <c r="L114" i="1"/>
  <c r="I114" i="1"/>
  <c r="J114" i="1" s="1"/>
  <c r="K114" i="1" s="1"/>
  <c r="L132" i="1"/>
  <c r="I132" i="1"/>
  <c r="J132" i="1" s="1"/>
  <c r="K132" i="1" s="1"/>
  <c r="G199" i="1"/>
  <c r="F199" i="1" s="1"/>
  <c r="L55" i="1"/>
  <c r="I55" i="1"/>
  <c r="J55" i="1" s="1"/>
  <c r="K55" i="1" s="1"/>
  <c r="L35" i="1"/>
  <c r="I35" i="1"/>
  <c r="J35" i="1" s="1"/>
  <c r="K35" i="1" s="1"/>
  <c r="L69" i="1"/>
  <c r="I69" i="1"/>
  <c r="J69" i="1" s="1"/>
  <c r="K69" i="1" s="1"/>
  <c r="L40" i="1"/>
  <c r="I40" i="1"/>
  <c r="J40" i="1" s="1"/>
  <c r="K40" i="1" s="1"/>
  <c r="L110" i="1"/>
  <c r="I110" i="1"/>
  <c r="J110" i="1" s="1"/>
  <c r="K110" i="1" s="1"/>
  <c r="L27" i="1"/>
  <c r="I27" i="1"/>
  <c r="J27" i="1" s="1"/>
  <c r="K27" i="1" s="1"/>
  <c r="L49" i="1"/>
  <c r="I49" i="1"/>
  <c r="J49" i="1" s="1"/>
  <c r="K49" i="1" s="1"/>
  <c r="H173" i="1"/>
  <c r="I183" i="1"/>
  <c r="G192" i="1"/>
  <c r="L18" i="1"/>
  <c r="I18" i="1"/>
  <c r="J18" i="1" s="1"/>
  <c r="K18" i="1" s="1"/>
  <c r="L34" i="1"/>
  <c r="I34" i="1"/>
  <c r="J34" i="1" s="1"/>
  <c r="K34" i="1" s="1"/>
  <c r="L23" i="1"/>
  <c r="I23" i="1"/>
  <c r="J23" i="1" s="1"/>
  <c r="K23" i="1" s="1"/>
  <c r="L19" i="1"/>
  <c r="I19" i="1"/>
  <c r="J19" i="1" s="1"/>
  <c r="K19" i="1" s="1"/>
  <c r="L52" i="1"/>
  <c r="I52" i="1"/>
  <c r="J52" i="1" s="1"/>
  <c r="K52" i="1" s="1"/>
  <c r="L61" i="1"/>
  <c r="I61" i="1"/>
  <c r="J61" i="1" s="1"/>
  <c r="K61" i="1" s="1"/>
  <c r="L33" i="1"/>
  <c r="I33" i="1"/>
  <c r="J33" i="1" s="1"/>
  <c r="K33" i="1" s="1"/>
  <c r="L42" i="1"/>
  <c r="I42" i="1"/>
  <c r="J42" i="1" s="1"/>
  <c r="K42" i="1" s="1"/>
  <c r="L50" i="1"/>
  <c r="I50" i="1"/>
  <c r="J50" i="1" s="1"/>
  <c r="K50" i="1" s="1"/>
  <c r="L39" i="1"/>
  <c r="I39" i="1"/>
  <c r="J39" i="1" s="1"/>
  <c r="K39" i="1" s="1"/>
  <c r="L20" i="1"/>
  <c r="I20" i="1"/>
  <c r="J20" i="1" s="1"/>
  <c r="K20" i="1" s="1"/>
  <c r="L28" i="1"/>
  <c r="I28" i="1"/>
  <c r="J28" i="1" s="1"/>
  <c r="K28" i="1" s="1"/>
  <c r="L36" i="1"/>
  <c r="I36" i="1"/>
  <c r="J36" i="1" s="1"/>
  <c r="K36" i="1" s="1"/>
  <c r="L45" i="1"/>
  <c r="I45" i="1"/>
  <c r="J45" i="1" s="1"/>
  <c r="K45" i="1" s="1"/>
  <c r="L57" i="1"/>
  <c r="I57" i="1"/>
  <c r="J57" i="1" s="1"/>
  <c r="K57" i="1" s="1"/>
  <c r="L79" i="1"/>
  <c r="I79" i="1"/>
  <c r="J79" i="1" s="1"/>
  <c r="K79" i="1" s="1"/>
  <c r="L117" i="1"/>
  <c r="I117" i="1"/>
  <c r="J117" i="1" s="1"/>
  <c r="K117" i="1" s="1"/>
  <c r="L54" i="1"/>
  <c r="I54" i="1"/>
  <c r="J54" i="1" s="1"/>
  <c r="K54" i="1" s="1"/>
  <c r="L62" i="1"/>
  <c r="I62" i="1"/>
  <c r="J62" i="1" s="1"/>
  <c r="K62" i="1" s="1"/>
  <c r="I70" i="1"/>
  <c r="J70" i="1" s="1"/>
  <c r="K70" i="1" s="1"/>
  <c r="L70" i="1"/>
  <c r="I80" i="1"/>
  <c r="J80" i="1" s="1"/>
  <c r="K80" i="1" s="1"/>
  <c r="L80" i="1"/>
  <c r="L107" i="1"/>
  <c r="I107" i="1"/>
  <c r="J107" i="1" s="1"/>
  <c r="K107" i="1" s="1"/>
  <c r="L78" i="1"/>
  <c r="I78" i="1"/>
  <c r="J78" i="1" s="1"/>
  <c r="K78" i="1" s="1"/>
  <c r="I92" i="1"/>
  <c r="J92" i="1" s="1"/>
  <c r="K92" i="1" s="1"/>
  <c r="L92" i="1"/>
  <c r="L102" i="1"/>
  <c r="I102" i="1"/>
  <c r="J102" i="1" s="1"/>
  <c r="K102" i="1" s="1"/>
  <c r="L60" i="1"/>
  <c r="I60" i="1"/>
  <c r="J60" i="1" s="1"/>
  <c r="K60" i="1" s="1"/>
  <c r="L68" i="1"/>
  <c r="I68" i="1"/>
  <c r="J68" i="1" s="1"/>
  <c r="K68" i="1" s="1"/>
  <c r="L76" i="1"/>
  <c r="I76" i="1"/>
  <c r="J76" i="1" s="1"/>
  <c r="K76" i="1" s="1"/>
  <c r="L122" i="1"/>
  <c r="I122" i="1"/>
  <c r="J122" i="1" s="1"/>
  <c r="K122" i="1" s="1"/>
  <c r="L126" i="1"/>
  <c r="I126" i="1"/>
  <c r="J126" i="1" s="1"/>
  <c r="K126" i="1" s="1"/>
  <c r="L37" i="1"/>
  <c r="I37" i="1"/>
  <c r="J37" i="1" s="1"/>
  <c r="K37" i="1" s="1"/>
  <c r="L24" i="1"/>
  <c r="I24" i="1"/>
  <c r="J24" i="1" s="1"/>
  <c r="K24" i="1" s="1"/>
  <c r="L66" i="1"/>
  <c r="I66" i="1"/>
  <c r="J66" i="1" s="1"/>
  <c r="K66" i="1" s="1"/>
  <c r="L98" i="1"/>
  <c r="I98" i="1"/>
  <c r="J98" i="1" s="1"/>
  <c r="K98" i="1" s="1"/>
  <c r="L129" i="1"/>
  <c r="I129" i="1"/>
  <c r="J129" i="1" s="1"/>
  <c r="K129" i="1" s="1"/>
  <c r="L99" i="1"/>
  <c r="I99" i="1"/>
  <c r="J99" i="1" s="1"/>
  <c r="K99" i="1" s="1"/>
  <c r="L93" i="1"/>
  <c r="I93" i="1"/>
  <c r="J93" i="1" s="1"/>
  <c r="K93" i="1" s="1"/>
  <c r="L135" i="1"/>
  <c r="I135" i="1"/>
  <c r="J135" i="1" s="1"/>
  <c r="K135" i="1" s="1"/>
  <c r="L31" i="1"/>
  <c r="I31" i="1"/>
  <c r="J31" i="1" s="1"/>
  <c r="K31" i="1" s="1"/>
  <c r="L44" i="1"/>
  <c r="I44" i="1"/>
  <c r="J44" i="1" s="1"/>
  <c r="K44" i="1" s="1"/>
  <c r="L63" i="1"/>
  <c r="I63" i="1"/>
  <c r="J63" i="1" s="1"/>
  <c r="K63" i="1" s="1"/>
  <c r="L22" i="1"/>
  <c r="I22" i="1"/>
  <c r="J22" i="1" s="1"/>
  <c r="K22" i="1" s="1"/>
  <c r="L30" i="1"/>
  <c r="I30" i="1"/>
  <c r="J30" i="1" s="1"/>
  <c r="K30" i="1" s="1"/>
  <c r="L38" i="1"/>
  <c r="I38" i="1"/>
  <c r="J38" i="1" s="1"/>
  <c r="K38" i="1" s="1"/>
  <c r="L47" i="1"/>
  <c r="I47" i="1"/>
  <c r="J47" i="1" s="1"/>
  <c r="K47" i="1" s="1"/>
  <c r="I56" i="1"/>
  <c r="J56" i="1" s="1"/>
  <c r="K56" i="1" s="1"/>
  <c r="L56" i="1"/>
  <c r="L21" i="1"/>
  <c r="I21" i="1"/>
  <c r="J21" i="1" s="1"/>
  <c r="K21" i="1" s="1"/>
  <c r="L29" i="1"/>
  <c r="I29" i="1"/>
  <c r="J29" i="1" s="1"/>
  <c r="K29" i="1" s="1"/>
  <c r="L71" i="1"/>
  <c r="I71" i="1"/>
  <c r="J71" i="1" s="1"/>
  <c r="K71" i="1" s="1"/>
  <c r="L91" i="1"/>
  <c r="I91" i="1"/>
  <c r="J91" i="1" s="1"/>
  <c r="K91" i="1" s="1"/>
  <c r="L106" i="1"/>
  <c r="I106" i="1"/>
  <c r="J106" i="1" s="1"/>
  <c r="K106" i="1" s="1"/>
  <c r="L120" i="1"/>
  <c r="I120" i="1"/>
  <c r="J120" i="1" s="1"/>
  <c r="K120" i="1" s="1"/>
  <c r="L108" i="1"/>
  <c r="I108" i="1"/>
  <c r="J108" i="1" s="1"/>
  <c r="K108" i="1" s="1"/>
  <c r="L121" i="1"/>
  <c r="I121" i="1"/>
  <c r="J121" i="1" s="1"/>
  <c r="K121" i="1" s="1"/>
  <c r="L73" i="1"/>
  <c r="I73" i="1"/>
  <c r="J73" i="1" s="1"/>
  <c r="K73" i="1" s="1"/>
  <c r="I84" i="1"/>
  <c r="J84" i="1" s="1"/>
  <c r="K84" i="1" s="1"/>
  <c r="L84" i="1"/>
  <c r="L124" i="1"/>
  <c r="I124" i="1"/>
  <c r="J124" i="1" s="1"/>
  <c r="K124" i="1" s="1"/>
  <c r="L103" i="1"/>
  <c r="I103" i="1"/>
  <c r="J103" i="1" s="1"/>
  <c r="K103" i="1" s="1"/>
  <c r="L125" i="1"/>
  <c r="I125" i="1"/>
  <c r="J125" i="1" s="1"/>
  <c r="K125" i="1" s="1"/>
  <c r="L82" i="1"/>
  <c r="I82" i="1"/>
  <c r="J82" i="1" s="1"/>
  <c r="K82" i="1" s="1"/>
  <c r="L90" i="1"/>
  <c r="I90" i="1"/>
  <c r="J90" i="1" s="1"/>
  <c r="K90" i="1" s="1"/>
  <c r="I113" i="1"/>
  <c r="J113" i="1" s="1"/>
  <c r="K113" i="1" s="1"/>
  <c r="L113" i="1"/>
  <c r="L134" i="1"/>
  <c r="I134" i="1"/>
  <c r="J134" i="1" s="1"/>
  <c r="K134" i="1" s="1"/>
  <c r="L101" i="1"/>
  <c r="I101" i="1"/>
  <c r="J101" i="1" s="1"/>
  <c r="K101" i="1" s="1"/>
  <c r="L109" i="1"/>
  <c r="I109" i="1"/>
  <c r="J109" i="1" s="1"/>
  <c r="K109" i="1" s="1"/>
  <c r="L118" i="1"/>
  <c r="I118" i="1"/>
  <c r="J118" i="1" s="1"/>
  <c r="K118" i="1" s="1"/>
  <c r="L127" i="1"/>
  <c r="I127" i="1"/>
  <c r="J127" i="1" s="1"/>
  <c r="K127" i="1" s="1"/>
  <c r="I188" i="1" l="1"/>
  <c r="F192" i="1"/>
  <c r="G2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475E0DE0-0DF3-4946-96C0-1A7897AF1259}">
      <text>
        <r>
          <rPr>
            <sz val="14"/>
            <color rgb="FF000000"/>
            <rFont val="Arial"/>
            <family val="2"/>
          </rPr>
          <t>Yang Diisi Hanya Yang Dengan Judul Berwarna Merah</t>
        </r>
      </text>
    </comment>
    <comment ref="E1" authorId="0" shapeId="0" xr:uid="{74630A1E-4457-4D0F-8BD6-D62ABF3BCBD3}">
      <text>
        <r>
          <rPr>
            <sz val="14"/>
            <color rgb="FF000000"/>
            <rFont val="Arial"/>
            <family val="2"/>
          </rPr>
          <t>Yang Diisi Hanya Yang Dengan Judul Berwarna Merah</t>
        </r>
      </text>
    </comment>
    <comment ref="N15" authorId="0" shapeId="0" xr:uid="{1406E60E-561A-4977-908F-A7E8A86B64BC}">
      <text>
        <r>
          <rPr>
            <b/>
            <sz val="11"/>
            <color rgb="FF000000"/>
            <rFont val="Arial"/>
            <family val="2"/>
          </rPr>
          <t>JIKA ADA NAMA MESIN BARU DIGANTI atau TAMBAHAN NAMANYA DI KOLOM  O dan P (</t>
        </r>
        <r>
          <rPr>
            <b/>
            <i/>
            <sz val="11"/>
            <color rgb="FF000000"/>
            <rFont val="Arial"/>
            <family val="2"/>
          </rPr>
          <t>di hide</t>
        </r>
        <r>
          <rPr>
            <b/>
            <sz val="11"/>
            <color rgb="FF000000"/>
            <rFont val="Arial"/>
            <family val="2"/>
          </rPr>
          <t>)</t>
        </r>
      </text>
    </comment>
    <comment ref="O15" authorId="0" shapeId="0" xr:uid="{A32953CA-48B9-42BD-9811-E2B12C2FED95}">
      <text>
        <r>
          <rPr>
            <b/>
            <sz val="11"/>
            <color rgb="FF000000"/>
            <rFont val="Arial"/>
            <family val="2"/>
          </rPr>
          <t>JIKA ADA NAMA MESIN BARU DIGANTI atau TAMBAHAN NAMANYA DI KOLOM  O dan P (</t>
        </r>
        <r>
          <rPr>
            <b/>
            <i/>
            <sz val="11"/>
            <color rgb="FF000000"/>
            <rFont val="Arial"/>
            <family val="2"/>
          </rPr>
          <t>di hide</t>
        </r>
        <r>
          <rPr>
            <b/>
            <sz val="11"/>
            <color rgb="FF000000"/>
            <rFont val="Arial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<sst xmlns="http://schemas.openxmlformats.org/spreadsheetml/2006/main" count="404" uniqueCount="219">
  <si>
    <t>PT GISTEX GARMEN INDONESIA</t>
  </si>
  <si>
    <t>ANALYSIS PROCESS REPORT</t>
  </si>
  <si>
    <t>GARMENT ENGINEERING</t>
  </si>
  <si>
    <t>DEPARTMENT</t>
  </si>
  <si>
    <t>(Operational Breakdown)</t>
  </si>
  <si>
    <t>STYLE</t>
  </si>
  <si>
    <t>:</t>
  </si>
  <si>
    <t>MONT.BELL 1101724-2301463</t>
  </si>
  <si>
    <t>DATE</t>
  </si>
  <si>
    <t>Note :</t>
  </si>
  <si>
    <t>ITEM</t>
  </si>
  <si>
    <t>Jacket Hoodie</t>
  </si>
  <si>
    <t>LINE</t>
  </si>
  <si>
    <t>Develop</t>
  </si>
  <si>
    <r>
      <t xml:space="preserve">dengan tujuan untuk memudahkan dalam penentuan target, berikut di lampirkan detail penggunaan jumlah opertaor berdasarkan </t>
    </r>
    <r>
      <rPr>
        <b/>
        <sz val="12"/>
        <color rgb="FF0000FF"/>
        <rFont val="Arial"/>
        <family val="2"/>
      </rPr>
      <t xml:space="preserve">1 line : </t>
    </r>
    <r>
      <rPr>
        <b/>
        <u/>
        <sz val="12"/>
        <color rgb="FF0000FF"/>
        <rFont val="Arial"/>
        <family val="2"/>
      </rPr>
      <t>30 opt, 1.5 Line : 45 opt, 2 line : 60 opt.</t>
    </r>
  </si>
  <si>
    <t xml:space="preserve">AGENT / BUYER  </t>
  </si>
  <si>
    <t>MONT.BELL</t>
  </si>
  <si>
    <t>MANPOWER</t>
  </si>
  <si>
    <t>OPT</t>
  </si>
  <si>
    <t>ORDER QUANTITY</t>
  </si>
  <si>
    <t>SMV</t>
  </si>
  <si>
    <t>MINUTE</t>
  </si>
  <si>
    <t>DESCRIPTION</t>
  </si>
  <si>
    <t>Base On Teckpack</t>
  </si>
  <si>
    <t>TARGET/HOUR</t>
  </si>
  <si>
    <t>PCS/HOUR</t>
  </si>
  <si>
    <t>ALLOWANCE</t>
  </si>
  <si>
    <t xml:space="preserve"> </t>
  </si>
  <si>
    <t>CM</t>
  </si>
  <si>
    <t>When You Need</t>
  </si>
  <si>
    <t>G S D</t>
  </si>
  <si>
    <t>NO</t>
  </si>
  <si>
    <t>PROCESS OF GARMENT</t>
  </si>
  <si>
    <t>CAT</t>
  </si>
  <si>
    <t>CYCLE TIME (seconds)</t>
  </si>
  <si>
    <r>
      <t xml:space="preserve">SMV </t>
    </r>
    <r>
      <rPr>
        <b/>
        <i/>
        <sz val="10"/>
        <color rgb="FF000000"/>
        <rFont val="AnjaliOldLipi"/>
      </rPr>
      <t>(minute)</t>
    </r>
  </si>
  <si>
    <t>PRODUCTION CAPASITY (pcs/hour)</t>
  </si>
  <si>
    <r>
      <t>MANPOWER NEED</t>
    </r>
    <r>
      <rPr>
        <b/>
        <i/>
        <sz val="10"/>
        <color rgb="FF000000"/>
        <rFont val="AnjaliOldLipi"/>
      </rPr>
      <t xml:space="preserve"> (operator)</t>
    </r>
  </si>
  <si>
    <r>
      <t xml:space="preserve">ACTUAL MP </t>
    </r>
    <r>
      <rPr>
        <b/>
        <i/>
        <sz val="10"/>
        <color rgb="FF000000"/>
        <rFont val="AnjaliOldLipi"/>
      </rPr>
      <t>(operator)</t>
    </r>
  </si>
  <si>
    <r>
      <t xml:space="preserve">WORKING TIME </t>
    </r>
    <r>
      <rPr>
        <b/>
        <i/>
        <sz val="10"/>
        <color rgb="FF000000"/>
        <rFont val="AnjaliOldLipi"/>
      </rPr>
      <t>(hour/ opt)</t>
    </r>
  </si>
  <si>
    <r>
      <t xml:space="preserve">BALANCE WORKING TIME  </t>
    </r>
    <r>
      <rPr>
        <b/>
        <i/>
        <sz val="10"/>
        <color rgb="FF000000"/>
        <rFont val="AnjaliOldLipi"/>
      </rPr>
      <t>(hour/opt)</t>
    </r>
  </si>
  <si>
    <t>ACTUAL  M'C (unit)</t>
  </si>
  <si>
    <t>ATTACHMENT</t>
  </si>
  <si>
    <t>MACHINE</t>
  </si>
  <si>
    <t>OTOMASI MACHINE</t>
  </si>
  <si>
    <t>HOODIE</t>
  </si>
  <si>
    <t>jahit dasar gabung lapis mulut hoodie tengah bagian luar atas bawah</t>
  </si>
  <si>
    <t>M</t>
  </si>
  <si>
    <t>Single Needle</t>
  </si>
  <si>
    <t>jahit dasar gabung lapis mulut hoodie tengah ke body</t>
  </si>
  <si>
    <t>jahit stik tutup lapis mulut hoodie tengah ke body</t>
  </si>
  <si>
    <t>jahit dasar gabung mulut hoodie bagian samping luar dalam  k/k</t>
  </si>
  <si>
    <t>jahit dasar gabung mulut hoodie bagian samping ke body k/k</t>
  </si>
  <si>
    <t>jahit stik koba lapis mulut samping bagian dalam k/k</t>
  </si>
  <si>
    <t>jahit stik pasang tali cord di bagian mulut hoodie bag tengah</t>
  </si>
  <si>
    <t>sirushi tanda pasang lapis eyelet  di hoodie bagian bawah k/k</t>
  </si>
  <si>
    <t>Helper</t>
  </si>
  <si>
    <t>jahit stik pasang lapis eyelet di hoodie  bagian bawah  k/k</t>
  </si>
  <si>
    <t>sirushi tanda lubang eyelet di hoodie bagian dalam k/k</t>
  </si>
  <si>
    <t>proses pasang eyelet di hoodie bagian dalam k/k</t>
  </si>
  <si>
    <t>Eyelet</t>
  </si>
  <si>
    <t>jahit pantek elastik drawkot ke mulut hoodie k/k</t>
  </si>
  <si>
    <t>jahit dasar gabung hoodie samping ke hoodie tengah k/k atas bawah</t>
  </si>
  <si>
    <t>proses menimbang  bulu angsa ke hoodie bagian tengah</t>
  </si>
  <si>
    <t>proses memasukan  bulu angsa ke hoodie bagian tengah</t>
  </si>
  <si>
    <t>jahit tutup hoodie tengah</t>
  </si>
  <si>
    <t>proses meratakan bulu angsa hoodie bagian tengah</t>
  </si>
  <si>
    <t>jahit stik variasi hoodie bagian tengah</t>
  </si>
  <si>
    <t>jahit quilting hoodie samping k/k bagian luar</t>
  </si>
  <si>
    <t>proses menimbang bulu angsa ke hoodie samping k/k bagian luar</t>
  </si>
  <si>
    <t>proses memasukan bulu angsa hoodie samping  k/k bagian luar</t>
  </si>
  <si>
    <t>jahit tutup hoodie samping k/k bagian luar</t>
  </si>
  <si>
    <t>proses meratakan bulu angsa hoodie samping k/k bagian luar</t>
  </si>
  <si>
    <t>jahit dasar gabung hoodie bawah ke hoodie atas</t>
  </si>
  <si>
    <t>jahit quilting hoodie bagian bawah</t>
  </si>
  <si>
    <t>proses menimbang bulu angsa ke hoodie bagian bawah</t>
  </si>
  <si>
    <t>proses memasukan  bulu angsa ke hoodie bagian bawah</t>
  </si>
  <si>
    <t>jahit tutup hoodie bagian bawah</t>
  </si>
  <si>
    <t>proses meratakan bulu angsa hoodie bagian bawah</t>
  </si>
  <si>
    <t xml:space="preserve">jahit dasar  gabung hoodie samping ke hoodie tengah bagian inner  </t>
  </si>
  <si>
    <t>jahit dasar gabung lapisan hoodie inner ke hoodie</t>
  </si>
  <si>
    <t>Plaket</t>
  </si>
  <si>
    <t>jahit dasar gabung rumah zipper ke plaket bagian atas</t>
  </si>
  <si>
    <t>jahit dasar gabung plaket dalam kiri</t>
  </si>
  <si>
    <t>proses gunting membalikan plaket dalam kiri</t>
  </si>
  <si>
    <t>iron press plaket dalam kiri</t>
  </si>
  <si>
    <t>Iron</t>
  </si>
  <si>
    <t>Iron Steam</t>
  </si>
  <si>
    <t>jahit stik plaket dalam kiri</t>
  </si>
  <si>
    <t>jahit stik double variasi plaket dalam kiri</t>
  </si>
  <si>
    <t>obras3 plaket bagian dalam  kiri</t>
  </si>
  <si>
    <t>Obras3</t>
  </si>
  <si>
    <t>Pocket Samping k/k</t>
  </si>
  <si>
    <t>obras3 keliling kelam poket samping k/k</t>
  </si>
  <si>
    <t>jahit dasar gabung lapis kelam ke sleek pocket samping k/k</t>
  </si>
  <si>
    <t>jahit stik lapis kelam ke sleek pocket samping k/k</t>
  </si>
  <si>
    <t>sirushi/tanda pasang zipper pocket samping k/k</t>
  </si>
  <si>
    <t>jahit pasang zipper ke body pocket samping k/k</t>
  </si>
  <si>
    <t xml:space="preserve">     </t>
  </si>
  <si>
    <t>jahit stik pasang lapis kelam ke zipper poket samping k/k</t>
  </si>
  <si>
    <t>jahit dasar pasang sleek ke zipper pocket samping k/k</t>
  </si>
  <si>
    <t>jahit stik pasang sleek ke zipper pocket samping k/k</t>
  </si>
  <si>
    <t>jahit dasar gabung sleek pocket samping k/k</t>
  </si>
  <si>
    <t>jahit pantek sleek pocket ke body k/k</t>
  </si>
  <si>
    <t>proses memasukan tali zipper pcket dpn atas bag kiri</t>
  </si>
  <si>
    <t>Tangan K/k</t>
  </si>
  <si>
    <t>obras4 gabung tangan k/k</t>
  </si>
  <si>
    <t>Obras4</t>
  </si>
  <si>
    <t>jahit dasar gabung opening tangan k/k</t>
  </si>
  <si>
    <t>sirushi/tanda jahit stik quilting tangan k/k</t>
  </si>
  <si>
    <t>jahit quilting tangan 7x k/k</t>
  </si>
  <si>
    <t>proses menimbang bulu angsa k/k</t>
  </si>
  <si>
    <t>proses memasukan bulu angsa k/k</t>
  </si>
  <si>
    <t>jahit tutup gabung tangan k/k</t>
  </si>
  <si>
    <t>proses meratakan bulu angsa k/k</t>
  </si>
  <si>
    <t>Penggabungan Tangan K/k</t>
  </si>
  <si>
    <t>jahit dasar gabung sideseam tangan k/k</t>
  </si>
  <si>
    <t>single Needle</t>
  </si>
  <si>
    <t>obras3 gabung sideseam tangan k/k</t>
  </si>
  <si>
    <t>jahit corong sideseam tangan k/k</t>
  </si>
  <si>
    <t>Body Depan k/k</t>
  </si>
  <si>
    <t>jahit dasar gabung body dpn k/k bagian luar</t>
  </si>
  <si>
    <t>Sirushi/tanda jahit quilting body dpn k/k bagian luar</t>
  </si>
  <si>
    <t>jahit quilting body dpn k/k bagian luar</t>
  </si>
  <si>
    <t>proses memasukan bulu angsa ke body dpn k/k bagian luar</t>
  </si>
  <si>
    <t>proses menimbang bulu angsa k/k bagian luar</t>
  </si>
  <si>
    <t>jahit tutup gabungan body dpn k/k bagian luar</t>
  </si>
  <si>
    <t>proses meratakn bulu angsa body dpn k/k bagian luar</t>
  </si>
  <si>
    <t>jahit dasar gabung inner bodydepan ke body bagian luar</t>
  </si>
  <si>
    <t>Singel Needle</t>
  </si>
  <si>
    <t>Body Belakang</t>
  </si>
  <si>
    <t>jahit dasar gabung body blk</t>
  </si>
  <si>
    <t>sirushi/tanda jahit quilting body blk</t>
  </si>
  <si>
    <t>jahit quilting body blk</t>
  </si>
  <si>
    <t>proses memasukan bulu angsa ke body blk</t>
  </si>
  <si>
    <t>proses menimbang bulu angsa body blk</t>
  </si>
  <si>
    <t>jahit tutup body blk</t>
  </si>
  <si>
    <t>proses meratakan bulu angsa body blk</t>
  </si>
  <si>
    <t>Penggabungan Variasi sideseam k/k</t>
  </si>
  <si>
    <t>jahit dasar gabung variasi sideseam k/k</t>
  </si>
  <si>
    <t>sirushi/tanda jahit quilting variasi sideseam k/k</t>
  </si>
  <si>
    <t>jahit quilting variasi sideseam k/k</t>
  </si>
  <si>
    <t>proses memasukan bulu angsa variasi sideseam k/k</t>
  </si>
  <si>
    <t>proses menimbang bulu angsa variasi sideseam k/k</t>
  </si>
  <si>
    <t>jahit tutup variasi sideseam k/k</t>
  </si>
  <si>
    <t>proses meratakan bulu angsa variasi sideseam k/k</t>
  </si>
  <si>
    <t>jahit dasar gabung variasi sideseam ke body depan k/k</t>
  </si>
  <si>
    <t>obras3 gabung variasi sideseam ke body depan k/k</t>
  </si>
  <si>
    <t>jahit dasar gabung variasi sideseam ke body blk k/k</t>
  </si>
  <si>
    <t>obras3 gabung variasi sideseam ke body blk k/k</t>
  </si>
  <si>
    <t>jahit corong pasang tape ke variasi sideseam body dpn k/k</t>
  </si>
  <si>
    <t>jahit corong pasang tape ke variasi sideseam body blk k/k</t>
  </si>
  <si>
    <t>Penggabungan Armhole</t>
  </si>
  <si>
    <t>jahit dasar gabung tangan ke body k/k</t>
  </si>
  <si>
    <t>obras3 gabung tangan ke body k/k</t>
  </si>
  <si>
    <t>jahit corong armhole k/k</t>
  </si>
  <si>
    <t>Penggabungan Hoodie</t>
  </si>
  <si>
    <t>jahit gabung pasang hoodie ke body keliling</t>
  </si>
  <si>
    <t>sirushi/tanda pasang label di leher blk</t>
  </si>
  <si>
    <t>jahit pasang label di leher blk + pasang drawcord</t>
  </si>
  <si>
    <t>jahit stik tutup hoodie</t>
  </si>
  <si>
    <t>Penggabungan Hem Bawah</t>
  </si>
  <si>
    <t>jahit dasar gabung hem bawah ke body keliling</t>
  </si>
  <si>
    <t>jahit stik koba hem bawah ke body keliling</t>
  </si>
  <si>
    <t>jahit dasar pasang zipper ke plaket dalam bag kiri</t>
  </si>
  <si>
    <t>jahit pasang plaket zipper ke body k/k</t>
  </si>
  <si>
    <t>jahit corong tape ke zipper k/k</t>
  </si>
  <si>
    <t>jahit stik zipper ke body k/k</t>
  </si>
  <si>
    <t>jahit stik tutup gabung hem bawah ke body keliling</t>
  </si>
  <si>
    <t>SUMMARY</t>
  </si>
  <si>
    <t>MP REQUIREMENT</t>
  </si>
  <si>
    <t>MACHINIST</t>
  </si>
  <si>
    <t>HELPER</t>
  </si>
  <si>
    <t>HTL</t>
  </si>
  <si>
    <t>QC</t>
  </si>
  <si>
    <t>IRON</t>
  </si>
  <si>
    <t>QTY OPR</t>
  </si>
  <si>
    <t></t>
  </si>
  <si>
    <t>MACHINE SUMMARY</t>
  </si>
  <si>
    <t>SKETCH</t>
  </si>
  <si>
    <t>No.</t>
  </si>
  <si>
    <t>JENIS MESIN</t>
  </si>
  <si>
    <t>TIPE</t>
  </si>
  <si>
    <t>USED</t>
  </si>
  <si>
    <t>QTY</t>
  </si>
  <si>
    <t>Status Attachment</t>
  </si>
  <si>
    <t>JUKI DDL-8700A-7</t>
  </si>
  <si>
    <t>S/N Cutter</t>
  </si>
  <si>
    <t>SIRUBA L918-RM1</t>
  </si>
  <si>
    <t>Kansai Ban</t>
  </si>
  <si>
    <t>KANSAI FX-4418P</t>
  </si>
  <si>
    <t>May Cuff</t>
  </si>
  <si>
    <t>BROTHER MS-1190</t>
  </si>
  <si>
    <t>Button Hole</t>
  </si>
  <si>
    <t>JACK T1790BS-1</t>
  </si>
  <si>
    <t>Button Sew</t>
  </si>
  <si>
    <t>JUKI LK 1903A-SS</t>
  </si>
  <si>
    <t>Obras 5</t>
  </si>
  <si>
    <t>JUKI MO-</t>
  </si>
  <si>
    <t>MATSUI</t>
  </si>
  <si>
    <t>Obras 4</t>
  </si>
  <si>
    <t>Overdeck 2</t>
  </si>
  <si>
    <t>Zig - Zag</t>
  </si>
  <si>
    <t>Snap</t>
  </si>
  <si>
    <t>Obras 3</t>
  </si>
  <si>
    <t>Double Needle</t>
  </si>
  <si>
    <t>Bartack</t>
  </si>
  <si>
    <t>Template</t>
  </si>
  <si>
    <t>TOTAL</t>
  </si>
  <si>
    <t>DIBUAT</t>
  </si>
  <si>
    <t>DISETUJUI</t>
  </si>
  <si>
    <t>DIKETAHUI</t>
  </si>
  <si>
    <t>KABAG DEVELOP</t>
  </si>
  <si>
    <t>TEKNIKAL</t>
  </si>
  <si>
    <t>MANAGER PRODUKSI</t>
  </si>
  <si>
    <t>( TINA R )</t>
  </si>
  <si>
    <t>( PAK. DAMAR )</t>
  </si>
  <si>
    <t>(  PAK. SAEPUL )</t>
  </si>
  <si>
    <t>( PAK. TONNY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</si>
</sst>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 &quot;mmmm&quot; &quot;yyyy"/>
    <numFmt numFmtId="165" formatCode="0.000"/>
    <numFmt numFmtId="166" formatCode="0.0"/>
    <numFmt numFmtId="167" formatCode="d&quot;. &quot;mmmm&quot; &quot;yyyy"/>
    <numFmt numFmtId="168" formatCode="[$$-409]#,##0.00;[Red]&quot;-&quot;[$$-409]#,##0.00"/>
  </numFmts>
  <fonts count="37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FF"/>
      <name val="Arial"/>
      <family val="2"/>
    </font>
    <font>
      <sz val="11"/>
      <color rgb="FF008000"/>
      <name val="Arial"/>
      <family val="2"/>
    </font>
    <font>
      <sz val="11"/>
      <color rgb="FFFF66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20"/>
      <color rgb="FF000000"/>
      <name val="Arial"/>
      <family val="2"/>
    </font>
    <font>
      <i/>
      <sz val="20"/>
      <color rgb="FF008000"/>
      <name val="Arial"/>
      <family val="2"/>
    </font>
    <font>
      <b/>
      <sz val="10"/>
      <color rgb="FF008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8000"/>
      <name val="Arial"/>
      <family val="2"/>
    </font>
    <font>
      <b/>
      <sz val="12"/>
      <color rgb="FF0000FF"/>
      <name val="Arial"/>
      <family val="2"/>
    </font>
    <font>
      <b/>
      <u/>
      <sz val="12"/>
      <color rgb="FF0000FF"/>
      <name val="Arial"/>
      <family val="2"/>
    </font>
    <font>
      <b/>
      <sz val="15"/>
      <color rgb="FF000000"/>
      <name val="Arial1"/>
    </font>
    <font>
      <b/>
      <sz val="11"/>
      <color rgb="FF008000"/>
      <name val="Arial"/>
      <family val="2"/>
    </font>
    <font>
      <sz val="12"/>
      <color rgb="FF0000FF"/>
      <name val="AnjaliOldLipi"/>
    </font>
    <font>
      <b/>
      <i/>
      <sz val="10"/>
      <color rgb="FF000000"/>
      <name val="AnjaliOldLipi"/>
    </font>
    <font>
      <b/>
      <i/>
      <sz val="9"/>
      <color rgb="FF000000"/>
      <name val="AnjaliOldLipi"/>
    </font>
    <font>
      <b/>
      <sz val="10"/>
      <color rgb="FF0000FF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sz val="10"/>
      <color rgb="FF0000FF"/>
      <name val="Arial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Symbol"/>
      <family val="1"/>
      <charset val="2"/>
    </font>
    <font>
      <b/>
      <i/>
      <u/>
      <sz val="14"/>
      <color rgb="FF000000"/>
      <name val="Arial"/>
      <family val="2"/>
    </font>
    <font>
      <sz val="11"/>
      <color rgb="FF000000"/>
      <name val="Symbol Neu"/>
    </font>
    <font>
      <b/>
      <i/>
      <sz val="12"/>
      <color rgb="FF00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4">
    <xf numFmtId="0" fontId="0" fillId="0" borderId="0"/>
    <xf numFmtId="0" fontId="1" fillId="2" borderId="0"/>
    <xf numFmtId="0" fontId="2" fillId="0" borderId="0"/>
    <xf numFmtId="0" fontId="3" fillId="0" borderId="0"/>
    <xf numFmtId="0" fontId="4" fillId="0" borderId="0"/>
    <xf numFmtId="0" fontId="5" fillId="0" borderId="0"/>
    <xf numFmtId="0" fontId="1" fillId="2" borderId="0"/>
    <xf numFmtId="0" fontId="6" fillId="0" borderId="0">
      <alignment horizontal="center"/>
    </xf>
    <xf numFmtId="0" fontId="6" fillId="0" borderId="0">
      <alignment horizontal="center" textRotation="90"/>
    </xf>
    <xf numFmtId="0" fontId="1" fillId="0" borderId="0"/>
    <xf numFmtId="0" fontId="1" fillId="0" borderId="0"/>
    <xf numFmtId="0" fontId="7" fillId="0" borderId="0"/>
    <xf numFmtId="0" fontId="8" fillId="0" borderId="0"/>
    <xf numFmtId="168" fontId="8" fillId="0" borderId="0"/>
  </cellStyleXfs>
  <cellXfs count="157">
    <xf numFmtId="0" fontId="0" fillId="0" borderId="0" xfId="0"/>
    <xf numFmtId="0" fontId="9" fillId="0" borderId="1" xfId="5" applyFont="1" applyFill="1" applyBorder="1" applyAlignment="1" applyProtection="1">
      <alignment horizontal="center" vertical="center"/>
    </xf>
    <xf numFmtId="0" fontId="7" fillId="0" borderId="0" xfId="5" applyFont="1" applyFill="1" applyBorder="1" applyAlignment="1" applyProtection="1"/>
    <xf numFmtId="0" fontId="9" fillId="0" borderId="3" xfId="5" applyFont="1" applyFill="1" applyBorder="1" applyAlignment="1" applyProtection="1">
      <alignment horizontal="center" vertical="center"/>
    </xf>
    <xf numFmtId="0" fontId="9" fillId="0" borderId="5" xfId="5" applyFont="1" applyFill="1" applyBorder="1" applyAlignment="1" applyProtection="1">
      <alignment horizontal="center" vertical="center"/>
    </xf>
    <xf numFmtId="0" fontId="7" fillId="0" borderId="1" xfId="5" applyFont="1" applyFill="1" applyBorder="1" applyAlignment="1" applyProtection="1">
      <alignment horizontal="center" vertical="center"/>
    </xf>
    <xf numFmtId="0" fontId="7" fillId="0" borderId="7" xfId="5" applyFont="1" applyFill="1" applyBorder="1" applyAlignment="1" applyProtection="1">
      <alignment horizontal="center" vertical="center"/>
    </xf>
    <xf numFmtId="165" fontId="7" fillId="0" borderId="7" xfId="5" applyNumberFormat="1" applyFont="1" applyFill="1" applyBorder="1" applyAlignment="1" applyProtection="1">
      <alignment horizontal="center" vertical="center"/>
    </xf>
    <xf numFmtId="0" fontId="7" fillId="0" borderId="7" xfId="5" applyFont="1" applyFill="1" applyBorder="1" applyAlignment="1" applyProtection="1">
      <alignment horizontal="left" vertical="center"/>
    </xf>
    <xf numFmtId="0" fontId="7" fillId="0" borderId="8" xfId="5" applyFont="1" applyFill="1" applyBorder="1" applyAlignment="1" applyProtection="1">
      <alignment horizontal="left" vertical="center"/>
    </xf>
    <xf numFmtId="0" fontId="14" fillId="0" borderId="3" xfId="11" applyFont="1" applyFill="1" applyBorder="1" applyAlignment="1" applyProtection="1">
      <alignment horizontal="center" vertical="center"/>
    </xf>
    <xf numFmtId="0" fontId="14" fillId="0" borderId="0" xfId="5" applyFont="1" applyFill="1" applyBorder="1" applyAlignment="1" applyProtection="1">
      <alignment horizontal="center" vertical="center"/>
    </xf>
    <xf numFmtId="0" fontId="14" fillId="0" borderId="0" xfId="11" applyFont="1" applyFill="1" applyBorder="1" applyAlignment="1" applyProtection="1">
      <alignment horizontal="left" vertical="center"/>
    </xf>
    <xf numFmtId="0" fontId="14" fillId="0" borderId="0" xfId="5" applyFont="1" applyFill="1" applyBorder="1" applyAlignment="1" applyProtection="1">
      <alignment horizontal="center"/>
    </xf>
    <xf numFmtId="0" fontId="14" fillId="0" borderId="9" xfId="5" applyFont="1" applyFill="1" applyBorder="1" applyAlignment="1" applyProtection="1">
      <alignment horizontal="left" vertical="center"/>
    </xf>
    <xf numFmtId="0" fontId="16" fillId="0" borderId="0" xfId="5" applyFont="1" applyFill="1" applyBorder="1" applyAlignment="1" applyProtection="1"/>
    <xf numFmtId="0" fontId="16" fillId="2" borderId="0" xfId="11" applyFont="1" applyFill="1" applyBorder="1" applyAlignment="1" applyProtection="1">
      <alignment horizontal="center" vertical="center"/>
    </xf>
    <xf numFmtId="2" fontId="16" fillId="2" borderId="0" xfId="5" applyNumberFormat="1" applyFont="1" applyFill="1" applyBorder="1" applyAlignment="1" applyProtection="1">
      <alignment horizontal="center" vertical="center"/>
    </xf>
    <xf numFmtId="0" fontId="21" fillId="0" borderId="3" xfId="11" applyFont="1" applyFill="1" applyBorder="1" applyAlignment="1" applyProtection="1">
      <alignment horizontal="center" vertical="center"/>
    </xf>
    <xf numFmtId="0" fontId="21" fillId="0" borderId="0" xfId="5" applyFont="1" applyFill="1" applyBorder="1" applyAlignment="1" applyProtection="1">
      <alignment horizontal="center" vertical="center"/>
    </xf>
    <xf numFmtId="10" fontId="14" fillId="0" borderId="0" xfId="11" applyNumberFormat="1" applyFont="1" applyFill="1" applyBorder="1" applyAlignment="1" applyProtection="1">
      <alignment horizontal="center" vertical="center"/>
    </xf>
    <xf numFmtId="1" fontId="16" fillId="2" borderId="0" xfId="11" applyNumberFormat="1" applyFont="1" applyFill="1" applyBorder="1" applyAlignment="1" applyProtection="1">
      <alignment horizontal="center" vertical="center"/>
    </xf>
    <xf numFmtId="0" fontId="10" fillId="4" borderId="10" xfId="5" applyFont="1" applyFill="1" applyBorder="1" applyAlignment="1" applyProtection="1">
      <alignment horizontal="center" vertical="center"/>
    </xf>
    <xf numFmtId="0" fontId="11" fillId="4" borderId="10" xfId="5" applyFont="1" applyFill="1" applyBorder="1" applyAlignment="1" applyProtection="1">
      <alignment horizontal="center" vertical="center"/>
    </xf>
    <xf numFmtId="4" fontId="10" fillId="4" borderId="10" xfId="5" applyNumberFormat="1" applyFont="1" applyFill="1" applyBorder="1" applyAlignment="1" applyProtection="1">
      <alignment horizontal="center" vertical="center"/>
    </xf>
    <xf numFmtId="0" fontId="7" fillId="0" borderId="5" xfId="11" applyFont="1" applyFill="1" applyBorder="1" applyAlignment="1" applyProtection="1">
      <alignment horizontal="center" vertical="center"/>
    </xf>
    <xf numFmtId="0" fontId="7" fillId="0" borderId="10" xfId="5" applyFont="1" applyFill="1" applyBorder="1" applyAlignment="1" applyProtection="1">
      <alignment horizontal="center" vertical="center"/>
    </xf>
    <xf numFmtId="0" fontId="22" fillId="5" borderId="10" xfId="5" applyFont="1" applyFill="1" applyBorder="1" applyAlignment="1" applyProtection="1">
      <alignment horizontal="center" vertical="center"/>
    </xf>
    <xf numFmtId="0" fontId="7" fillId="0" borderId="12" xfId="5" applyFont="1" applyFill="1" applyBorder="1" applyAlignment="1" applyProtection="1">
      <alignment horizontal="left" vertical="center"/>
    </xf>
    <xf numFmtId="0" fontId="24" fillId="3" borderId="2" xfId="11" applyFont="1" applyFill="1" applyBorder="1" applyAlignment="1" applyProtection="1">
      <alignment horizontal="center" vertical="center" wrapText="1"/>
    </xf>
    <xf numFmtId="9" fontId="28" fillId="3" borderId="11" xfId="11" applyNumberFormat="1" applyFont="1" applyFill="1" applyBorder="1" applyAlignment="1" applyProtection="1">
      <alignment horizontal="center" vertical="center"/>
    </xf>
    <xf numFmtId="0" fontId="16" fillId="0" borderId="11" xfId="5" applyFont="1" applyFill="1" applyBorder="1" applyAlignment="1" applyProtection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3" fontId="16" fillId="0" borderId="2" xfId="0" applyNumberFormat="1" applyFont="1" applyFill="1" applyBorder="1" applyAlignment="1">
      <alignment horizontal="center" vertical="center" wrapText="1"/>
    </xf>
    <xf numFmtId="165" fontId="7" fillId="0" borderId="11" xfId="11" applyNumberFormat="1" applyFont="1" applyFill="1" applyBorder="1" applyAlignment="1" applyProtection="1">
      <alignment horizontal="center" vertical="center"/>
    </xf>
    <xf numFmtId="1" fontId="7" fillId="0" borderId="11" xfId="11" applyNumberFormat="1" applyFont="1" applyFill="1" applyBorder="1" applyAlignment="1" applyProtection="1">
      <alignment horizontal="center" vertical="center"/>
    </xf>
    <xf numFmtId="2" fontId="7" fillId="0" borderId="11" xfId="11" applyNumberFormat="1" applyFont="1" applyFill="1" applyBorder="1" applyAlignment="1" applyProtection="1">
      <alignment horizontal="center" vertical="center"/>
    </xf>
    <xf numFmtId="0" fontId="7" fillId="0" borderId="11" xfId="11" applyFont="1" applyFill="1" applyBorder="1" applyAlignment="1" applyProtection="1">
      <alignment horizontal="center" vertical="center"/>
    </xf>
    <xf numFmtId="166" fontId="7" fillId="0" borderId="11" xfId="11" applyNumberFormat="1" applyFont="1" applyFill="1" applyBorder="1" applyAlignment="1" applyProtection="1">
      <alignment horizontal="center" vertical="center"/>
    </xf>
    <xf numFmtId="0" fontId="7" fillId="0" borderId="2" xfId="11" applyFont="1" applyFill="1" applyBorder="1" applyAlignment="1" applyProtection="1">
      <alignment horizontal="left" vertical="center" wrapText="1"/>
    </xf>
    <xf numFmtId="0" fontId="7" fillId="0" borderId="2" xfId="0" applyFont="1" applyFill="1" applyBorder="1" applyAlignment="1" applyProtection="1">
      <alignment horizontal="left" vertical="center" wrapText="1"/>
    </xf>
    <xf numFmtId="0" fontId="7" fillId="0" borderId="11" xfId="0" applyFont="1" applyFill="1" applyBorder="1" applyAlignment="1" applyProtection="1">
      <alignment horizontal="left" vertical="center"/>
    </xf>
    <xf numFmtId="0" fontId="30" fillId="0" borderId="13" xfId="0" applyFont="1" applyFill="1" applyBorder="1" applyAlignment="1">
      <alignment horizontal="left" vertical="center" indent="1"/>
    </xf>
    <xf numFmtId="0" fontId="0" fillId="0" borderId="11" xfId="5" applyFont="1" applyFill="1" applyBorder="1" applyAlignment="1" applyProtection="1">
      <alignment horizontal="center" vertical="center"/>
    </xf>
    <xf numFmtId="0" fontId="26" fillId="0" borderId="2" xfId="11" applyFont="1" applyFill="1" applyBorder="1" applyAlignment="1" applyProtection="1">
      <alignment horizontal="center" vertical="center" wrapText="1"/>
    </xf>
    <xf numFmtId="0" fontId="7" fillId="0" borderId="11" xfId="5" applyFont="1" applyFill="1" applyBorder="1" applyAlignment="1" applyProtection="1">
      <alignment horizontal="left" vertical="center"/>
    </xf>
    <xf numFmtId="0" fontId="7" fillId="0" borderId="0" xfId="5" applyFont="1" applyBorder="1" applyProtection="1"/>
    <xf numFmtId="0" fontId="7" fillId="0" borderId="0" xfId="5" applyFont="1" applyFill="1" applyBorder="1" applyProtection="1"/>
    <xf numFmtId="0" fontId="0" fillId="0" borderId="11" xfId="0" applyFont="1" applyFill="1" applyBorder="1" applyAlignment="1" applyProtection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26" fillId="0" borderId="2" xfId="0" applyFont="1" applyFill="1" applyBorder="1" applyAlignment="1" applyProtection="1">
      <alignment horizontal="center" vertical="center" wrapText="1"/>
    </xf>
    <xf numFmtId="0" fontId="31" fillId="0" borderId="11" xfId="11" applyFont="1" applyBorder="1" applyAlignment="1" applyProtection="1">
      <alignment horizontal="left" vertical="center" indent="1"/>
    </xf>
    <xf numFmtId="0" fontId="26" fillId="0" borderId="2" xfId="11" applyFont="1" applyBorder="1" applyAlignment="1" applyProtection="1">
      <alignment horizontal="center" vertical="center" wrapText="1"/>
    </xf>
    <xf numFmtId="0" fontId="26" fillId="0" borderId="2" xfId="0" applyFont="1" applyBorder="1" applyAlignment="1" applyProtection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9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0" fillId="0" borderId="13" xfId="11" applyFont="1" applyBorder="1" applyAlignment="1" applyProtection="1">
      <alignment horizontal="left" vertical="center" indent="1"/>
    </xf>
    <xf numFmtId="1" fontId="16" fillId="0" borderId="2" xfId="0" applyNumberFormat="1" applyFont="1" applyFill="1" applyBorder="1" applyAlignment="1" applyProtection="1">
      <alignment horizontal="center" vertical="center" wrapText="1"/>
    </xf>
    <xf numFmtId="0" fontId="26" fillId="0" borderId="2" xfId="5" applyFont="1" applyFill="1" applyBorder="1" applyAlignment="1" applyProtection="1">
      <alignment horizontal="center" vertical="center" wrapText="1"/>
    </xf>
    <xf numFmtId="0" fontId="0" fillId="0" borderId="11" xfId="0" applyFont="1" applyFill="1" applyBorder="1" applyAlignment="1" applyProtection="1">
      <alignment horizontal="left" vertical="center"/>
    </xf>
    <xf numFmtId="0" fontId="26" fillId="0" borderId="11" xfId="5" applyFont="1" applyFill="1" applyBorder="1" applyAlignment="1" applyProtection="1">
      <alignment horizontal="center" vertical="center"/>
    </xf>
    <xf numFmtId="165" fontId="0" fillId="0" borderId="11" xfId="11" applyNumberFormat="1" applyFont="1" applyFill="1" applyBorder="1" applyAlignment="1" applyProtection="1">
      <alignment horizontal="center" vertical="center"/>
    </xf>
    <xf numFmtId="1" fontId="0" fillId="0" borderId="11" xfId="11" applyNumberFormat="1" applyFont="1" applyFill="1" applyBorder="1" applyAlignment="1" applyProtection="1">
      <alignment horizontal="center" vertical="center"/>
    </xf>
    <xf numFmtId="2" fontId="0" fillId="0" borderId="11" xfId="11" applyNumberFormat="1" applyFont="1" applyFill="1" applyBorder="1" applyAlignment="1" applyProtection="1">
      <alignment horizontal="center" vertical="center"/>
    </xf>
    <xf numFmtId="0" fontId="11" fillId="0" borderId="11" xfId="11" applyFont="1" applyFill="1" applyBorder="1" applyAlignment="1" applyProtection="1">
      <alignment horizontal="center" vertical="center"/>
    </xf>
    <xf numFmtId="166" fontId="0" fillId="0" borderId="11" xfId="11" applyNumberFormat="1" applyFont="1" applyFill="1" applyBorder="1" applyAlignment="1" applyProtection="1">
      <alignment horizontal="center" vertical="center"/>
    </xf>
    <xf numFmtId="0" fontId="0" fillId="0" borderId="11" xfId="11" applyFont="1" applyFill="1" applyBorder="1" applyAlignment="1" applyProtection="1">
      <alignment horizontal="center" vertical="center"/>
    </xf>
    <xf numFmtId="0" fontId="0" fillId="0" borderId="11" xfId="5" applyFont="1" applyFill="1" applyBorder="1" applyAlignment="1" applyProtection="1">
      <alignment horizontal="left" vertical="center" indent="1"/>
    </xf>
    <xf numFmtId="165" fontId="0" fillId="0" borderId="11" xfId="5" applyNumberFormat="1" applyFont="1" applyFill="1" applyBorder="1" applyAlignment="1" applyProtection="1">
      <alignment horizontal="center" vertical="center"/>
    </xf>
    <xf numFmtId="1" fontId="0" fillId="0" borderId="11" xfId="5" applyNumberFormat="1" applyFont="1" applyFill="1" applyBorder="1" applyAlignment="1" applyProtection="1">
      <alignment horizontal="center" vertical="center"/>
    </xf>
    <xf numFmtId="0" fontId="0" fillId="0" borderId="14" xfId="5" applyFont="1" applyFill="1" applyBorder="1" applyAlignment="1" applyProtection="1">
      <alignment horizontal="center" vertical="center"/>
    </xf>
    <xf numFmtId="0" fontId="0" fillId="0" borderId="13" xfId="5" applyFont="1" applyFill="1" applyBorder="1" applyAlignment="1" applyProtection="1">
      <alignment horizontal="center" vertical="center"/>
    </xf>
    <xf numFmtId="165" fontId="0" fillId="0" borderId="13" xfId="5" applyNumberFormat="1" applyFont="1" applyFill="1" applyBorder="1" applyAlignment="1" applyProtection="1">
      <alignment horizontal="center" vertical="center"/>
    </xf>
    <xf numFmtId="0" fontId="0" fillId="0" borderId="7" xfId="5" applyFont="1" applyFill="1" applyBorder="1" applyAlignment="1" applyProtection="1">
      <alignment horizontal="center" vertical="center"/>
    </xf>
    <xf numFmtId="2" fontId="15" fillId="0" borderId="7" xfId="5" applyNumberFormat="1" applyFont="1" applyFill="1" applyBorder="1" applyAlignment="1" applyProtection="1">
      <alignment horizontal="center" vertical="center"/>
    </xf>
    <xf numFmtId="0" fontId="15" fillId="0" borderId="7" xfId="5" applyFont="1" applyFill="1" applyBorder="1" applyAlignment="1" applyProtection="1">
      <alignment horizontal="center" vertical="center"/>
    </xf>
    <xf numFmtId="0" fontId="0" fillId="0" borderId="7" xfId="5" applyFont="1" applyFill="1" applyBorder="1" applyAlignment="1" applyProtection="1">
      <alignment horizontal="left" vertical="center"/>
    </xf>
    <xf numFmtId="0" fontId="0" fillId="0" borderId="0" xfId="11" applyFont="1" applyFill="1" applyBorder="1" applyAlignment="1" applyProtection="1">
      <alignment horizontal="left" vertical="center"/>
    </xf>
    <xf numFmtId="0" fontId="15" fillId="0" borderId="11" xfId="5" applyFont="1" applyFill="1" applyBorder="1" applyAlignment="1" applyProtection="1">
      <alignment horizontal="center" vertical="center"/>
    </xf>
    <xf numFmtId="0" fontId="0" fillId="0" borderId="0" xfId="5" applyFont="1" applyFill="1" applyBorder="1" applyAlignment="1" applyProtection="1">
      <alignment horizontal="center" vertical="center"/>
    </xf>
    <xf numFmtId="0" fontId="7" fillId="0" borderId="0" xfId="5" applyFont="1" applyFill="1" applyBorder="1" applyAlignment="1" applyProtection="1">
      <alignment horizontal="center" vertical="center"/>
    </xf>
    <xf numFmtId="0" fontId="15" fillId="0" borderId="0" xfId="5" applyFont="1" applyFill="1" applyBorder="1" applyAlignment="1" applyProtection="1">
      <alignment horizontal="center" vertical="center"/>
    </xf>
    <xf numFmtId="0" fontId="0" fillId="0" borderId="0" xfId="5" applyFont="1" applyFill="1" applyBorder="1" applyAlignment="1" applyProtection="1">
      <alignment horizontal="left" vertical="center"/>
    </xf>
    <xf numFmtId="165" fontId="26" fillId="0" borderId="11" xfId="5" applyNumberFormat="1" applyFont="1" applyFill="1" applyBorder="1" applyAlignment="1" applyProtection="1">
      <alignment horizontal="center" vertical="center"/>
    </xf>
    <xf numFmtId="0" fontId="16" fillId="0" borderId="11" xfId="5" applyFont="1" applyFill="1" applyBorder="1" applyAlignment="1" applyProtection="1">
      <alignment horizontal="left" vertical="center" indent="1"/>
    </xf>
    <xf numFmtId="1" fontId="7" fillId="0" borderId="11" xfId="5" applyNumberFormat="1" applyFont="1" applyFill="1" applyBorder="1" applyAlignment="1" applyProtection="1">
      <alignment horizontal="center" vertical="center"/>
    </xf>
    <xf numFmtId="0" fontId="7" fillId="0" borderId="11" xfId="5" applyFont="1" applyFill="1" applyBorder="1" applyAlignment="1" applyProtection="1">
      <alignment horizontal="center" vertical="center"/>
    </xf>
    <xf numFmtId="0" fontId="7" fillId="0" borderId="0" xfId="5" applyFont="1" applyFill="1" applyBorder="1" applyAlignment="1" applyProtection="1">
      <alignment horizontal="left" vertical="center"/>
    </xf>
    <xf numFmtId="0" fontId="7" fillId="0" borderId="3" xfId="5" applyFont="1" applyFill="1" applyBorder="1" applyAlignment="1" applyProtection="1">
      <alignment horizontal="center" vertical="center"/>
    </xf>
    <xf numFmtId="165" fontId="7" fillId="0" borderId="0" xfId="5" applyNumberFormat="1" applyFont="1" applyFill="1" applyBorder="1" applyAlignment="1" applyProtection="1">
      <alignment horizontal="center" vertical="center"/>
    </xf>
    <xf numFmtId="0" fontId="32" fillId="0" borderId="0" xfId="5" applyFont="1" applyFill="1" applyBorder="1" applyAlignment="1" applyProtection="1"/>
    <xf numFmtId="0" fontId="26" fillId="3" borderId="11" xfId="5" applyFont="1" applyFill="1" applyBorder="1" applyAlignment="1" applyProtection="1">
      <alignment horizontal="center" vertical="center"/>
    </xf>
    <xf numFmtId="165" fontId="26" fillId="3" borderId="11" xfId="5" applyNumberFormat="1" applyFont="1" applyFill="1" applyBorder="1" applyAlignment="1" applyProtection="1">
      <alignment horizontal="center" vertical="center"/>
    </xf>
    <xf numFmtId="165" fontId="26" fillId="3" borderId="11" xfId="5" applyNumberFormat="1" applyFont="1" applyFill="1" applyBorder="1" applyAlignment="1" applyProtection="1">
      <alignment horizontal="center" vertical="center" wrapText="1"/>
    </xf>
    <xf numFmtId="0" fontId="33" fillId="0" borderId="0" xfId="5" applyFont="1" applyFill="1" applyBorder="1" applyAlignment="1" applyProtection="1">
      <alignment horizontal="left" vertical="top" wrapText="1" indent="1"/>
    </xf>
    <xf numFmtId="0" fontId="0" fillId="0" borderId="11" xfId="5" applyFont="1" applyFill="1" applyBorder="1" applyAlignment="1" applyProtection="1">
      <alignment horizontal="left" vertical="center"/>
    </xf>
    <xf numFmtId="0" fontId="34" fillId="0" borderId="11" xfId="5" applyFont="1" applyFill="1" applyBorder="1" applyAlignment="1" applyProtection="1">
      <alignment horizontal="center" vertical="center"/>
    </xf>
    <xf numFmtId="0" fontId="35" fillId="0" borderId="11" xfId="5" applyFont="1" applyFill="1" applyBorder="1" applyAlignment="1" applyProtection="1">
      <alignment horizontal="left" vertical="top" indent="1"/>
    </xf>
    <xf numFmtId="2" fontId="33" fillId="0" borderId="0" xfId="5" applyNumberFormat="1" applyFont="1" applyFill="1" applyBorder="1" applyAlignment="1" applyProtection="1">
      <alignment horizontal="left" vertical="top" wrapText="1" indent="1"/>
    </xf>
    <xf numFmtId="1" fontId="26" fillId="0" borderId="0" xfId="5" applyNumberFormat="1" applyFont="1" applyFill="1" applyBorder="1" applyAlignment="1" applyProtection="1">
      <alignment horizontal="center" vertical="center"/>
    </xf>
    <xf numFmtId="0" fontId="35" fillId="0" borderId="0" xfId="5" applyFont="1" applyFill="1" applyBorder="1" applyAlignment="1" applyProtection="1">
      <alignment horizontal="left" vertical="top" indent="1"/>
    </xf>
    <xf numFmtId="0" fontId="0" fillId="0" borderId="0" xfId="11" applyFont="1" applyFill="1" applyBorder="1" applyAlignment="1" applyProtection="1">
      <alignment horizontal="left" vertical="center" indent="1"/>
    </xf>
    <xf numFmtId="0" fontId="16" fillId="0" borderId="7" xfId="5" applyFont="1" applyFill="1" applyBorder="1" applyAlignment="1" applyProtection="1">
      <alignment horizontal="center"/>
    </xf>
    <xf numFmtId="0" fontId="7" fillId="0" borderId="3" xfId="5" applyFont="1" applyFill="1" applyBorder="1" applyAlignment="1" applyProtection="1">
      <alignment vertical="center"/>
    </xf>
    <xf numFmtId="0" fontId="7" fillId="0" borderId="0" xfId="5" applyFont="1" applyFill="1" applyBorder="1" applyAlignment="1" applyProtection="1">
      <alignment vertical="center"/>
    </xf>
    <xf numFmtId="0" fontId="36" fillId="0" borderId="0" xfId="5" applyFont="1" applyFill="1" applyBorder="1" applyAlignment="1" applyProtection="1">
      <alignment horizontal="center" vertical="center"/>
    </xf>
    <xf numFmtId="0" fontId="7" fillId="0" borderId="9" xfId="5" applyFont="1" applyFill="1" applyBorder="1" applyAlignment="1" applyProtection="1">
      <alignment horizontal="left" vertical="center"/>
    </xf>
    <xf numFmtId="0" fontId="26" fillId="0" borderId="0" xfId="5" applyFont="1" applyFill="1" applyBorder="1" applyAlignment="1" applyProtection="1">
      <alignment horizontal="center" vertical="center"/>
    </xf>
    <xf numFmtId="0" fontId="0" fillId="0" borderId="2" xfId="0" applyFill="1" applyBorder="1" applyAlignment="1"/>
    <xf numFmtId="0" fontId="7" fillId="0" borderId="10" xfId="5" applyFont="1" applyFill="1" applyBorder="1" applyAlignment="1" applyProtection="1">
      <alignment horizontal="center" vertical="center"/>
    </xf>
    <xf numFmtId="0" fontId="0" fillId="0" borderId="0" xfId="0" applyFill="1" applyBorder="1"/>
    <xf numFmtId="0" fontId="7" fillId="0" borderId="5" xfId="5" applyFont="1" applyFill="1" applyBorder="1" applyAlignment="1" applyProtection="1">
      <alignment horizontal="center" vertical="center"/>
    </xf>
    <xf numFmtId="0" fontId="16" fillId="0" borderId="1" xfId="5" applyFont="1" applyFill="1" applyBorder="1" applyAlignment="1" applyProtection="1">
      <alignment horizontal="center"/>
    </xf>
    <xf numFmtId="0" fontId="16" fillId="0" borderId="7" xfId="5" applyFont="1" applyFill="1" applyBorder="1" applyAlignment="1" applyProtection="1">
      <alignment horizontal="center"/>
    </xf>
    <xf numFmtId="0" fontId="16" fillId="0" borderId="3" xfId="5" applyFont="1" applyFill="1" applyBorder="1" applyAlignment="1" applyProtection="1">
      <alignment horizontal="center"/>
    </xf>
    <xf numFmtId="0" fontId="16" fillId="0" borderId="0" xfId="5" applyFont="1" applyFill="1" applyBorder="1" applyAlignment="1" applyProtection="1">
      <alignment horizontal="center"/>
    </xf>
    <xf numFmtId="0" fontId="26" fillId="0" borderId="11" xfId="5" applyFont="1" applyFill="1" applyBorder="1" applyAlignment="1" applyProtection="1">
      <alignment horizontal="left" vertical="center" indent="1"/>
    </xf>
    <xf numFmtId="0" fontId="26" fillId="0" borderId="11" xfId="5" applyFont="1" applyFill="1" applyBorder="1" applyAlignment="1" applyProtection="1">
      <alignment horizontal="center" vertical="center"/>
    </xf>
    <xf numFmtId="0" fontId="0" fillId="0" borderId="11" xfId="0" applyFill="1" applyBorder="1"/>
    <xf numFmtId="0" fontId="26" fillId="0" borderId="7" xfId="5" applyFont="1" applyFill="1" applyBorder="1" applyAlignment="1" applyProtection="1">
      <alignment horizontal="center" vertical="center"/>
    </xf>
    <xf numFmtId="0" fontId="0" fillId="0" borderId="13" xfId="0" applyFill="1" applyBorder="1"/>
    <xf numFmtId="0" fontId="33" fillId="0" borderId="15" xfId="5" applyFont="1" applyFill="1" applyBorder="1" applyAlignment="1" applyProtection="1">
      <alignment horizontal="left" vertical="top" wrapText="1" indent="1"/>
    </xf>
    <xf numFmtId="0" fontId="26" fillId="3" borderId="11" xfId="5" applyFont="1" applyFill="1" applyBorder="1" applyAlignment="1" applyProtection="1">
      <alignment horizontal="center" vertical="center"/>
    </xf>
    <xf numFmtId="0" fontId="7" fillId="0" borderId="11" xfId="5" applyFont="1" applyFill="1" applyBorder="1" applyAlignment="1" applyProtection="1">
      <alignment horizontal="left" vertical="center"/>
    </xf>
    <xf numFmtId="0" fontId="15" fillId="0" borderId="11" xfId="5" applyFont="1" applyFill="1" applyBorder="1" applyAlignment="1" applyProtection="1">
      <alignment horizontal="center" vertical="center"/>
    </xf>
    <xf numFmtId="0" fontId="16" fillId="0" borderId="11" xfId="5" applyFont="1" applyFill="1" applyBorder="1" applyAlignment="1" applyProtection="1">
      <alignment horizontal="center" vertical="center"/>
    </xf>
    <xf numFmtId="0" fontId="31" fillId="6" borderId="11" xfId="0" applyFont="1" applyFill="1" applyBorder="1"/>
    <xf numFmtId="0" fontId="31" fillId="0" borderId="11" xfId="0" applyFont="1" applyFill="1" applyBorder="1" applyAlignment="1" applyProtection="1">
      <alignment horizontal="left" vertical="center" indent="1"/>
    </xf>
    <xf numFmtId="0" fontId="31" fillId="6" borderId="11" xfId="9" applyFont="1" applyFill="1" applyBorder="1"/>
    <xf numFmtId="0" fontId="31" fillId="5" borderId="11" xfId="9" applyFont="1" applyFill="1" applyBorder="1"/>
    <xf numFmtId="0" fontId="31" fillId="0" borderId="11" xfId="11" applyFont="1" applyFill="1" applyBorder="1" applyAlignment="1" applyProtection="1">
      <alignment horizontal="left" vertical="center" indent="1"/>
    </xf>
    <xf numFmtId="0" fontId="30" fillId="0" borderId="13" xfId="0" applyFont="1" applyFill="1" applyBorder="1" applyAlignment="1">
      <alignment horizontal="left" vertical="center" indent="1"/>
    </xf>
    <xf numFmtId="0" fontId="29" fillId="6" borderId="13" xfId="0" applyFont="1" applyFill="1" applyBorder="1" applyAlignment="1">
      <alignment horizontal="left" vertical="center" indent="1"/>
    </xf>
    <xf numFmtId="0" fontId="30" fillId="0" borderId="11" xfId="0" applyFont="1" applyFill="1" applyBorder="1" applyAlignment="1">
      <alignment horizontal="left" vertical="center" indent="1"/>
    </xf>
    <xf numFmtId="0" fontId="16" fillId="3" borderId="11" xfId="5" applyFont="1" applyFill="1" applyBorder="1" applyAlignment="1" applyProtection="1">
      <alignment horizontal="center" vertical="center" wrapText="1"/>
    </xf>
    <xf numFmtId="0" fontId="29" fillId="6" borderId="11" xfId="0" applyFont="1" applyFill="1" applyBorder="1" applyAlignment="1">
      <alignment horizontal="left" vertical="center" indent="1"/>
    </xf>
    <xf numFmtId="0" fontId="25" fillId="3" borderId="11" xfId="11" applyFont="1" applyFill="1" applyBorder="1" applyAlignment="1" applyProtection="1">
      <alignment horizontal="center" vertical="center" wrapText="1"/>
    </xf>
    <xf numFmtId="0" fontId="16" fillId="3" borderId="11" xfId="11" applyFont="1" applyFill="1" applyBorder="1" applyAlignment="1" applyProtection="1">
      <alignment horizontal="center" vertical="center" wrapText="1"/>
    </xf>
    <xf numFmtId="0" fontId="16" fillId="3" borderId="11" xfId="5" applyFont="1" applyFill="1" applyBorder="1" applyAlignment="1" applyProtection="1">
      <alignment horizontal="center" vertical="center"/>
    </xf>
    <xf numFmtId="0" fontId="7" fillId="3" borderId="11" xfId="5" applyFont="1" applyFill="1" applyBorder="1" applyAlignment="1" applyProtection="1">
      <alignment horizontal="center" vertical="center" wrapText="1"/>
    </xf>
    <xf numFmtId="165" fontId="16" fillId="3" borderId="11" xfId="11" applyNumberFormat="1" applyFont="1" applyFill="1" applyBorder="1" applyAlignment="1" applyProtection="1">
      <alignment horizontal="center" vertical="center" wrapText="1"/>
    </xf>
    <xf numFmtId="0" fontId="14" fillId="0" borderId="3" xfId="11" applyFont="1" applyFill="1" applyBorder="1" applyAlignment="1" applyProtection="1">
      <alignment horizontal="left" vertical="center"/>
    </xf>
    <xf numFmtId="164" fontId="15" fillId="0" borderId="0" xfId="5" applyNumberFormat="1" applyFont="1" applyFill="1" applyBorder="1" applyAlignment="1" applyProtection="1">
      <alignment horizontal="left" vertical="center" indent="1"/>
    </xf>
    <xf numFmtId="0" fontId="16" fillId="3" borderId="0" xfId="5" applyFont="1" applyFill="1" applyBorder="1" applyAlignment="1" applyProtection="1">
      <alignment horizontal="center" vertical="center"/>
    </xf>
    <xf numFmtId="0" fontId="16" fillId="3" borderId="2" xfId="11" applyFont="1" applyFill="1" applyBorder="1" applyAlignment="1" applyProtection="1">
      <alignment horizontal="center" vertical="center" wrapText="1"/>
    </xf>
    <xf numFmtId="0" fontId="16" fillId="3" borderId="6" xfId="11" applyFont="1" applyFill="1" applyBorder="1" applyAlignment="1" applyProtection="1">
      <alignment horizontal="center" vertical="center" wrapText="1"/>
    </xf>
    <xf numFmtId="0" fontId="17" fillId="0" borderId="0" xfId="5" applyFont="1" applyFill="1" applyBorder="1" applyAlignment="1" applyProtection="1">
      <alignment wrapText="1"/>
    </xf>
    <xf numFmtId="0" fontId="0" fillId="0" borderId="10" xfId="0" applyFill="1" applyBorder="1"/>
    <xf numFmtId="0" fontId="20" fillId="0" borderId="11" xfId="5" applyFont="1" applyFill="1" applyBorder="1" applyAlignment="1" applyProtection="1">
      <alignment horizontal="center" vertical="center" wrapText="1"/>
    </xf>
    <xf numFmtId="0" fontId="10" fillId="0" borderId="2" xfId="5" applyFont="1" applyFill="1" applyBorder="1" applyAlignment="1" applyProtection="1">
      <alignment horizontal="center" vertical="center"/>
    </xf>
    <xf numFmtId="0" fontId="12" fillId="0" borderId="2" xfId="5" applyFont="1" applyFill="1" applyBorder="1" applyAlignment="1" applyProtection="1">
      <alignment horizontal="center" vertical="center"/>
    </xf>
    <xf numFmtId="0" fontId="10" fillId="0" borderId="4" xfId="5" applyFont="1" applyFill="1" applyBorder="1" applyAlignment="1" applyProtection="1">
      <alignment horizontal="center" vertical="center"/>
    </xf>
    <xf numFmtId="0" fontId="10" fillId="0" borderId="6" xfId="5" applyFont="1" applyFill="1" applyBorder="1" applyAlignment="1" applyProtection="1">
      <alignment horizontal="center" vertical="center"/>
    </xf>
    <xf numFmtId="0" fontId="13" fillId="0" borderId="6" xfId="5" applyFont="1" applyFill="1" applyBorder="1" applyAlignment="1" applyProtection="1">
      <alignment horizontal="center" vertical="center"/>
    </xf>
    <xf numFmtId="167" fontId="16" fillId="0" borderId="0" xfId="5" applyNumberFormat="1" applyFont="1" applyFill="1" applyBorder="1" applyAlignment="1" applyProtection="1">
      <alignment horizontal="center" vertical="center"/>
    </xf>
    <xf numFmtId="10" fontId="16" fillId="2" borderId="0" xfId="11" applyNumberFormat="1" applyFont="1" applyFill="1" applyBorder="1" applyAlignment="1" applyProtection="1">
      <alignment horizontal="center" vertical="center"/>
    </xf>
  </cellXfs>
  <cellStyles count="14">
    <cellStyle name="cf1" xfId="1" xr:uid="{D1FBC368-C7E6-4C7D-AB3E-65D26C0C5760}"/>
    <cellStyle name="cf2" xfId="2" xr:uid="{C830E917-1B82-44C1-A6C2-EB9EE27C3C8D}"/>
    <cellStyle name="cf3" xfId="3" xr:uid="{55EEE03E-43A8-4ABA-939D-07B2192235B1}"/>
    <cellStyle name="cf4" xfId="4" xr:uid="{1AD1B7C2-8C70-4E21-A170-7B94613D92BA}"/>
    <cellStyle name="Excel Built-in Normal" xfId="5" xr:uid="{A7C85F0A-9D2B-40EA-BA20-3FBDDD0EE594}"/>
    <cellStyle name="Excel_CondFormat_1_1_1" xfId="6" xr:uid="{79FB0681-17BF-471E-A18B-BC90748394AD}"/>
    <cellStyle name="Heading" xfId="7" xr:uid="{83B5134F-A919-448F-992E-2306BD1315A2}"/>
    <cellStyle name="Heading1" xfId="8" xr:uid="{95B5B185-D123-4967-8B8E-7AB62DA7CA5E}"/>
    <cellStyle name="Normal" xfId="0" builtinId="0" customBuiltin="1"/>
    <cellStyle name="Normal 2" xfId="9" xr:uid="{C8F07A61-1341-48D4-8E84-416C40445D3B}"/>
    <cellStyle name="Normal 8" xfId="10" xr:uid="{EEE25E97-87C6-45F9-BE12-FE4432113437}"/>
    <cellStyle name="Normal_Gap Woman" xfId="11" xr:uid="{299222BE-ADBA-4336-8EFF-50ABDC5F4525}"/>
    <cellStyle name="Result" xfId="12" xr:uid="{05BCBFF4-89AB-4491-9188-253F328A96C9}"/>
    <cellStyle name="Result2" xfId="13" xr:uid="{417B7C67-B89F-4059-B061-1E788A56968F}"/>
  </cellStyles>
  <dxfs count="75">
    <dxf>
      <font>
        <color rgb="FF008000"/>
        <family val="2"/>
      </font>
      <fill>
        <patternFill patternType="none"/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8000"/>
        <family val="2"/>
      </font>
      <fill>
        <patternFill patternType="none"/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8000"/>
        <family val="2"/>
      </font>
      <fill>
        <patternFill patternType="none"/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8000"/>
        <family val="2"/>
      </font>
      <fill>
        <patternFill patternType="none"/>
      </fill>
    </dxf>
    <dxf>
      <font>
        <color rgb="FF008000"/>
        <family val="2"/>
      </font>
      <fill>
        <patternFill patternType="none"/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b val="0"/>
        <i val="0"/>
        <color rgb="FFFF6600"/>
        <family val="2"/>
      </font>
    </dxf>
    <dxf>
      <font>
        <color rgb="FFFF3333"/>
        <family val="2"/>
      </font>
    </dxf>
    <dxf>
      <font>
        <b val="0"/>
        <i val="0"/>
        <color rgb="FFFF6600"/>
        <family val="2"/>
      </font>
    </dxf>
    <dxf>
      <font>
        <b val="0"/>
        <i val="0"/>
        <color rgb="FFFF6600"/>
        <family val="2"/>
      </font>
    </dxf>
    <dxf>
      <font>
        <color rgb="FFFF3333"/>
        <family val="2"/>
      </font>
    </dxf>
    <dxf>
      <font>
        <color rgb="FFFF6600"/>
        <family val="2"/>
      </font>
      <fill>
        <patternFill patternType="none"/>
      </fill>
    </dxf>
    <dxf>
      <font>
        <color rgb="FFFF6600"/>
        <family val="2"/>
      </font>
      <fill>
        <patternFill patternType="none"/>
      </fill>
    </dxf>
    <dxf>
      <font>
        <color rgb="FFFF3333"/>
        <family val="2"/>
      </font>
    </dxf>
    <dxf>
      <font>
        <color rgb="FFFF3333"/>
        <family val="2"/>
      </font>
    </dxf>
    <dxf>
      <font>
        <b val="0"/>
        <i val="0"/>
        <color rgb="FFFF6600"/>
        <family val="2"/>
      </font>
    </dxf>
    <dxf>
      <font>
        <b val="0"/>
        <i val="0"/>
        <color rgb="FF008000"/>
        <family val="2"/>
      </font>
    </dxf>
    <dxf>
      <font>
        <color rgb="FF008000"/>
        <family val="2"/>
      </font>
    </dxf>
    <dxf>
      <font>
        <b val="0"/>
        <i val="0"/>
        <color rgb="FF008000"/>
        <family val="2"/>
      </font>
    </dxf>
    <dxf>
      <font>
        <b val="0"/>
        <i val="0"/>
        <color rgb="FF008000"/>
        <family val="2"/>
      </font>
    </dxf>
    <dxf>
      <font>
        <color rgb="FF008000"/>
        <family val="2"/>
      </font>
    </dxf>
    <dxf>
      <font>
        <color rgb="FF008000"/>
        <family val="2"/>
      </font>
      <fill>
        <patternFill patternType="none"/>
      </fill>
    </dxf>
    <dxf>
      <font>
        <color rgb="FF008000"/>
        <family val="2"/>
      </font>
      <fill>
        <patternFill patternType="none"/>
      </fill>
    </dxf>
    <dxf>
      <font>
        <color rgb="FF008000"/>
        <family val="2"/>
      </font>
    </dxf>
    <dxf>
      <font>
        <color rgb="FF008000"/>
        <family val="2"/>
      </font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  <dxf>
      <font>
        <b val="0"/>
        <i val="0"/>
        <color rgb="FF0000FF"/>
        <family val="2"/>
      </font>
    </dxf>
    <dxf>
      <font>
        <color rgb="FF0000FF"/>
        <family val="2"/>
      </font>
    </dxf>
    <dxf>
      <font>
        <b val="0"/>
        <i val="0"/>
        <color rgb="FF0000FF"/>
        <family val="2"/>
      </font>
    </dxf>
    <dxf>
      <font>
        <b val="0"/>
        <i val="0"/>
        <color rgb="FF0000FF"/>
        <family val="2"/>
      </font>
    </dxf>
    <dxf>
      <font>
        <color rgb="FF0000FF"/>
        <family val="2"/>
      </font>
    </dxf>
    <dxf>
      <font>
        <color rgb="FF0000FF"/>
        <family val="2"/>
      </font>
      <fill>
        <patternFill patternType="none"/>
      </fill>
    </dxf>
    <dxf>
      <font>
        <color rgb="FF0000FF"/>
        <family val="2"/>
      </font>
      <fill>
        <patternFill patternType="none"/>
      </fill>
    </dxf>
    <dxf>
      <font>
        <color rgb="FF0000FF"/>
        <family val="2"/>
      </font>
    </dxf>
    <dxf>
      <font>
        <color rgb="FF0000FF"/>
        <family val="2"/>
      </font>
    </dxf>
    <dxf>
      <font>
        <b val="0"/>
        <i val="0"/>
        <color rgb="FF0000FF"/>
        <family val="2"/>
      </font>
    </dxf>
    <dxf>
      <font>
        <color rgb="FF000000"/>
        <family val="2"/>
      </font>
      <fill>
        <patternFill patternType="solid">
          <fgColor rgb="FFCCFFFF"/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ile:///C:\Users\iheryadi\AppData\media\DATA\FOLDER%20BAYU\PRODUCTION\Data\SMV\style%20smv.%20new\GSD-Blanko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EEF1-BF81-4B6D-9AE8-B107BD9F6EFF}">
  <sheetPr codeName="Sheet1"/>
  <dimension ref="A1:IV220"/>
  <sheetViews>
    <sheetView tabSelected="1" workbookViewId="0"/>
  </sheetViews>
  <sheetFormatPr defaultRowHeight="14.25"/>
  <cols>
    <col min="1" max="1" width="4.125" style="2" customWidth="1"/>
    <col min="2" max="2" width="16.625" style="2" customWidth="1"/>
    <col min="3" max="3" width="39.5" style="2" customWidth="1"/>
    <col min="4" max="4" width="6.625" style="2" customWidth="1"/>
    <col min="5" max="5" width="8.5" style="2" customWidth="1"/>
    <col min="6" max="6" width="8.625" style="2" customWidth="1"/>
    <col min="7" max="7" width="9.25" style="2" customWidth="1"/>
    <col min="8" max="8" width="9.375" style="2" customWidth="1"/>
    <col min="9" max="10" width="8.625" style="2" customWidth="1"/>
    <col min="11" max="11" width="11.75" style="2" customWidth="1"/>
    <col min="12" max="12" width="9.25" style="2" customWidth="1"/>
    <col min="13" max="13" width="11.875" style="2" bestFit="1" customWidth="1"/>
    <col min="14" max="14" width="10.875" style="2" bestFit="1" customWidth="1"/>
    <col min="15" max="15" width="14.625" style="2" customWidth="1"/>
    <col min="16" max="16" width="17.75" style="2" customWidth="1"/>
    <col min="17" max="17" width="10.75" style="2" customWidth="1"/>
    <col min="18" max="18" width="19.25" style="2" customWidth="1"/>
    <col min="19" max="19" width="33.75" style="2" customWidth="1"/>
    <col min="20" max="256" width="10.75" style="2" customWidth="1"/>
    <col min="257" max="1024" width="10.75" customWidth="1"/>
  </cols>
  <sheetData>
    <row r="1" spans="1:256" ht="18">
      <c r="A1" s="1"/>
      <c r="B1" s="150" t="s">
        <v>0</v>
      </c>
      <c r="C1" s="150"/>
      <c r="D1" s="150"/>
      <c r="E1" s="151" t="s">
        <v>1</v>
      </c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256" ht="18">
      <c r="A2" s="3"/>
      <c r="B2" s="152" t="s">
        <v>2</v>
      </c>
      <c r="C2" s="152"/>
      <c r="D2" s="152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56" ht="25.5">
      <c r="A3" s="4"/>
      <c r="B3" s="153" t="s">
        <v>3</v>
      </c>
      <c r="C3" s="153"/>
      <c r="D3" s="153"/>
      <c r="E3" s="154" t="s">
        <v>4</v>
      </c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</row>
    <row r="4" spans="1:256">
      <c r="A4" s="5"/>
      <c r="B4" s="5"/>
      <c r="C4" s="6"/>
      <c r="D4" s="6"/>
      <c r="E4" s="6"/>
      <c r="F4" s="7"/>
      <c r="G4" s="6"/>
      <c r="H4" s="6"/>
      <c r="I4" s="6"/>
      <c r="J4" s="6"/>
      <c r="K4" s="6"/>
      <c r="L4" s="6"/>
      <c r="M4" s="8"/>
      <c r="N4" s="8"/>
      <c r="O4" s="8"/>
      <c r="P4" s="9"/>
    </row>
    <row r="5" spans="1:256" ht="15.75">
      <c r="A5" s="10"/>
      <c r="B5" s="142" t="s">
        <v>5</v>
      </c>
      <c r="C5" s="142"/>
      <c r="D5" s="11" t="s">
        <v>6</v>
      </c>
      <c r="E5" s="143" t="s">
        <v>7</v>
      </c>
      <c r="F5" s="143"/>
      <c r="G5" s="143"/>
      <c r="H5" s="143"/>
      <c r="I5" s="143"/>
      <c r="J5" s="143"/>
      <c r="K5" s="12" t="s">
        <v>8</v>
      </c>
      <c r="L5" s="13" t="s">
        <v>6</v>
      </c>
      <c r="M5" s="155">
        <v>45652</v>
      </c>
      <c r="N5" s="155"/>
      <c r="O5" s="155"/>
      <c r="P5" s="14"/>
      <c r="S5" s="15" t="s">
        <v>9</v>
      </c>
    </row>
    <row r="6" spans="1:256" ht="12.75" customHeight="1">
      <c r="A6" s="10"/>
      <c r="B6" s="142" t="s">
        <v>10</v>
      </c>
      <c r="C6" s="142"/>
      <c r="D6" s="11" t="s">
        <v>6</v>
      </c>
      <c r="E6" s="143" t="s">
        <v>11</v>
      </c>
      <c r="F6" s="143"/>
      <c r="G6" s="143"/>
      <c r="H6" s="143"/>
      <c r="I6" s="143"/>
      <c r="J6" s="143"/>
      <c r="K6" s="12" t="s">
        <v>12</v>
      </c>
      <c r="L6" s="13" t="s">
        <v>6</v>
      </c>
      <c r="M6" s="144" t="s">
        <v>13</v>
      </c>
      <c r="N6" s="144"/>
      <c r="O6" s="144"/>
      <c r="P6" s="14"/>
      <c r="S6" s="147" t="s">
        <v>14</v>
      </c>
    </row>
    <row r="7" spans="1:256" ht="15.75">
      <c r="A7" s="10"/>
      <c r="B7" s="142" t="s">
        <v>15</v>
      </c>
      <c r="C7" s="142"/>
      <c r="D7" s="11" t="s">
        <v>6</v>
      </c>
      <c r="E7" s="143" t="s">
        <v>16</v>
      </c>
      <c r="F7" s="143"/>
      <c r="G7" s="143"/>
      <c r="H7" s="143"/>
      <c r="I7" s="143"/>
      <c r="J7" s="143"/>
      <c r="K7" s="12" t="s">
        <v>17</v>
      </c>
      <c r="L7" s="13" t="s">
        <v>6</v>
      </c>
      <c r="M7" s="16">
        <v>35</v>
      </c>
      <c r="N7" s="16">
        <v>45</v>
      </c>
      <c r="O7" s="16">
        <v>60</v>
      </c>
      <c r="P7" s="14" t="s">
        <v>18</v>
      </c>
      <c r="S7" s="147"/>
    </row>
    <row r="8" spans="1:256">
      <c r="A8" s="10"/>
      <c r="B8" s="142" t="s">
        <v>19</v>
      </c>
      <c r="C8" s="142"/>
      <c r="D8" s="11" t="s">
        <v>6</v>
      </c>
      <c r="E8" s="148"/>
      <c r="F8" s="148"/>
      <c r="G8" s="148"/>
      <c r="H8" s="148"/>
      <c r="I8" s="148"/>
      <c r="J8" s="148"/>
      <c r="K8" s="12" t="s">
        <v>20</v>
      </c>
      <c r="L8" s="13" t="s">
        <v>6</v>
      </c>
      <c r="M8" s="17">
        <f>F173</f>
        <v>142.00583333333333</v>
      </c>
      <c r="N8" s="17">
        <f>F173</f>
        <v>142.00583333333333</v>
      </c>
      <c r="O8" s="17">
        <f>F173</f>
        <v>142.00583333333333</v>
      </c>
      <c r="P8" s="14" t="s">
        <v>21</v>
      </c>
      <c r="S8" s="147"/>
    </row>
    <row r="9" spans="1:256" ht="12.75" customHeight="1">
      <c r="A9" s="10"/>
      <c r="B9" s="142" t="s">
        <v>22</v>
      </c>
      <c r="C9" s="142"/>
      <c r="D9" s="11" t="s">
        <v>6</v>
      </c>
      <c r="E9" s="149" t="s">
        <v>23</v>
      </c>
      <c r="F9" s="149"/>
      <c r="G9" s="149"/>
      <c r="H9" s="149"/>
      <c r="I9" s="149"/>
      <c r="J9" s="149"/>
      <c r="K9" s="12" t="s">
        <v>24</v>
      </c>
      <c r="L9" s="13" t="s">
        <v>6</v>
      </c>
      <c r="M9" s="16">
        <f>IF(ISERROR(ROUND((60*M7)/M8,0)),"",ROUND((60*M7)/M8,0))</f>
        <v>15</v>
      </c>
      <c r="N9" s="16">
        <f>IF(ISERROR(ROUND((60*N7)/N8,0)),"",ROUND((60*N7)/N8,0))</f>
        <v>19</v>
      </c>
      <c r="O9" s="16">
        <f>IF(ISERROR(ROUND((60*O7)/O8,0)),"",ROUND((60*O7)/O8,0))</f>
        <v>25</v>
      </c>
      <c r="P9" s="14" t="s">
        <v>25</v>
      </c>
      <c r="S9" s="147"/>
    </row>
    <row r="10" spans="1:256">
      <c r="A10" s="10"/>
      <c r="B10" s="10"/>
      <c r="C10" s="11"/>
      <c r="D10" s="11"/>
      <c r="E10" s="149"/>
      <c r="F10" s="149"/>
      <c r="G10" s="149"/>
      <c r="H10" s="149"/>
      <c r="I10" s="149"/>
      <c r="J10" s="149"/>
      <c r="K10" s="12" t="s">
        <v>26</v>
      </c>
      <c r="L10" s="13" t="s">
        <v>6</v>
      </c>
      <c r="M10" s="156">
        <v>0.15</v>
      </c>
      <c r="N10" s="156"/>
      <c r="O10" s="156"/>
      <c r="P10" s="14"/>
      <c r="S10" s="147"/>
    </row>
    <row r="11" spans="1:256" ht="15">
      <c r="A11" s="18"/>
      <c r="B11" s="18"/>
      <c r="C11" s="19" t="s">
        <v>27</v>
      </c>
      <c r="D11" s="19"/>
      <c r="E11" s="149"/>
      <c r="F11" s="149"/>
      <c r="G11" s="149"/>
      <c r="H11" s="149"/>
      <c r="I11" s="149"/>
      <c r="J11" s="149"/>
      <c r="K11" s="20">
        <v>0.85</v>
      </c>
      <c r="L11" s="13" t="s">
        <v>6</v>
      </c>
      <c r="M11" s="21">
        <f>IF(K11*M9=0,"",K11*M9)</f>
        <v>12.75</v>
      </c>
      <c r="N11" s="21">
        <f>IF(K11*N9=0,"",K11*N9)</f>
        <v>16.149999999999999</v>
      </c>
      <c r="O11" s="21">
        <f>IF(K11*O9=0,"",K11*O9)</f>
        <v>21.25</v>
      </c>
      <c r="P11" s="14" t="s">
        <v>25</v>
      </c>
      <c r="S11" s="147"/>
    </row>
    <row r="12" spans="1:256" ht="15">
      <c r="A12" s="18"/>
      <c r="B12" s="18"/>
      <c r="C12" s="19"/>
      <c r="D12" s="19"/>
      <c r="E12" s="149"/>
      <c r="F12" s="149"/>
      <c r="G12" s="149"/>
      <c r="H12" s="149"/>
      <c r="I12" s="149"/>
      <c r="J12" s="149"/>
      <c r="K12" s="20">
        <v>0.75</v>
      </c>
      <c r="L12" s="13" t="s">
        <v>6</v>
      </c>
      <c r="M12" s="21">
        <f>IF(K12*M9=0,"",K12*M9)</f>
        <v>11.25</v>
      </c>
      <c r="N12" s="21">
        <f>IF(K12*N9=0,"",K12*N9)</f>
        <v>14.25</v>
      </c>
      <c r="O12" s="21">
        <f>IF(K12*O9=0,"",K12*O9)</f>
        <v>18.75</v>
      </c>
      <c r="P12" s="14" t="s">
        <v>25</v>
      </c>
      <c r="S12" s="147"/>
    </row>
    <row r="13" spans="1:256" ht="18">
      <c r="A13" s="18"/>
      <c r="B13" s="18"/>
      <c r="C13" s="19"/>
      <c r="D13" s="19"/>
      <c r="E13" s="149"/>
      <c r="F13" s="149"/>
      <c r="G13" s="149"/>
      <c r="H13" s="149"/>
      <c r="I13" s="149"/>
      <c r="J13" s="149"/>
      <c r="K13" s="22" t="s">
        <v>28</v>
      </c>
      <c r="L13" s="23"/>
      <c r="M13" s="24"/>
      <c r="N13" s="24"/>
      <c r="O13" s="24"/>
      <c r="P13" s="14"/>
      <c r="S13" s="147"/>
    </row>
    <row r="14" spans="1:256" ht="15">
      <c r="A14" s="25"/>
      <c r="B14" s="25"/>
      <c r="C14" s="26"/>
      <c r="D14" s="26"/>
      <c r="E14" s="149"/>
      <c r="F14" s="149"/>
      <c r="G14" s="149"/>
      <c r="H14" s="149"/>
      <c r="I14" s="149"/>
      <c r="J14" s="149"/>
      <c r="K14" s="26"/>
      <c r="L14" s="26" t="s">
        <v>29</v>
      </c>
      <c r="M14" s="27" t="s">
        <v>30</v>
      </c>
      <c r="N14" s="27"/>
      <c r="O14" s="27"/>
      <c r="P14" s="28"/>
    </row>
    <row r="15" spans="1:256" ht="15.95" customHeight="1">
      <c r="A15" s="139" t="s">
        <v>31</v>
      </c>
      <c r="B15" s="140" t="s">
        <v>32</v>
      </c>
      <c r="C15" s="140"/>
      <c r="D15" s="135" t="s">
        <v>33</v>
      </c>
      <c r="E15" s="138" t="s">
        <v>34</v>
      </c>
      <c r="F15" s="141" t="s">
        <v>35</v>
      </c>
      <c r="G15" s="29" t="s">
        <v>36</v>
      </c>
      <c r="H15" s="138" t="s">
        <v>37</v>
      </c>
      <c r="I15" s="137" t="s">
        <v>38</v>
      </c>
      <c r="J15" s="138" t="s">
        <v>39</v>
      </c>
      <c r="K15" s="138" t="s">
        <v>40</v>
      </c>
      <c r="L15" s="138" t="s">
        <v>41</v>
      </c>
      <c r="M15" s="145" t="s">
        <v>42</v>
      </c>
      <c r="N15" s="135" t="s">
        <v>43</v>
      </c>
      <c r="O15" s="135" t="s">
        <v>44</v>
      </c>
      <c r="IU15"/>
      <c r="IV15"/>
    </row>
    <row r="16" spans="1:256" ht="19.5" customHeight="1">
      <c r="A16" s="139"/>
      <c r="B16" s="140"/>
      <c r="C16" s="140"/>
      <c r="D16" s="135"/>
      <c r="E16" s="138"/>
      <c r="F16" s="141"/>
      <c r="G16" s="30">
        <v>1</v>
      </c>
      <c r="H16" s="138"/>
      <c r="I16" s="137"/>
      <c r="J16" s="138"/>
      <c r="K16" s="138"/>
      <c r="L16" s="138"/>
      <c r="M16" s="146"/>
      <c r="N16" s="135"/>
      <c r="O16" s="135"/>
      <c r="IU16"/>
      <c r="IV16"/>
    </row>
    <row r="17" spans="1:14" s="2" customFormat="1" ht="18" customHeight="1">
      <c r="A17" s="31"/>
      <c r="B17" s="136" t="s">
        <v>45</v>
      </c>
      <c r="C17" s="136"/>
      <c r="D17" s="32"/>
      <c r="E17" s="33"/>
      <c r="F17" s="34"/>
      <c r="G17" s="35"/>
      <c r="H17" s="36"/>
      <c r="I17" s="37"/>
      <c r="J17" s="38"/>
      <c r="K17" s="38"/>
      <c r="L17" s="37"/>
      <c r="M17" s="39"/>
      <c r="N17" s="41"/>
    </row>
    <row r="18" spans="1:14" s="2" customFormat="1" ht="18" customHeight="1">
      <c r="A18" s="31">
        <v>1</v>
      </c>
      <c r="B18" s="134" t="s">
        <v>46</v>
      </c>
      <c r="C18" s="134"/>
      <c r="D18" s="32" t="s">
        <v>47</v>
      </c>
      <c r="E18" s="33">
        <v>50</v>
      </c>
      <c r="F18" s="34">
        <f t="shared" ref="F18:F40" si="0">IF((E18/60)*(1+$M$10)=0,"",(E18/60)*(1+$M$10))</f>
        <v>0.95833333333333326</v>
      </c>
      <c r="G18" s="35">
        <f t="shared" ref="G18:G40" si="1">IF(ISERROR(60/F18)*$G$16,"",(60/F18)*$G$16)</f>
        <v>62.608695652173921</v>
      </c>
      <c r="H18" s="36">
        <f t="shared" ref="H18:H40" si="2">IF(ISERROR(ROUND($M$9/G18,1)),"",ROUND($M$9/G18,1))</f>
        <v>0.2</v>
      </c>
      <c r="I18" s="37">
        <f t="shared" ref="I18:I40" si="3">IF(ROUND(G18,0)=0,"",ROUND(H18,0))</f>
        <v>0</v>
      </c>
      <c r="J18" s="38" t="str">
        <f t="shared" ref="J18:J40" si="4">IF(ISERROR(($M$9*8)/(G18*I18)),"",(($M$9*8)/(G18*I18)))</f>
        <v/>
      </c>
      <c r="K18" s="38" t="str">
        <f t="shared" ref="K18:K40" si="5">IF(J18="","",8-J18)</f>
        <v/>
      </c>
      <c r="L18" s="37">
        <f t="shared" ref="L18:L40" si="6">IF(ROUNDUP(H18,0)=0,"",ROUNDUP(H18,0))</f>
        <v>1</v>
      </c>
      <c r="M18" s="39"/>
      <c r="N18" s="41" t="s">
        <v>48</v>
      </c>
    </row>
    <row r="19" spans="1:14" s="2" customFormat="1" ht="18" customHeight="1">
      <c r="A19" s="31">
        <v>2</v>
      </c>
      <c r="B19" s="134" t="s">
        <v>49</v>
      </c>
      <c r="C19" s="134"/>
      <c r="D19" s="32" t="s">
        <v>47</v>
      </c>
      <c r="E19" s="33">
        <v>50</v>
      </c>
      <c r="F19" s="34">
        <f t="shared" si="0"/>
        <v>0.95833333333333326</v>
      </c>
      <c r="G19" s="35">
        <f t="shared" si="1"/>
        <v>62.608695652173921</v>
      </c>
      <c r="H19" s="36">
        <f t="shared" si="2"/>
        <v>0.2</v>
      </c>
      <c r="I19" s="37">
        <f t="shared" si="3"/>
        <v>0</v>
      </c>
      <c r="J19" s="38" t="str">
        <f t="shared" si="4"/>
        <v/>
      </c>
      <c r="K19" s="38" t="str">
        <f t="shared" si="5"/>
        <v/>
      </c>
      <c r="L19" s="37">
        <f t="shared" si="6"/>
        <v>1</v>
      </c>
      <c r="M19" s="39"/>
      <c r="N19" s="41" t="s">
        <v>48</v>
      </c>
    </row>
    <row r="20" spans="1:14" s="2" customFormat="1" ht="18" customHeight="1">
      <c r="A20" s="31">
        <v>3</v>
      </c>
      <c r="B20" s="134" t="s">
        <v>50</v>
      </c>
      <c r="C20" s="134"/>
      <c r="D20" s="32" t="s">
        <v>47</v>
      </c>
      <c r="E20" s="33">
        <v>45</v>
      </c>
      <c r="F20" s="34">
        <f t="shared" si="0"/>
        <v>0.86249999999999993</v>
      </c>
      <c r="G20" s="35">
        <f t="shared" si="1"/>
        <v>69.565217391304358</v>
      </c>
      <c r="H20" s="36">
        <f t="shared" si="2"/>
        <v>0.2</v>
      </c>
      <c r="I20" s="37">
        <f t="shared" si="3"/>
        <v>0</v>
      </c>
      <c r="J20" s="38" t="str">
        <f t="shared" si="4"/>
        <v/>
      </c>
      <c r="K20" s="38" t="str">
        <f t="shared" si="5"/>
        <v/>
      </c>
      <c r="L20" s="37">
        <f t="shared" si="6"/>
        <v>1</v>
      </c>
      <c r="M20" s="39"/>
      <c r="N20" s="41" t="s">
        <v>48</v>
      </c>
    </row>
    <row r="21" spans="1:14" s="2" customFormat="1" ht="18" customHeight="1">
      <c r="A21" s="31">
        <v>4</v>
      </c>
      <c r="B21" s="134" t="s">
        <v>51</v>
      </c>
      <c r="C21" s="134"/>
      <c r="D21" s="32" t="s">
        <v>47</v>
      </c>
      <c r="E21" s="33">
        <v>80</v>
      </c>
      <c r="F21" s="34">
        <f t="shared" si="0"/>
        <v>1.5333333333333332</v>
      </c>
      <c r="G21" s="35">
        <f t="shared" si="1"/>
        <v>39.130434782608695</v>
      </c>
      <c r="H21" s="36">
        <f t="shared" si="2"/>
        <v>0.4</v>
      </c>
      <c r="I21" s="37">
        <f t="shared" si="3"/>
        <v>0</v>
      </c>
      <c r="J21" s="38" t="str">
        <f t="shared" si="4"/>
        <v/>
      </c>
      <c r="K21" s="38" t="str">
        <f t="shared" si="5"/>
        <v/>
      </c>
      <c r="L21" s="37">
        <f t="shared" si="6"/>
        <v>1</v>
      </c>
      <c r="M21" s="39"/>
      <c r="N21" s="41" t="s">
        <v>48</v>
      </c>
    </row>
    <row r="22" spans="1:14" s="2" customFormat="1" ht="18" customHeight="1">
      <c r="A22" s="31">
        <v>5</v>
      </c>
      <c r="B22" s="134" t="s">
        <v>52</v>
      </c>
      <c r="C22" s="134"/>
      <c r="D22" s="32" t="s">
        <v>47</v>
      </c>
      <c r="E22" s="33">
        <v>80</v>
      </c>
      <c r="F22" s="34">
        <f t="shared" si="0"/>
        <v>1.5333333333333332</v>
      </c>
      <c r="G22" s="35">
        <f t="shared" si="1"/>
        <v>39.130434782608695</v>
      </c>
      <c r="H22" s="36">
        <f t="shared" si="2"/>
        <v>0.4</v>
      </c>
      <c r="I22" s="37">
        <f t="shared" si="3"/>
        <v>0</v>
      </c>
      <c r="J22" s="38" t="str">
        <f t="shared" si="4"/>
        <v/>
      </c>
      <c r="K22" s="38" t="str">
        <f t="shared" si="5"/>
        <v/>
      </c>
      <c r="L22" s="37">
        <f t="shared" si="6"/>
        <v>1</v>
      </c>
      <c r="M22" s="39"/>
      <c r="N22" s="41" t="s">
        <v>48</v>
      </c>
    </row>
    <row r="23" spans="1:14" s="2" customFormat="1" ht="18" customHeight="1">
      <c r="A23" s="31">
        <v>6</v>
      </c>
      <c r="B23" s="134" t="s">
        <v>53</v>
      </c>
      <c r="C23" s="134"/>
      <c r="D23" s="32" t="s">
        <v>47</v>
      </c>
      <c r="E23" s="33">
        <v>60</v>
      </c>
      <c r="F23" s="34">
        <f t="shared" si="0"/>
        <v>1.1499999999999999</v>
      </c>
      <c r="G23" s="35">
        <f t="shared" si="1"/>
        <v>52.173913043478265</v>
      </c>
      <c r="H23" s="36">
        <f t="shared" si="2"/>
        <v>0.3</v>
      </c>
      <c r="I23" s="37">
        <f t="shared" si="3"/>
        <v>0</v>
      </c>
      <c r="J23" s="38" t="str">
        <f t="shared" si="4"/>
        <v/>
      </c>
      <c r="K23" s="38" t="str">
        <f t="shared" si="5"/>
        <v/>
      </c>
      <c r="L23" s="37">
        <f t="shared" si="6"/>
        <v>1</v>
      </c>
      <c r="M23" s="39"/>
      <c r="N23" s="41" t="s">
        <v>48</v>
      </c>
    </row>
    <row r="24" spans="1:14" s="2" customFormat="1" ht="18" customHeight="1">
      <c r="A24" s="31">
        <v>7</v>
      </c>
      <c r="B24" s="134" t="s">
        <v>54</v>
      </c>
      <c r="C24" s="134"/>
      <c r="D24" s="32" t="s">
        <v>47</v>
      </c>
      <c r="E24" s="33">
        <v>45</v>
      </c>
      <c r="F24" s="34">
        <f t="shared" si="0"/>
        <v>0.86249999999999993</v>
      </c>
      <c r="G24" s="35">
        <f t="shared" si="1"/>
        <v>69.565217391304358</v>
      </c>
      <c r="H24" s="36">
        <f t="shared" si="2"/>
        <v>0.2</v>
      </c>
      <c r="I24" s="37">
        <f t="shared" si="3"/>
        <v>0</v>
      </c>
      <c r="J24" s="38" t="str">
        <f t="shared" si="4"/>
        <v/>
      </c>
      <c r="K24" s="38" t="str">
        <f t="shared" si="5"/>
        <v/>
      </c>
      <c r="L24" s="37">
        <f t="shared" si="6"/>
        <v>1</v>
      </c>
      <c r="M24" s="39"/>
      <c r="N24" s="41" t="s">
        <v>48</v>
      </c>
    </row>
    <row r="25" spans="1:14" s="2" customFormat="1" ht="18" customHeight="1">
      <c r="A25" s="31">
        <v>8</v>
      </c>
      <c r="B25" s="134" t="s">
        <v>55</v>
      </c>
      <c r="C25" s="134"/>
      <c r="D25" s="32" t="s">
        <v>56</v>
      </c>
      <c r="E25" s="33">
        <v>30</v>
      </c>
      <c r="F25" s="34">
        <f t="shared" si="0"/>
        <v>0.57499999999999996</v>
      </c>
      <c r="G25" s="35">
        <f t="shared" si="1"/>
        <v>104.34782608695653</v>
      </c>
      <c r="H25" s="36">
        <f t="shared" si="2"/>
        <v>0.1</v>
      </c>
      <c r="I25" s="37">
        <f t="shared" si="3"/>
        <v>0</v>
      </c>
      <c r="J25" s="38" t="str">
        <f t="shared" si="4"/>
        <v/>
      </c>
      <c r="K25" s="38" t="str">
        <f t="shared" si="5"/>
        <v/>
      </c>
      <c r="L25" s="37">
        <f t="shared" si="6"/>
        <v>1</v>
      </c>
      <c r="M25" s="39"/>
      <c r="N25" s="41"/>
    </row>
    <row r="26" spans="1:14" s="2" customFormat="1" ht="18" customHeight="1">
      <c r="A26" s="31">
        <v>9</v>
      </c>
      <c r="B26" s="134" t="s">
        <v>57</v>
      </c>
      <c r="C26" s="134"/>
      <c r="D26" s="32" t="s">
        <v>47</v>
      </c>
      <c r="E26" s="33">
        <v>50</v>
      </c>
      <c r="F26" s="34">
        <f t="shared" si="0"/>
        <v>0.95833333333333326</v>
      </c>
      <c r="G26" s="35">
        <f t="shared" si="1"/>
        <v>62.608695652173921</v>
      </c>
      <c r="H26" s="36">
        <f t="shared" si="2"/>
        <v>0.2</v>
      </c>
      <c r="I26" s="37">
        <f t="shared" si="3"/>
        <v>0</v>
      </c>
      <c r="J26" s="38" t="str">
        <f t="shared" si="4"/>
        <v/>
      </c>
      <c r="K26" s="38" t="str">
        <f t="shared" si="5"/>
        <v/>
      </c>
      <c r="L26" s="37">
        <f t="shared" si="6"/>
        <v>1</v>
      </c>
      <c r="M26" s="39"/>
      <c r="N26" s="41" t="s">
        <v>48</v>
      </c>
    </row>
    <row r="27" spans="1:14" s="2" customFormat="1" ht="18" customHeight="1">
      <c r="A27" s="31">
        <v>10</v>
      </c>
      <c r="B27" s="134" t="s">
        <v>58</v>
      </c>
      <c r="C27" s="134"/>
      <c r="D27" s="32" t="s">
        <v>56</v>
      </c>
      <c r="E27" s="33">
        <v>20</v>
      </c>
      <c r="F27" s="34">
        <f t="shared" si="0"/>
        <v>0.3833333333333333</v>
      </c>
      <c r="G27" s="35">
        <f t="shared" si="1"/>
        <v>156.52173913043478</v>
      </c>
      <c r="H27" s="36">
        <f t="shared" si="2"/>
        <v>0.1</v>
      </c>
      <c r="I27" s="37">
        <f t="shared" si="3"/>
        <v>0</v>
      </c>
      <c r="J27" s="38" t="str">
        <f t="shared" si="4"/>
        <v/>
      </c>
      <c r="K27" s="38" t="str">
        <f t="shared" si="5"/>
        <v/>
      </c>
      <c r="L27" s="37">
        <f t="shared" si="6"/>
        <v>1</v>
      </c>
      <c r="M27" s="39"/>
      <c r="N27" s="41"/>
    </row>
    <row r="28" spans="1:14" s="2" customFormat="1" ht="18" customHeight="1">
      <c r="A28" s="31">
        <v>11</v>
      </c>
      <c r="B28" s="134" t="s">
        <v>59</v>
      </c>
      <c r="C28" s="134"/>
      <c r="D28" s="32" t="s">
        <v>47</v>
      </c>
      <c r="E28" s="33">
        <v>90</v>
      </c>
      <c r="F28" s="34">
        <f t="shared" si="0"/>
        <v>1.7249999999999999</v>
      </c>
      <c r="G28" s="35">
        <f t="shared" si="1"/>
        <v>34.782608695652179</v>
      </c>
      <c r="H28" s="36">
        <f t="shared" si="2"/>
        <v>0.4</v>
      </c>
      <c r="I28" s="37">
        <f t="shared" si="3"/>
        <v>0</v>
      </c>
      <c r="J28" s="38" t="str">
        <f t="shared" si="4"/>
        <v/>
      </c>
      <c r="K28" s="38" t="str">
        <f t="shared" si="5"/>
        <v/>
      </c>
      <c r="L28" s="37">
        <f t="shared" si="6"/>
        <v>1</v>
      </c>
      <c r="M28" s="39"/>
      <c r="N28" s="41" t="s">
        <v>60</v>
      </c>
    </row>
    <row r="29" spans="1:14" s="2" customFormat="1" ht="18" customHeight="1">
      <c r="A29" s="31">
        <v>12</v>
      </c>
      <c r="B29" s="134" t="s">
        <v>61</v>
      </c>
      <c r="C29" s="134"/>
      <c r="D29" s="32" t="s">
        <v>47</v>
      </c>
      <c r="E29" s="33">
        <v>45</v>
      </c>
      <c r="F29" s="34">
        <f t="shared" si="0"/>
        <v>0.86249999999999993</v>
      </c>
      <c r="G29" s="35">
        <f t="shared" si="1"/>
        <v>69.565217391304358</v>
      </c>
      <c r="H29" s="36">
        <f t="shared" si="2"/>
        <v>0.2</v>
      </c>
      <c r="I29" s="37">
        <f t="shared" si="3"/>
        <v>0</v>
      </c>
      <c r="J29" s="38" t="str">
        <f t="shared" si="4"/>
        <v/>
      </c>
      <c r="K29" s="38" t="str">
        <f t="shared" si="5"/>
        <v/>
      </c>
      <c r="L29" s="37">
        <f t="shared" si="6"/>
        <v>1</v>
      </c>
      <c r="M29" s="39"/>
      <c r="N29" s="41" t="s">
        <v>48</v>
      </c>
    </row>
    <row r="30" spans="1:14" s="2" customFormat="1" ht="18" customHeight="1">
      <c r="A30" s="31">
        <v>13</v>
      </c>
      <c r="B30" s="134" t="s">
        <v>62</v>
      </c>
      <c r="C30" s="134"/>
      <c r="D30" s="32" t="s">
        <v>47</v>
      </c>
      <c r="E30" s="33">
        <v>90</v>
      </c>
      <c r="F30" s="34">
        <f t="shared" si="0"/>
        <v>1.7249999999999999</v>
      </c>
      <c r="G30" s="35">
        <f t="shared" si="1"/>
        <v>34.782608695652179</v>
      </c>
      <c r="H30" s="36">
        <f t="shared" si="2"/>
        <v>0.4</v>
      </c>
      <c r="I30" s="37">
        <f t="shared" si="3"/>
        <v>0</v>
      </c>
      <c r="J30" s="38" t="str">
        <f t="shared" si="4"/>
        <v/>
      </c>
      <c r="K30" s="38" t="str">
        <f t="shared" si="5"/>
        <v/>
      </c>
      <c r="L30" s="37">
        <f t="shared" si="6"/>
        <v>1</v>
      </c>
      <c r="M30" s="39"/>
      <c r="N30" s="41" t="s">
        <v>48</v>
      </c>
    </row>
    <row r="31" spans="1:14" s="2" customFormat="1" ht="18" customHeight="1">
      <c r="A31" s="31">
        <v>14</v>
      </c>
      <c r="B31" s="134" t="s">
        <v>63</v>
      </c>
      <c r="C31" s="134"/>
      <c r="D31" s="32" t="s">
        <v>56</v>
      </c>
      <c r="E31" s="33">
        <v>42</v>
      </c>
      <c r="F31" s="34">
        <f t="shared" si="0"/>
        <v>0.80499999999999994</v>
      </c>
      <c r="G31" s="35">
        <f t="shared" si="1"/>
        <v>74.534161490683232</v>
      </c>
      <c r="H31" s="36">
        <f t="shared" si="2"/>
        <v>0.2</v>
      </c>
      <c r="I31" s="37">
        <f t="shared" si="3"/>
        <v>0</v>
      </c>
      <c r="J31" s="38" t="str">
        <f t="shared" si="4"/>
        <v/>
      </c>
      <c r="K31" s="38" t="str">
        <f t="shared" si="5"/>
        <v/>
      </c>
      <c r="L31" s="37">
        <f t="shared" si="6"/>
        <v>1</v>
      </c>
      <c r="M31" s="39"/>
      <c r="N31" s="41"/>
    </row>
    <row r="32" spans="1:14" s="2" customFormat="1" ht="18" customHeight="1">
      <c r="A32" s="31">
        <v>15</v>
      </c>
      <c r="B32" s="134" t="s">
        <v>64</v>
      </c>
      <c r="C32" s="134"/>
      <c r="D32" s="32" t="s">
        <v>56</v>
      </c>
      <c r="E32" s="33">
        <v>42</v>
      </c>
      <c r="F32" s="34">
        <f t="shared" si="0"/>
        <v>0.80499999999999994</v>
      </c>
      <c r="G32" s="35">
        <f t="shared" si="1"/>
        <v>74.534161490683232</v>
      </c>
      <c r="H32" s="36">
        <f t="shared" si="2"/>
        <v>0.2</v>
      </c>
      <c r="I32" s="37">
        <f t="shared" si="3"/>
        <v>0</v>
      </c>
      <c r="J32" s="38" t="str">
        <f t="shared" si="4"/>
        <v/>
      </c>
      <c r="K32" s="38" t="str">
        <f t="shared" si="5"/>
        <v/>
      </c>
      <c r="L32" s="37">
        <f t="shared" si="6"/>
        <v>1</v>
      </c>
      <c r="M32" s="39"/>
      <c r="N32" s="41"/>
    </row>
    <row r="33" spans="1:14" s="2" customFormat="1" ht="18" customHeight="1">
      <c r="A33" s="31">
        <v>16</v>
      </c>
      <c r="B33" s="134" t="s">
        <v>65</v>
      </c>
      <c r="C33" s="134"/>
      <c r="D33" s="32" t="s">
        <v>47</v>
      </c>
      <c r="E33" s="33">
        <v>55</v>
      </c>
      <c r="F33" s="34">
        <f t="shared" si="0"/>
        <v>1.0541666666666665</v>
      </c>
      <c r="G33" s="35">
        <f t="shared" si="1"/>
        <v>56.916996047430843</v>
      </c>
      <c r="H33" s="36">
        <f t="shared" si="2"/>
        <v>0.3</v>
      </c>
      <c r="I33" s="37">
        <f t="shared" si="3"/>
        <v>0</v>
      </c>
      <c r="J33" s="38" t="str">
        <f t="shared" si="4"/>
        <v/>
      </c>
      <c r="K33" s="38" t="str">
        <f t="shared" si="5"/>
        <v/>
      </c>
      <c r="L33" s="37">
        <f t="shared" si="6"/>
        <v>1</v>
      </c>
      <c r="M33" s="39"/>
      <c r="N33" s="41" t="s">
        <v>48</v>
      </c>
    </row>
    <row r="34" spans="1:14" s="2" customFormat="1" ht="18" customHeight="1">
      <c r="A34" s="31">
        <v>17</v>
      </c>
      <c r="B34" s="134" t="s">
        <v>66</v>
      </c>
      <c r="C34" s="134"/>
      <c r="D34" s="32" t="s">
        <v>56</v>
      </c>
      <c r="E34" s="33">
        <v>80</v>
      </c>
      <c r="F34" s="34">
        <f t="shared" si="0"/>
        <v>1.5333333333333332</v>
      </c>
      <c r="G34" s="35">
        <f t="shared" si="1"/>
        <v>39.130434782608695</v>
      </c>
      <c r="H34" s="36">
        <f t="shared" si="2"/>
        <v>0.4</v>
      </c>
      <c r="I34" s="37">
        <f t="shared" si="3"/>
        <v>0</v>
      </c>
      <c r="J34" s="38" t="str">
        <f t="shared" si="4"/>
        <v/>
      </c>
      <c r="K34" s="38" t="str">
        <f t="shared" si="5"/>
        <v/>
      </c>
      <c r="L34" s="37">
        <f t="shared" si="6"/>
        <v>1</v>
      </c>
      <c r="M34" s="39"/>
      <c r="N34" s="41"/>
    </row>
    <row r="35" spans="1:14" s="2" customFormat="1" ht="18" customHeight="1">
      <c r="A35" s="31">
        <v>18</v>
      </c>
      <c r="B35" s="134" t="s">
        <v>67</v>
      </c>
      <c r="C35" s="134"/>
      <c r="D35" s="32" t="s">
        <v>47</v>
      </c>
      <c r="E35" s="33">
        <v>50</v>
      </c>
      <c r="F35" s="34">
        <f t="shared" si="0"/>
        <v>0.95833333333333326</v>
      </c>
      <c r="G35" s="35">
        <f t="shared" si="1"/>
        <v>62.608695652173921</v>
      </c>
      <c r="H35" s="36">
        <f t="shared" si="2"/>
        <v>0.2</v>
      </c>
      <c r="I35" s="37">
        <f t="shared" si="3"/>
        <v>0</v>
      </c>
      <c r="J35" s="38" t="str">
        <f t="shared" si="4"/>
        <v/>
      </c>
      <c r="K35" s="38" t="str">
        <f t="shared" si="5"/>
        <v/>
      </c>
      <c r="L35" s="37">
        <f t="shared" si="6"/>
        <v>1</v>
      </c>
      <c r="M35" s="39"/>
      <c r="N35" s="41" t="s">
        <v>48</v>
      </c>
    </row>
    <row r="36" spans="1:14" s="2" customFormat="1" ht="18" customHeight="1">
      <c r="A36" s="31">
        <v>19</v>
      </c>
      <c r="B36" s="134" t="s">
        <v>68</v>
      </c>
      <c r="C36" s="134"/>
      <c r="D36" s="32" t="s">
        <v>47</v>
      </c>
      <c r="E36" s="33">
        <v>95</v>
      </c>
      <c r="F36" s="34">
        <f t="shared" si="0"/>
        <v>1.8208333333333331</v>
      </c>
      <c r="G36" s="35">
        <f t="shared" si="1"/>
        <v>32.951945080091541</v>
      </c>
      <c r="H36" s="36">
        <f t="shared" si="2"/>
        <v>0.5</v>
      </c>
      <c r="I36" s="37">
        <f t="shared" si="3"/>
        <v>1</v>
      </c>
      <c r="J36" s="38">
        <f t="shared" si="4"/>
        <v>3.6416666666666657</v>
      </c>
      <c r="K36" s="38">
        <f t="shared" si="5"/>
        <v>4.3583333333333343</v>
      </c>
      <c r="L36" s="37">
        <f t="shared" si="6"/>
        <v>1</v>
      </c>
      <c r="M36" s="39"/>
      <c r="N36" s="41" t="s">
        <v>48</v>
      </c>
    </row>
    <row r="37" spans="1:14" s="2" customFormat="1" ht="18" customHeight="1">
      <c r="A37" s="31">
        <v>20</v>
      </c>
      <c r="B37" s="134" t="s">
        <v>69</v>
      </c>
      <c r="C37" s="134"/>
      <c r="D37" s="32" t="s">
        <v>56</v>
      </c>
      <c r="E37" s="33">
        <v>65</v>
      </c>
      <c r="F37" s="34">
        <f t="shared" si="0"/>
        <v>1.2458333333333331</v>
      </c>
      <c r="G37" s="35">
        <f t="shared" si="1"/>
        <v>48.160535117056867</v>
      </c>
      <c r="H37" s="36">
        <f t="shared" si="2"/>
        <v>0.3</v>
      </c>
      <c r="I37" s="37">
        <f t="shared" si="3"/>
        <v>0</v>
      </c>
      <c r="J37" s="38" t="str">
        <f t="shared" si="4"/>
        <v/>
      </c>
      <c r="K37" s="38" t="str">
        <f t="shared" si="5"/>
        <v/>
      </c>
      <c r="L37" s="37">
        <f t="shared" si="6"/>
        <v>1</v>
      </c>
      <c r="M37" s="39"/>
      <c r="N37" s="41"/>
    </row>
    <row r="38" spans="1:14" s="2" customFormat="1" ht="18" customHeight="1">
      <c r="A38" s="31">
        <v>21</v>
      </c>
      <c r="B38" s="134" t="s">
        <v>70</v>
      </c>
      <c r="C38" s="134"/>
      <c r="D38" s="32" t="s">
        <v>56</v>
      </c>
      <c r="E38" s="33">
        <v>75</v>
      </c>
      <c r="F38" s="34">
        <f t="shared" si="0"/>
        <v>1.4375</v>
      </c>
      <c r="G38" s="35">
        <f t="shared" si="1"/>
        <v>41.739130434782609</v>
      </c>
      <c r="H38" s="36">
        <f t="shared" si="2"/>
        <v>0.4</v>
      </c>
      <c r="I38" s="37">
        <f t="shared" si="3"/>
        <v>0</v>
      </c>
      <c r="J38" s="38" t="str">
        <f t="shared" si="4"/>
        <v/>
      </c>
      <c r="K38" s="38" t="str">
        <f t="shared" si="5"/>
        <v/>
      </c>
      <c r="L38" s="37">
        <f t="shared" si="6"/>
        <v>1</v>
      </c>
      <c r="M38" s="39"/>
      <c r="N38" s="41"/>
    </row>
    <row r="39" spans="1:14" s="2" customFormat="1" ht="18" customHeight="1">
      <c r="A39" s="31">
        <v>22</v>
      </c>
      <c r="B39" s="134" t="s">
        <v>71</v>
      </c>
      <c r="C39" s="134"/>
      <c r="D39" s="32" t="s">
        <v>47</v>
      </c>
      <c r="E39" s="33">
        <v>60</v>
      </c>
      <c r="F39" s="34">
        <f t="shared" si="0"/>
        <v>1.1499999999999999</v>
      </c>
      <c r="G39" s="35">
        <f t="shared" si="1"/>
        <v>52.173913043478265</v>
      </c>
      <c r="H39" s="36">
        <f t="shared" si="2"/>
        <v>0.3</v>
      </c>
      <c r="I39" s="37">
        <f t="shared" si="3"/>
        <v>0</v>
      </c>
      <c r="J39" s="38" t="str">
        <f t="shared" si="4"/>
        <v/>
      </c>
      <c r="K39" s="38" t="str">
        <f t="shared" si="5"/>
        <v/>
      </c>
      <c r="L39" s="37">
        <f t="shared" si="6"/>
        <v>1</v>
      </c>
      <c r="M39" s="39"/>
      <c r="N39" s="41" t="s">
        <v>48</v>
      </c>
    </row>
    <row r="40" spans="1:14" s="2" customFormat="1" ht="18" customHeight="1">
      <c r="A40" s="31">
        <v>23</v>
      </c>
      <c r="B40" s="42" t="s">
        <v>72</v>
      </c>
      <c r="C40" s="42"/>
      <c r="D40" s="32" t="s">
        <v>56</v>
      </c>
      <c r="E40" s="33">
        <v>80</v>
      </c>
      <c r="F40" s="34">
        <f t="shared" si="0"/>
        <v>1.5333333333333332</v>
      </c>
      <c r="G40" s="35">
        <f t="shared" si="1"/>
        <v>39.130434782608695</v>
      </c>
      <c r="H40" s="36">
        <f t="shared" si="2"/>
        <v>0.4</v>
      </c>
      <c r="I40" s="37">
        <f t="shared" si="3"/>
        <v>0</v>
      </c>
      <c r="J40" s="38" t="str">
        <f t="shared" si="4"/>
        <v/>
      </c>
      <c r="K40" s="38" t="str">
        <f t="shared" si="5"/>
        <v/>
      </c>
      <c r="L40" s="37">
        <f t="shared" si="6"/>
        <v>1</v>
      </c>
      <c r="M40" s="39"/>
      <c r="N40" s="41"/>
    </row>
    <row r="41" spans="1:14" s="2" customFormat="1" ht="18" customHeight="1">
      <c r="A41" s="31"/>
      <c r="B41" s="121"/>
      <c r="C41" s="121"/>
      <c r="D41" s="32"/>
      <c r="E41" s="33"/>
      <c r="F41" s="34"/>
      <c r="G41" s="35"/>
      <c r="H41" s="36"/>
      <c r="I41" s="37"/>
      <c r="J41" s="38"/>
      <c r="K41" s="38"/>
      <c r="L41" s="37"/>
      <c r="M41" s="39"/>
      <c r="N41" s="41"/>
    </row>
    <row r="42" spans="1:14" s="2" customFormat="1" ht="18" customHeight="1">
      <c r="A42" s="31">
        <v>24</v>
      </c>
      <c r="B42" s="132" t="s">
        <v>73</v>
      </c>
      <c r="C42" s="132"/>
      <c r="D42" s="32" t="s">
        <v>47</v>
      </c>
      <c r="E42" s="33">
        <v>67</v>
      </c>
      <c r="F42" s="34">
        <f t="shared" ref="F42:F47" si="7">IF((E42/60)*(1+$M$10)=0,"",(E42/60)*(1+$M$10))</f>
        <v>1.2841666666666667</v>
      </c>
      <c r="G42" s="35">
        <f t="shared" ref="G42:G47" si="8">IF(ISERROR(60/F42)*$G$16,"",(60/F42)*$G$16)</f>
        <v>46.722907203114858</v>
      </c>
      <c r="H42" s="36">
        <f t="shared" ref="H42:H47" si="9">IF(ISERROR(ROUND($M$9/G42,1)),"",ROUND($M$9/G42,1))</f>
        <v>0.3</v>
      </c>
      <c r="I42" s="37">
        <f t="shared" ref="I42:I47" si="10">IF(ROUND(G42,0)=0,"",ROUND(H42,0))</f>
        <v>0</v>
      </c>
      <c r="J42" s="38" t="str">
        <f t="shared" ref="J42:J47" si="11">IF(ISERROR(($M$9*8)/(G42*I42)),"",(($M$9*8)/(G42*I42)))</f>
        <v/>
      </c>
      <c r="K42" s="38" t="str">
        <f t="shared" ref="K42:K47" si="12">IF(J42="","",8-J42)</f>
        <v/>
      </c>
      <c r="L42" s="37">
        <f t="shared" ref="L42:L47" si="13">IF(ROUNDUP(H42,0)=0,"",ROUNDUP(H42,0))</f>
        <v>1</v>
      </c>
      <c r="M42" s="39"/>
      <c r="N42" s="41" t="s">
        <v>48</v>
      </c>
    </row>
    <row r="43" spans="1:14" s="2" customFormat="1" ht="18" customHeight="1">
      <c r="A43" s="31">
        <v>25</v>
      </c>
      <c r="B43" s="132" t="s">
        <v>74</v>
      </c>
      <c r="C43" s="132"/>
      <c r="D43" s="32" t="s">
        <v>47</v>
      </c>
      <c r="E43" s="33">
        <v>63</v>
      </c>
      <c r="F43" s="34">
        <f t="shared" si="7"/>
        <v>1.2075</v>
      </c>
      <c r="G43" s="35">
        <f t="shared" si="8"/>
        <v>49.689440993788821</v>
      </c>
      <c r="H43" s="36">
        <f t="shared" si="9"/>
        <v>0.3</v>
      </c>
      <c r="I43" s="37">
        <f t="shared" si="10"/>
        <v>0</v>
      </c>
      <c r="J43" s="38" t="str">
        <f t="shared" si="11"/>
        <v/>
      </c>
      <c r="K43" s="38" t="str">
        <f t="shared" si="12"/>
        <v/>
      </c>
      <c r="L43" s="37">
        <f t="shared" si="13"/>
        <v>1</v>
      </c>
      <c r="M43" s="39"/>
      <c r="N43" s="41" t="s">
        <v>48</v>
      </c>
    </row>
    <row r="44" spans="1:14" s="2" customFormat="1" ht="18" customHeight="1">
      <c r="A44" s="31">
        <v>26</v>
      </c>
      <c r="B44" s="132" t="s">
        <v>75</v>
      </c>
      <c r="C44" s="132"/>
      <c r="D44" s="32" t="s">
        <v>56</v>
      </c>
      <c r="E44" s="33">
        <v>42</v>
      </c>
      <c r="F44" s="34">
        <f t="shared" si="7"/>
        <v>0.80499999999999994</v>
      </c>
      <c r="G44" s="35">
        <f t="shared" si="8"/>
        <v>74.534161490683232</v>
      </c>
      <c r="H44" s="36">
        <f t="shared" si="9"/>
        <v>0.2</v>
      </c>
      <c r="I44" s="37">
        <f t="shared" si="10"/>
        <v>0</v>
      </c>
      <c r="J44" s="38" t="str">
        <f t="shared" si="11"/>
        <v/>
      </c>
      <c r="K44" s="38" t="str">
        <f t="shared" si="12"/>
        <v/>
      </c>
      <c r="L44" s="37">
        <f t="shared" si="13"/>
        <v>1</v>
      </c>
      <c r="M44" s="39"/>
      <c r="N44" s="41"/>
    </row>
    <row r="45" spans="1:14" s="2" customFormat="1" ht="18" customHeight="1">
      <c r="A45" s="31">
        <v>27</v>
      </c>
      <c r="B45" s="132" t="s">
        <v>76</v>
      </c>
      <c r="C45" s="132"/>
      <c r="D45" s="32" t="s">
        <v>56</v>
      </c>
      <c r="E45" s="33">
        <v>42</v>
      </c>
      <c r="F45" s="34">
        <f t="shared" si="7"/>
        <v>0.80499999999999994</v>
      </c>
      <c r="G45" s="35">
        <f t="shared" si="8"/>
        <v>74.534161490683232</v>
      </c>
      <c r="H45" s="36">
        <f t="shared" si="9"/>
        <v>0.2</v>
      </c>
      <c r="I45" s="37">
        <f t="shared" si="10"/>
        <v>0</v>
      </c>
      <c r="J45" s="38" t="str">
        <f t="shared" si="11"/>
        <v/>
      </c>
      <c r="K45" s="38" t="str">
        <f t="shared" si="12"/>
        <v/>
      </c>
      <c r="L45" s="37">
        <f t="shared" si="13"/>
        <v>1</v>
      </c>
      <c r="M45" s="39"/>
      <c r="N45" s="41"/>
    </row>
    <row r="46" spans="1:14" s="2" customFormat="1" ht="18" customHeight="1">
      <c r="A46" s="31">
        <v>28</v>
      </c>
      <c r="B46" s="132" t="s">
        <v>77</v>
      </c>
      <c r="C46" s="132"/>
      <c r="D46" s="32" t="s">
        <v>47</v>
      </c>
      <c r="E46" s="33">
        <v>60</v>
      </c>
      <c r="F46" s="34">
        <f t="shared" si="7"/>
        <v>1.1499999999999999</v>
      </c>
      <c r="G46" s="35">
        <f t="shared" si="8"/>
        <v>52.173913043478265</v>
      </c>
      <c r="H46" s="36">
        <f t="shared" si="9"/>
        <v>0.3</v>
      </c>
      <c r="I46" s="37">
        <f t="shared" si="10"/>
        <v>0</v>
      </c>
      <c r="J46" s="38" t="str">
        <f t="shared" si="11"/>
        <v/>
      </c>
      <c r="K46" s="38" t="str">
        <f t="shared" si="12"/>
        <v/>
      </c>
      <c r="L46" s="37">
        <f t="shared" si="13"/>
        <v>1</v>
      </c>
      <c r="M46" s="39"/>
      <c r="N46" s="41" t="s">
        <v>48</v>
      </c>
    </row>
    <row r="47" spans="1:14" s="2" customFormat="1" ht="18" customHeight="1">
      <c r="A47" s="31">
        <v>29</v>
      </c>
      <c r="B47" s="132" t="s">
        <v>78</v>
      </c>
      <c r="C47" s="132"/>
      <c r="D47" s="32" t="s">
        <v>56</v>
      </c>
      <c r="E47" s="33">
        <v>80</v>
      </c>
      <c r="F47" s="34">
        <f t="shared" si="7"/>
        <v>1.5333333333333332</v>
      </c>
      <c r="G47" s="35">
        <f t="shared" si="8"/>
        <v>39.130434782608695</v>
      </c>
      <c r="H47" s="36">
        <f t="shared" si="9"/>
        <v>0.4</v>
      </c>
      <c r="I47" s="37">
        <f t="shared" si="10"/>
        <v>0</v>
      </c>
      <c r="J47" s="38" t="str">
        <f t="shared" si="11"/>
        <v/>
      </c>
      <c r="K47" s="38" t="str">
        <f t="shared" si="12"/>
        <v/>
      </c>
      <c r="L47" s="37">
        <f t="shared" si="13"/>
        <v>1</v>
      </c>
      <c r="M47" s="39"/>
      <c r="N47" s="41"/>
    </row>
    <row r="48" spans="1:14" s="2" customFormat="1" ht="18" customHeight="1">
      <c r="A48" s="31"/>
      <c r="B48" s="121"/>
      <c r="C48" s="121"/>
      <c r="D48" s="32"/>
      <c r="E48" s="33"/>
      <c r="F48" s="34"/>
      <c r="G48" s="35"/>
      <c r="H48" s="36"/>
      <c r="I48" s="37"/>
      <c r="J48" s="38"/>
      <c r="K48" s="38"/>
      <c r="L48" s="37"/>
      <c r="M48" s="39"/>
      <c r="N48" s="41"/>
    </row>
    <row r="49" spans="1:14" s="2" customFormat="1" ht="18" customHeight="1">
      <c r="A49" s="31">
        <v>30</v>
      </c>
      <c r="B49" s="132" t="s">
        <v>79</v>
      </c>
      <c r="C49" s="132"/>
      <c r="D49" s="32" t="s">
        <v>47</v>
      </c>
      <c r="E49" s="33">
        <v>70</v>
      </c>
      <c r="F49" s="34">
        <f>IF((E49/60)*(1+$M$10)=0,"",(E49/60)*(1+$M$10))</f>
        <v>1.3416666666666666</v>
      </c>
      <c r="G49" s="35">
        <f>IF(ISERROR(60/F49)*$G$16,"",(60/F49)*$G$16)</f>
        <v>44.720496894409941</v>
      </c>
      <c r="H49" s="36">
        <f>IF(ISERROR(ROUND($M$9/G49,1)),"",ROUND($M$9/G49,1))</f>
        <v>0.3</v>
      </c>
      <c r="I49" s="37">
        <f>IF(ROUND(G49,0)=0,"",ROUND(H49,0))</f>
        <v>0</v>
      </c>
      <c r="J49" s="38" t="str">
        <f>IF(ISERROR(($M$9*8)/(G49*I49)),"",(($M$9*8)/(G49*I49)))</f>
        <v/>
      </c>
      <c r="K49" s="38" t="str">
        <f>IF(J49="","",8-J49)</f>
        <v/>
      </c>
      <c r="L49" s="37">
        <f>IF(ROUNDUP(H49,0)=0,"",ROUNDUP(H49,0))</f>
        <v>1</v>
      </c>
      <c r="M49" s="39"/>
      <c r="N49" s="41" t="s">
        <v>48</v>
      </c>
    </row>
    <row r="50" spans="1:14" s="2" customFormat="1" ht="18" customHeight="1">
      <c r="A50" s="31">
        <v>31</v>
      </c>
      <c r="B50" s="132" t="s">
        <v>80</v>
      </c>
      <c r="C50" s="132"/>
      <c r="D50" s="32" t="s">
        <v>47</v>
      </c>
      <c r="E50" s="33">
        <v>65</v>
      </c>
      <c r="F50" s="34">
        <f>IF((E50/60)*(1+$M$10)=0,"",(E50/60)*(1+$M$10))</f>
        <v>1.2458333333333331</v>
      </c>
      <c r="G50" s="35">
        <f>IF(ISERROR(60/F50)*$G$16,"",(60/F50)*$G$16)</f>
        <v>48.160535117056867</v>
      </c>
      <c r="H50" s="36">
        <f>IF(ISERROR(ROUND($M$9/G50,1)),"",ROUND($M$9/G50,1))</f>
        <v>0.3</v>
      </c>
      <c r="I50" s="37">
        <f>IF(ROUND(G50,0)=0,"",ROUND(H50,0))</f>
        <v>0</v>
      </c>
      <c r="J50" s="38" t="str">
        <f>IF(ISERROR(($M$9*8)/(G50*I50)),"",(($M$9*8)/(G50*I50)))</f>
        <v/>
      </c>
      <c r="K50" s="38" t="str">
        <f>IF(J50="","",8-J50)</f>
        <v/>
      </c>
      <c r="L50" s="37">
        <f>IF(ROUNDUP(H50,0)=0,"",ROUNDUP(H50,0))</f>
        <v>1</v>
      </c>
      <c r="M50" s="39"/>
      <c r="N50" s="41" t="s">
        <v>48</v>
      </c>
    </row>
    <row r="51" spans="1:14" s="46" customFormat="1" ht="18" customHeight="1">
      <c r="A51" s="31"/>
      <c r="B51" s="133" t="s">
        <v>81</v>
      </c>
      <c r="C51" s="133"/>
      <c r="D51" s="43"/>
      <c r="E51" s="44"/>
      <c r="F51" s="34"/>
      <c r="G51" s="35"/>
      <c r="H51" s="36"/>
      <c r="I51" s="37"/>
      <c r="J51" s="38"/>
      <c r="K51" s="38"/>
      <c r="L51" s="37"/>
      <c r="M51" s="39"/>
      <c r="N51" s="45"/>
    </row>
    <row r="52" spans="1:14" s="47" customFormat="1" ht="18" customHeight="1">
      <c r="A52" s="31">
        <v>32</v>
      </c>
      <c r="B52" s="132" t="s">
        <v>82</v>
      </c>
      <c r="C52" s="132"/>
      <c r="D52" s="43" t="s">
        <v>47</v>
      </c>
      <c r="E52" s="44">
        <v>27</v>
      </c>
      <c r="F52" s="34">
        <f t="shared" ref="F52:F80" si="14">IF((E52/60)*(1+$M$10)=0,"",(E52/60)*(1+$M$10))</f>
        <v>0.51749999999999996</v>
      </c>
      <c r="G52" s="35">
        <f t="shared" ref="G52:G80" si="15">IF(ISERROR(60/F52)*$G$16,"",(60/F52)*$G$16)</f>
        <v>115.94202898550725</v>
      </c>
      <c r="H52" s="36">
        <f t="shared" ref="H52:H80" si="16">IF(ISERROR(ROUND($M$9/G52,1)),"",ROUND($M$9/G52,1))</f>
        <v>0.1</v>
      </c>
      <c r="I52" s="37">
        <f t="shared" ref="I52:I80" si="17">IF(ROUND(G52,0)=0,"",ROUND(H52,0))</f>
        <v>0</v>
      </c>
      <c r="J52" s="38" t="str">
        <f t="shared" ref="J52:J80" si="18">IF(ISERROR(($M$9*8)/(G52*I52)),"",(($M$9*8)/(G52*I52)))</f>
        <v/>
      </c>
      <c r="K52" s="38" t="str">
        <f t="shared" ref="K52:K80" si="19">IF(J52="","",8-J52)</f>
        <v/>
      </c>
      <c r="L52" s="37">
        <f t="shared" ref="L52:L80" si="20">IF(ROUNDUP(H52,0)=0,"",ROUNDUP(H52,0))</f>
        <v>1</v>
      </c>
      <c r="M52" s="39"/>
      <c r="N52" s="45" t="s">
        <v>48</v>
      </c>
    </row>
    <row r="53" spans="1:14" s="47" customFormat="1" ht="18" customHeight="1">
      <c r="A53" s="31">
        <v>33</v>
      </c>
      <c r="B53" s="132" t="s">
        <v>83</v>
      </c>
      <c r="C53" s="132"/>
      <c r="D53" s="43" t="s">
        <v>47</v>
      </c>
      <c r="E53" s="44">
        <v>60</v>
      </c>
      <c r="F53" s="34">
        <f t="shared" si="14"/>
        <v>1.1499999999999999</v>
      </c>
      <c r="G53" s="35">
        <f t="shared" si="15"/>
        <v>52.173913043478265</v>
      </c>
      <c r="H53" s="36">
        <f t="shared" si="16"/>
        <v>0.3</v>
      </c>
      <c r="I53" s="37">
        <f t="shared" si="17"/>
        <v>0</v>
      </c>
      <c r="J53" s="38" t="str">
        <f t="shared" si="18"/>
        <v/>
      </c>
      <c r="K53" s="38" t="str">
        <f t="shared" si="19"/>
        <v/>
      </c>
      <c r="L53" s="37">
        <f t="shared" si="20"/>
        <v>1</v>
      </c>
      <c r="M53" s="109"/>
      <c r="N53" s="41" t="s">
        <v>48</v>
      </c>
    </row>
    <row r="54" spans="1:14" s="47" customFormat="1" ht="18" customHeight="1">
      <c r="A54" s="31">
        <v>34</v>
      </c>
      <c r="B54" s="132" t="s">
        <v>84</v>
      </c>
      <c r="C54" s="132"/>
      <c r="D54" s="32" t="s">
        <v>56</v>
      </c>
      <c r="E54" s="44">
        <v>40</v>
      </c>
      <c r="F54" s="34">
        <f t="shared" si="14"/>
        <v>0.76666666666666661</v>
      </c>
      <c r="G54" s="35">
        <f t="shared" si="15"/>
        <v>78.260869565217391</v>
      </c>
      <c r="H54" s="36">
        <f t="shared" si="16"/>
        <v>0.2</v>
      </c>
      <c r="I54" s="37">
        <f t="shared" si="17"/>
        <v>0</v>
      </c>
      <c r="J54" s="38" t="str">
        <f t="shared" si="18"/>
        <v/>
      </c>
      <c r="K54" s="38" t="str">
        <f t="shared" si="19"/>
        <v/>
      </c>
      <c r="L54" s="37">
        <f t="shared" si="20"/>
        <v>1</v>
      </c>
      <c r="M54" s="109"/>
      <c r="N54" s="41"/>
    </row>
    <row r="55" spans="1:14" s="47" customFormat="1" ht="18" customHeight="1">
      <c r="A55" s="31">
        <v>35</v>
      </c>
      <c r="B55" s="132" t="s">
        <v>85</v>
      </c>
      <c r="C55" s="132"/>
      <c r="D55" s="48" t="s">
        <v>86</v>
      </c>
      <c r="E55" s="44">
        <v>30</v>
      </c>
      <c r="F55" s="34">
        <f t="shared" si="14"/>
        <v>0.57499999999999996</v>
      </c>
      <c r="G55" s="35">
        <f t="shared" si="15"/>
        <v>104.34782608695653</v>
      </c>
      <c r="H55" s="36">
        <f t="shared" si="16"/>
        <v>0.1</v>
      </c>
      <c r="I55" s="37">
        <f t="shared" si="17"/>
        <v>0</v>
      </c>
      <c r="J55" s="38" t="str">
        <f t="shared" si="18"/>
        <v/>
      </c>
      <c r="K55" s="38" t="str">
        <f t="shared" si="19"/>
        <v/>
      </c>
      <c r="L55" s="37">
        <f t="shared" si="20"/>
        <v>1</v>
      </c>
      <c r="M55" s="109"/>
      <c r="N55" s="41" t="s">
        <v>87</v>
      </c>
    </row>
    <row r="56" spans="1:14" s="46" customFormat="1" ht="18" customHeight="1">
      <c r="A56" s="31">
        <v>36</v>
      </c>
      <c r="B56" s="132" t="s">
        <v>88</v>
      </c>
      <c r="C56" s="132"/>
      <c r="D56" s="48" t="s">
        <v>47</v>
      </c>
      <c r="E56" s="44">
        <v>60</v>
      </c>
      <c r="F56" s="34">
        <f t="shared" si="14"/>
        <v>1.1499999999999999</v>
      </c>
      <c r="G56" s="35">
        <f t="shared" si="15"/>
        <v>52.173913043478265</v>
      </c>
      <c r="H56" s="36">
        <f t="shared" si="16"/>
        <v>0.3</v>
      </c>
      <c r="I56" s="37">
        <f t="shared" si="17"/>
        <v>0</v>
      </c>
      <c r="J56" s="38" t="str">
        <f t="shared" si="18"/>
        <v/>
      </c>
      <c r="K56" s="38" t="str">
        <f t="shared" si="19"/>
        <v/>
      </c>
      <c r="L56" s="37">
        <f t="shared" si="20"/>
        <v>1</v>
      </c>
      <c r="M56" s="109"/>
      <c r="N56" s="41" t="s">
        <v>48</v>
      </c>
    </row>
    <row r="57" spans="1:14" s="46" customFormat="1" ht="18" customHeight="1">
      <c r="A57" s="31">
        <v>37</v>
      </c>
      <c r="B57" s="132" t="s">
        <v>89</v>
      </c>
      <c r="C57" s="132"/>
      <c r="D57" s="48" t="s">
        <v>47</v>
      </c>
      <c r="E57" s="44">
        <v>60</v>
      </c>
      <c r="F57" s="34">
        <f t="shared" si="14"/>
        <v>1.1499999999999999</v>
      </c>
      <c r="G57" s="35">
        <f t="shared" si="15"/>
        <v>52.173913043478265</v>
      </c>
      <c r="H57" s="36">
        <f t="shared" si="16"/>
        <v>0.3</v>
      </c>
      <c r="I57" s="37">
        <f t="shared" si="17"/>
        <v>0</v>
      </c>
      <c r="J57" s="38" t="str">
        <f t="shared" si="18"/>
        <v/>
      </c>
      <c r="K57" s="38" t="str">
        <f t="shared" si="19"/>
        <v/>
      </c>
      <c r="L57" s="37">
        <f t="shared" si="20"/>
        <v>1</v>
      </c>
      <c r="M57" s="109"/>
      <c r="N57" s="41" t="s">
        <v>48</v>
      </c>
    </row>
    <row r="58" spans="1:14" s="46" customFormat="1" ht="18" customHeight="1">
      <c r="A58" s="31">
        <v>38</v>
      </c>
      <c r="B58" s="42" t="s">
        <v>90</v>
      </c>
      <c r="C58" s="42"/>
      <c r="D58" s="48" t="s">
        <v>47</v>
      </c>
      <c r="E58" s="44">
        <v>35</v>
      </c>
      <c r="F58" s="34">
        <f t="shared" si="14"/>
        <v>0.67083333333333328</v>
      </c>
      <c r="G58" s="35">
        <f t="shared" si="15"/>
        <v>89.440993788819881</v>
      </c>
      <c r="H58" s="36">
        <f t="shared" si="16"/>
        <v>0.2</v>
      </c>
      <c r="I58" s="37">
        <f t="shared" si="17"/>
        <v>0</v>
      </c>
      <c r="J58" s="38" t="str">
        <f t="shared" si="18"/>
        <v/>
      </c>
      <c r="K58" s="38" t="str">
        <f t="shared" si="19"/>
        <v/>
      </c>
      <c r="L58" s="37">
        <f t="shared" si="20"/>
        <v>1</v>
      </c>
      <c r="M58" s="40"/>
      <c r="N58" s="41" t="s">
        <v>91</v>
      </c>
    </row>
    <row r="59" spans="1:14" s="46" customFormat="1" ht="18" customHeight="1">
      <c r="A59" s="31"/>
      <c r="B59" s="133" t="s">
        <v>92</v>
      </c>
      <c r="C59" s="133"/>
      <c r="D59" s="48"/>
      <c r="E59" s="44"/>
      <c r="F59" s="34" t="str">
        <f t="shared" si="14"/>
        <v/>
      </c>
      <c r="G59" s="35" t="str">
        <f t="shared" si="15"/>
        <v/>
      </c>
      <c r="H59" s="36" t="str">
        <f t="shared" si="16"/>
        <v/>
      </c>
      <c r="I59" s="37" t="e">
        <f t="shared" si="17"/>
        <v>#VALUE!</v>
      </c>
      <c r="J59" s="38" t="str">
        <f t="shared" si="18"/>
        <v/>
      </c>
      <c r="K59" s="38" t="str">
        <f t="shared" si="19"/>
        <v/>
      </c>
      <c r="L59" s="37" t="e">
        <f t="shared" si="20"/>
        <v>#VALUE!</v>
      </c>
      <c r="M59" s="109"/>
      <c r="N59" s="41"/>
    </row>
    <row r="60" spans="1:14" s="47" customFormat="1" ht="18" customHeight="1">
      <c r="A60" s="31">
        <v>39</v>
      </c>
      <c r="B60" s="132" t="s">
        <v>93</v>
      </c>
      <c r="C60" s="132"/>
      <c r="D60" s="48" t="s">
        <v>47</v>
      </c>
      <c r="E60" s="44">
        <v>60</v>
      </c>
      <c r="F60" s="34">
        <f t="shared" si="14"/>
        <v>1.1499999999999999</v>
      </c>
      <c r="G60" s="35">
        <f t="shared" si="15"/>
        <v>52.173913043478265</v>
      </c>
      <c r="H60" s="36">
        <f t="shared" si="16"/>
        <v>0.3</v>
      </c>
      <c r="I60" s="37">
        <f t="shared" si="17"/>
        <v>0</v>
      </c>
      <c r="J60" s="38" t="str">
        <f t="shared" si="18"/>
        <v/>
      </c>
      <c r="K60" s="38" t="str">
        <f t="shared" si="19"/>
        <v/>
      </c>
      <c r="L60" s="37">
        <f t="shared" si="20"/>
        <v>1</v>
      </c>
      <c r="M60" s="40"/>
      <c r="N60" s="41" t="s">
        <v>91</v>
      </c>
    </row>
    <row r="61" spans="1:14" s="47" customFormat="1" ht="18" customHeight="1">
      <c r="A61" s="31">
        <v>40</v>
      </c>
      <c r="B61" s="132" t="s">
        <v>94</v>
      </c>
      <c r="C61" s="132"/>
      <c r="D61" s="49" t="s">
        <v>47</v>
      </c>
      <c r="E61" s="44">
        <v>65</v>
      </c>
      <c r="F61" s="34">
        <f t="shared" si="14"/>
        <v>1.2458333333333331</v>
      </c>
      <c r="G61" s="35">
        <f t="shared" si="15"/>
        <v>48.160535117056867</v>
      </c>
      <c r="H61" s="36">
        <f t="shared" si="16"/>
        <v>0.3</v>
      </c>
      <c r="I61" s="37">
        <f t="shared" si="17"/>
        <v>0</v>
      </c>
      <c r="J61" s="38" t="str">
        <f t="shared" si="18"/>
        <v/>
      </c>
      <c r="K61" s="38" t="str">
        <f t="shared" si="19"/>
        <v/>
      </c>
      <c r="L61" s="37">
        <f t="shared" si="20"/>
        <v>1</v>
      </c>
      <c r="M61" s="109"/>
      <c r="N61" s="41" t="s">
        <v>48</v>
      </c>
    </row>
    <row r="62" spans="1:14" s="47" customFormat="1" ht="18" customHeight="1">
      <c r="A62" s="31">
        <v>41</v>
      </c>
      <c r="B62" s="132" t="s">
        <v>95</v>
      </c>
      <c r="C62" s="132"/>
      <c r="D62" s="48" t="s">
        <v>47</v>
      </c>
      <c r="E62" s="44">
        <v>40</v>
      </c>
      <c r="F62" s="34">
        <f t="shared" si="14"/>
        <v>0.76666666666666661</v>
      </c>
      <c r="G62" s="35">
        <f t="shared" si="15"/>
        <v>78.260869565217391</v>
      </c>
      <c r="H62" s="36">
        <f t="shared" si="16"/>
        <v>0.2</v>
      </c>
      <c r="I62" s="37">
        <f t="shared" si="17"/>
        <v>0</v>
      </c>
      <c r="J62" s="38" t="str">
        <f t="shared" si="18"/>
        <v/>
      </c>
      <c r="K62" s="38" t="str">
        <f t="shared" si="19"/>
        <v/>
      </c>
      <c r="L62" s="37">
        <f t="shared" si="20"/>
        <v>1</v>
      </c>
      <c r="M62" s="109"/>
      <c r="N62" s="41" t="s">
        <v>48</v>
      </c>
    </row>
    <row r="63" spans="1:14" s="47" customFormat="1" ht="18" customHeight="1">
      <c r="A63" s="31">
        <v>42</v>
      </c>
      <c r="B63" s="132" t="s">
        <v>96</v>
      </c>
      <c r="C63" s="132"/>
      <c r="D63" s="32" t="s">
        <v>56</v>
      </c>
      <c r="E63" s="44">
        <v>30</v>
      </c>
      <c r="F63" s="34">
        <f t="shared" si="14"/>
        <v>0.57499999999999996</v>
      </c>
      <c r="G63" s="35">
        <f t="shared" si="15"/>
        <v>104.34782608695653</v>
      </c>
      <c r="H63" s="36">
        <f t="shared" si="16"/>
        <v>0.1</v>
      </c>
      <c r="I63" s="37">
        <f t="shared" si="17"/>
        <v>0</v>
      </c>
      <c r="J63" s="38" t="str">
        <f t="shared" si="18"/>
        <v/>
      </c>
      <c r="K63" s="38" t="str">
        <f t="shared" si="19"/>
        <v/>
      </c>
      <c r="L63" s="37">
        <f t="shared" si="20"/>
        <v>1</v>
      </c>
      <c r="M63" s="109"/>
      <c r="N63" s="41"/>
    </row>
    <row r="64" spans="1:14" s="47" customFormat="1" ht="18" customHeight="1">
      <c r="A64" s="31">
        <v>43</v>
      </c>
      <c r="B64" s="132" t="s">
        <v>97</v>
      </c>
      <c r="C64" s="132"/>
      <c r="D64" s="48" t="s">
        <v>47</v>
      </c>
      <c r="E64" s="44">
        <v>70</v>
      </c>
      <c r="F64" s="34">
        <f t="shared" si="14"/>
        <v>1.3416666666666666</v>
      </c>
      <c r="G64" s="35">
        <f t="shared" si="15"/>
        <v>44.720496894409941</v>
      </c>
      <c r="H64" s="36">
        <f t="shared" si="16"/>
        <v>0.3</v>
      </c>
      <c r="I64" s="37">
        <f t="shared" si="17"/>
        <v>0</v>
      </c>
      <c r="J64" s="38" t="str">
        <f t="shared" si="18"/>
        <v/>
      </c>
      <c r="K64" s="38" t="str">
        <f t="shared" si="19"/>
        <v/>
      </c>
      <c r="L64" s="37">
        <f t="shared" si="20"/>
        <v>1</v>
      </c>
      <c r="M64" s="109"/>
      <c r="N64" s="41" t="s">
        <v>48</v>
      </c>
    </row>
    <row r="65" spans="1:14" s="47" customFormat="1" ht="18" customHeight="1">
      <c r="A65" s="31"/>
      <c r="B65" s="132" t="s">
        <v>98</v>
      </c>
      <c r="C65" s="132"/>
      <c r="D65" s="49"/>
      <c r="E65" s="50"/>
      <c r="F65" s="34" t="str">
        <f t="shared" si="14"/>
        <v/>
      </c>
      <c r="G65" s="35" t="str">
        <f t="shared" si="15"/>
        <v/>
      </c>
      <c r="H65" s="36" t="str">
        <f t="shared" si="16"/>
        <v/>
      </c>
      <c r="I65" s="37" t="e">
        <f t="shared" si="17"/>
        <v>#VALUE!</v>
      </c>
      <c r="J65" s="38" t="str">
        <f t="shared" si="18"/>
        <v/>
      </c>
      <c r="K65" s="38" t="str">
        <f t="shared" si="19"/>
        <v/>
      </c>
      <c r="L65" s="37" t="e">
        <f t="shared" si="20"/>
        <v>#VALUE!</v>
      </c>
      <c r="M65" s="109"/>
      <c r="N65" s="41"/>
    </row>
    <row r="66" spans="1:14" s="47" customFormat="1" ht="18" customHeight="1">
      <c r="A66" s="31">
        <v>44</v>
      </c>
      <c r="B66" s="132" t="s">
        <v>99</v>
      </c>
      <c r="C66" s="132"/>
      <c r="D66" s="49" t="s">
        <v>47</v>
      </c>
      <c r="E66" s="50">
        <v>70</v>
      </c>
      <c r="F66" s="34">
        <f t="shared" si="14"/>
        <v>1.3416666666666666</v>
      </c>
      <c r="G66" s="35">
        <f t="shared" si="15"/>
        <v>44.720496894409941</v>
      </c>
      <c r="H66" s="36">
        <f t="shared" si="16"/>
        <v>0.3</v>
      </c>
      <c r="I66" s="37">
        <f t="shared" si="17"/>
        <v>0</v>
      </c>
      <c r="J66" s="38" t="str">
        <f t="shared" si="18"/>
        <v/>
      </c>
      <c r="K66" s="38" t="str">
        <f t="shared" si="19"/>
        <v/>
      </c>
      <c r="L66" s="37">
        <f t="shared" si="20"/>
        <v>1</v>
      </c>
      <c r="M66" s="40"/>
      <c r="N66" s="41" t="s">
        <v>48</v>
      </c>
    </row>
    <row r="67" spans="1:14" s="2" customFormat="1" ht="18" customHeight="1">
      <c r="A67" s="31">
        <v>45</v>
      </c>
      <c r="B67" s="132" t="s">
        <v>100</v>
      </c>
      <c r="C67" s="132"/>
      <c r="D67" s="49" t="s">
        <v>47</v>
      </c>
      <c r="E67" s="50">
        <v>55</v>
      </c>
      <c r="F67" s="34">
        <f t="shared" si="14"/>
        <v>1.0541666666666665</v>
      </c>
      <c r="G67" s="35">
        <f t="shared" si="15"/>
        <v>56.916996047430843</v>
      </c>
      <c r="H67" s="36">
        <f t="shared" si="16"/>
        <v>0.3</v>
      </c>
      <c r="I67" s="37">
        <f t="shared" si="17"/>
        <v>0</v>
      </c>
      <c r="J67" s="38" t="str">
        <f t="shared" si="18"/>
        <v/>
      </c>
      <c r="K67" s="38" t="str">
        <f t="shared" si="19"/>
        <v/>
      </c>
      <c r="L67" s="37">
        <f t="shared" si="20"/>
        <v>1</v>
      </c>
      <c r="M67" s="109"/>
      <c r="N67" s="41" t="s">
        <v>48</v>
      </c>
    </row>
    <row r="68" spans="1:14" s="2" customFormat="1" ht="18" customHeight="1">
      <c r="A68" s="31">
        <v>46</v>
      </c>
      <c r="B68" s="132" t="s">
        <v>101</v>
      </c>
      <c r="C68" s="132"/>
      <c r="D68" s="49" t="s">
        <v>47</v>
      </c>
      <c r="E68" s="50">
        <v>50</v>
      </c>
      <c r="F68" s="34">
        <f t="shared" si="14"/>
        <v>0.95833333333333326</v>
      </c>
      <c r="G68" s="35">
        <f t="shared" si="15"/>
        <v>62.608695652173921</v>
      </c>
      <c r="H68" s="36">
        <f t="shared" si="16"/>
        <v>0.2</v>
      </c>
      <c r="I68" s="37">
        <f t="shared" si="17"/>
        <v>0</v>
      </c>
      <c r="J68" s="38" t="str">
        <f t="shared" si="18"/>
        <v/>
      </c>
      <c r="K68" s="38" t="str">
        <f t="shared" si="19"/>
        <v/>
      </c>
      <c r="L68" s="37">
        <f t="shared" si="20"/>
        <v>1</v>
      </c>
      <c r="M68" s="40"/>
      <c r="N68" s="41" t="s">
        <v>48</v>
      </c>
    </row>
    <row r="69" spans="1:14" s="2" customFormat="1" ht="18" customHeight="1">
      <c r="A69" s="31">
        <v>47</v>
      </c>
      <c r="B69" s="132" t="s">
        <v>102</v>
      </c>
      <c r="C69" s="132"/>
      <c r="D69" s="49" t="s">
        <v>47</v>
      </c>
      <c r="E69" s="50">
        <v>70</v>
      </c>
      <c r="F69" s="34">
        <f t="shared" si="14"/>
        <v>1.3416666666666666</v>
      </c>
      <c r="G69" s="35">
        <f t="shared" si="15"/>
        <v>44.720496894409941</v>
      </c>
      <c r="H69" s="36">
        <f t="shared" si="16"/>
        <v>0.3</v>
      </c>
      <c r="I69" s="37">
        <f t="shared" si="17"/>
        <v>0</v>
      </c>
      <c r="J69" s="38" t="str">
        <f t="shared" si="18"/>
        <v/>
      </c>
      <c r="K69" s="38" t="str">
        <f t="shared" si="19"/>
        <v/>
      </c>
      <c r="L69" s="37">
        <f t="shared" si="20"/>
        <v>1</v>
      </c>
      <c r="M69" s="109"/>
      <c r="N69" s="41" t="s">
        <v>48</v>
      </c>
    </row>
    <row r="70" spans="1:14" s="2" customFormat="1" ht="18" customHeight="1">
      <c r="A70" s="31">
        <v>48</v>
      </c>
      <c r="B70" s="132" t="s">
        <v>103</v>
      </c>
      <c r="C70" s="132"/>
      <c r="D70" s="49" t="s">
        <v>47</v>
      </c>
      <c r="E70" s="50">
        <v>45</v>
      </c>
      <c r="F70" s="34">
        <f t="shared" si="14"/>
        <v>0.86249999999999993</v>
      </c>
      <c r="G70" s="35">
        <f t="shared" si="15"/>
        <v>69.565217391304358</v>
      </c>
      <c r="H70" s="36">
        <f t="shared" si="16"/>
        <v>0.2</v>
      </c>
      <c r="I70" s="37">
        <f t="shared" si="17"/>
        <v>0</v>
      </c>
      <c r="J70" s="38" t="str">
        <f t="shared" si="18"/>
        <v/>
      </c>
      <c r="K70" s="38" t="str">
        <f t="shared" si="19"/>
        <v/>
      </c>
      <c r="L70" s="37">
        <f t="shared" si="20"/>
        <v>1</v>
      </c>
      <c r="M70" s="109"/>
      <c r="N70" s="41" t="s">
        <v>48</v>
      </c>
    </row>
    <row r="71" spans="1:14" s="2" customFormat="1" ht="18" customHeight="1">
      <c r="A71" s="31">
        <v>49</v>
      </c>
      <c r="B71" s="132" t="s">
        <v>104</v>
      </c>
      <c r="C71" s="132"/>
      <c r="D71" s="49" t="s">
        <v>56</v>
      </c>
      <c r="E71" s="50">
        <v>35</v>
      </c>
      <c r="F71" s="34">
        <f t="shared" si="14"/>
        <v>0.67083333333333328</v>
      </c>
      <c r="G71" s="35">
        <f t="shared" si="15"/>
        <v>89.440993788819881</v>
      </c>
      <c r="H71" s="36">
        <f t="shared" si="16"/>
        <v>0.2</v>
      </c>
      <c r="I71" s="37">
        <f t="shared" si="17"/>
        <v>0</v>
      </c>
      <c r="J71" s="38" t="str">
        <f t="shared" si="18"/>
        <v/>
      </c>
      <c r="K71" s="38" t="str">
        <f t="shared" si="19"/>
        <v/>
      </c>
      <c r="L71" s="37">
        <f t="shared" si="20"/>
        <v>1</v>
      </c>
      <c r="M71" s="109"/>
      <c r="N71" s="41"/>
    </row>
    <row r="72" spans="1:14" s="2" customFormat="1" ht="18" customHeight="1">
      <c r="A72" s="31"/>
      <c r="B72" s="133" t="s">
        <v>105</v>
      </c>
      <c r="C72" s="133"/>
      <c r="D72" s="49"/>
      <c r="E72" s="50"/>
      <c r="F72" s="34" t="str">
        <f t="shared" si="14"/>
        <v/>
      </c>
      <c r="G72" s="35" t="str">
        <f t="shared" si="15"/>
        <v/>
      </c>
      <c r="H72" s="36" t="str">
        <f t="shared" si="16"/>
        <v/>
      </c>
      <c r="I72" s="37" t="e">
        <f t="shared" si="17"/>
        <v>#VALUE!</v>
      </c>
      <c r="J72" s="38" t="str">
        <f t="shared" si="18"/>
        <v/>
      </c>
      <c r="K72" s="38" t="str">
        <f t="shared" si="19"/>
        <v/>
      </c>
      <c r="L72" s="37" t="e">
        <f t="shared" si="20"/>
        <v>#VALUE!</v>
      </c>
      <c r="M72" s="109"/>
      <c r="N72" s="41"/>
    </row>
    <row r="73" spans="1:14" s="2" customFormat="1" ht="18" customHeight="1">
      <c r="A73" s="31">
        <v>50</v>
      </c>
      <c r="B73" s="131" t="s">
        <v>106</v>
      </c>
      <c r="C73" s="131"/>
      <c r="D73" s="49" t="s">
        <v>47</v>
      </c>
      <c r="E73" s="52">
        <v>164</v>
      </c>
      <c r="F73" s="34">
        <f t="shared" si="14"/>
        <v>3.1433333333333331</v>
      </c>
      <c r="G73" s="35">
        <f t="shared" si="15"/>
        <v>19.088016967126194</v>
      </c>
      <c r="H73" s="36">
        <f t="shared" si="16"/>
        <v>0.8</v>
      </c>
      <c r="I73" s="37">
        <f t="shared" si="17"/>
        <v>1</v>
      </c>
      <c r="J73" s="38">
        <f t="shared" si="18"/>
        <v>6.2866666666666662</v>
      </c>
      <c r="K73" s="38">
        <f t="shared" si="19"/>
        <v>1.7133333333333338</v>
      </c>
      <c r="L73" s="37">
        <f t="shared" si="20"/>
        <v>1</v>
      </c>
      <c r="M73" s="40"/>
      <c r="N73" s="41" t="s">
        <v>107</v>
      </c>
    </row>
    <row r="74" spans="1:14" s="2" customFormat="1" ht="18" customHeight="1">
      <c r="A74" s="31">
        <v>51</v>
      </c>
      <c r="B74" s="131" t="s">
        <v>108</v>
      </c>
      <c r="C74" s="131"/>
      <c r="D74" s="49" t="s">
        <v>47</v>
      </c>
      <c r="E74" s="52">
        <v>70</v>
      </c>
      <c r="F74" s="34">
        <f t="shared" si="14"/>
        <v>1.3416666666666666</v>
      </c>
      <c r="G74" s="35">
        <f t="shared" si="15"/>
        <v>44.720496894409941</v>
      </c>
      <c r="H74" s="36">
        <f t="shared" si="16"/>
        <v>0.3</v>
      </c>
      <c r="I74" s="37">
        <f t="shared" si="17"/>
        <v>0</v>
      </c>
      <c r="J74" s="38" t="str">
        <f t="shared" si="18"/>
        <v/>
      </c>
      <c r="K74" s="38" t="str">
        <f t="shared" si="19"/>
        <v/>
      </c>
      <c r="L74" s="37">
        <f t="shared" si="20"/>
        <v>1</v>
      </c>
      <c r="M74" s="40"/>
      <c r="N74" s="41" t="s">
        <v>48</v>
      </c>
    </row>
    <row r="75" spans="1:14" s="2" customFormat="1" ht="18" customHeight="1">
      <c r="A75" s="31">
        <v>52</v>
      </c>
      <c r="B75" s="131" t="s">
        <v>109</v>
      </c>
      <c r="C75" s="131"/>
      <c r="D75" s="49" t="s">
        <v>56</v>
      </c>
      <c r="E75" s="52">
        <v>80</v>
      </c>
      <c r="F75" s="34">
        <f t="shared" si="14"/>
        <v>1.5333333333333332</v>
      </c>
      <c r="G75" s="35">
        <f t="shared" si="15"/>
        <v>39.130434782608695</v>
      </c>
      <c r="H75" s="36">
        <f t="shared" si="16"/>
        <v>0.4</v>
      </c>
      <c r="I75" s="37">
        <f t="shared" si="17"/>
        <v>0</v>
      </c>
      <c r="J75" s="38" t="str">
        <f t="shared" si="18"/>
        <v/>
      </c>
      <c r="K75" s="38" t="str">
        <f t="shared" si="19"/>
        <v/>
      </c>
      <c r="L75" s="37">
        <f t="shared" si="20"/>
        <v>1</v>
      </c>
      <c r="M75" s="40"/>
      <c r="N75" s="41"/>
    </row>
    <row r="76" spans="1:14" s="2" customFormat="1" ht="18" customHeight="1">
      <c r="A76" s="31">
        <v>53</v>
      </c>
      <c r="B76" s="131" t="s">
        <v>110</v>
      </c>
      <c r="C76" s="131"/>
      <c r="D76" s="49" t="s">
        <v>47</v>
      </c>
      <c r="E76" s="52">
        <v>200</v>
      </c>
      <c r="F76" s="34">
        <f t="shared" si="14"/>
        <v>3.833333333333333</v>
      </c>
      <c r="G76" s="35">
        <f t="shared" si="15"/>
        <v>15.65217391304348</v>
      </c>
      <c r="H76" s="36">
        <f t="shared" si="16"/>
        <v>1</v>
      </c>
      <c r="I76" s="37">
        <f t="shared" si="17"/>
        <v>1</v>
      </c>
      <c r="J76" s="38">
        <f t="shared" si="18"/>
        <v>7.6666666666666661</v>
      </c>
      <c r="K76" s="38">
        <f t="shared" si="19"/>
        <v>0.33333333333333393</v>
      </c>
      <c r="L76" s="37">
        <f t="shared" si="20"/>
        <v>1</v>
      </c>
      <c r="M76" s="40"/>
      <c r="N76" s="41" t="s">
        <v>48</v>
      </c>
    </row>
    <row r="77" spans="1:14" s="2" customFormat="1" ht="18" customHeight="1">
      <c r="A77" s="31">
        <v>54</v>
      </c>
      <c r="B77" s="131" t="s">
        <v>111</v>
      </c>
      <c r="C77" s="131"/>
      <c r="D77" s="49" t="s">
        <v>56</v>
      </c>
      <c r="E77" s="44">
        <v>80</v>
      </c>
      <c r="F77" s="34">
        <f t="shared" si="14"/>
        <v>1.5333333333333332</v>
      </c>
      <c r="G77" s="35">
        <f t="shared" si="15"/>
        <v>39.130434782608695</v>
      </c>
      <c r="H77" s="36">
        <f t="shared" si="16"/>
        <v>0.4</v>
      </c>
      <c r="I77" s="37">
        <f t="shared" si="17"/>
        <v>0</v>
      </c>
      <c r="J77" s="38" t="str">
        <f t="shared" si="18"/>
        <v/>
      </c>
      <c r="K77" s="38" t="str">
        <f t="shared" si="19"/>
        <v/>
      </c>
      <c r="L77" s="37">
        <f t="shared" si="20"/>
        <v>1</v>
      </c>
      <c r="M77" s="109"/>
      <c r="N77" s="41"/>
    </row>
    <row r="78" spans="1:14" s="2" customFormat="1" ht="18" customHeight="1">
      <c r="A78" s="31">
        <v>55</v>
      </c>
      <c r="B78" s="131" t="s">
        <v>112</v>
      </c>
      <c r="C78" s="131"/>
      <c r="D78" s="49" t="s">
        <v>56</v>
      </c>
      <c r="E78" s="53">
        <v>105</v>
      </c>
      <c r="F78" s="34">
        <f t="shared" si="14"/>
        <v>2.0124999999999997</v>
      </c>
      <c r="G78" s="35">
        <f t="shared" si="15"/>
        <v>29.813664596273295</v>
      </c>
      <c r="H78" s="36">
        <f t="shared" si="16"/>
        <v>0.5</v>
      </c>
      <c r="I78" s="37">
        <f t="shared" si="17"/>
        <v>1</v>
      </c>
      <c r="J78" s="38">
        <f t="shared" si="18"/>
        <v>4.0249999999999995</v>
      </c>
      <c r="K78" s="38">
        <f t="shared" si="19"/>
        <v>3.9750000000000005</v>
      </c>
      <c r="L78" s="37">
        <f t="shared" si="20"/>
        <v>1</v>
      </c>
      <c r="M78" s="40"/>
      <c r="N78" s="41"/>
    </row>
    <row r="79" spans="1:14" s="2" customFormat="1" ht="18" customHeight="1">
      <c r="A79" s="31">
        <v>56</v>
      </c>
      <c r="B79" s="131" t="s">
        <v>113</v>
      </c>
      <c r="C79" s="131"/>
      <c r="D79" s="49" t="s">
        <v>47</v>
      </c>
      <c r="E79" s="53">
        <v>40</v>
      </c>
      <c r="F79" s="34">
        <f t="shared" si="14"/>
        <v>0.76666666666666661</v>
      </c>
      <c r="G79" s="35">
        <f t="shared" si="15"/>
        <v>78.260869565217391</v>
      </c>
      <c r="H79" s="36">
        <f t="shared" si="16"/>
        <v>0.2</v>
      </c>
      <c r="I79" s="37">
        <f t="shared" si="17"/>
        <v>0</v>
      </c>
      <c r="J79" s="38" t="str">
        <f t="shared" si="18"/>
        <v/>
      </c>
      <c r="K79" s="38" t="str">
        <f t="shared" si="19"/>
        <v/>
      </c>
      <c r="L79" s="37">
        <f t="shared" si="20"/>
        <v>1</v>
      </c>
      <c r="M79" s="109"/>
      <c r="N79" s="41" t="s">
        <v>48</v>
      </c>
    </row>
    <row r="80" spans="1:14" s="2" customFormat="1" ht="18" customHeight="1">
      <c r="A80" s="31">
        <v>57</v>
      </c>
      <c r="B80" s="131" t="s">
        <v>114</v>
      </c>
      <c r="C80" s="131"/>
      <c r="D80" s="49" t="s">
        <v>56</v>
      </c>
      <c r="E80" s="50">
        <v>80</v>
      </c>
      <c r="F80" s="34">
        <f t="shared" si="14"/>
        <v>1.5333333333333332</v>
      </c>
      <c r="G80" s="35">
        <f t="shared" si="15"/>
        <v>39.130434782608695</v>
      </c>
      <c r="H80" s="36">
        <f t="shared" si="16"/>
        <v>0.4</v>
      </c>
      <c r="I80" s="37">
        <f t="shared" si="17"/>
        <v>0</v>
      </c>
      <c r="J80" s="38" t="str">
        <f t="shared" si="18"/>
        <v/>
      </c>
      <c r="K80" s="38" t="str">
        <f t="shared" si="19"/>
        <v/>
      </c>
      <c r="L80" s="37">
        <f t="shared" si="20"/>
        <v>1</v>
      </c>
      <c r="M80" s="109"/>
      <c r="N80" s="41"/>
    </row>
    <row r="81" spans="1:14" s="2" customFormat="1" ht="18" customHeight="1">
      <c r="A81" s="31"/>
      <c r="B81" s="133" t="s">
        <v>115</v>
      </c>
      <c r="C81" s="133"/>
      <c r="D81" s="49"/>
      <c r="E81" s="50"/>
      <c r="F81" s="34"/>
      <c r="G81" s="35"/>
      <c r="H81" s="36"/>
      <c r="I81" s="37"/>
      <c r="J81" s="38"/>
      <c r="K81" s="38"/>
      <c r="L81" s="37"/>
      <c r="M81" s="40"/>
      <c r="N81" s="41"/>
    </row>
    <row r="82" spans="1:14" s="2" customFormat="1" ht="18" customHeight="1">
      <c r="A82" s="31">
        <v>58</v>
      </c>
      <c r="B82" s="132" t="s">
        <v>116</v>
      </c>
      <c r="C82" s="132"/>
      <c r="D82" s="49" t="s">
        <v>47</v>
      </c>
      <c r="E82" s="53">
        <v>140</v>
      </c>
      <c r="F82" s="34">
        <f t="shared" ref="F82:F94" si="21">IF((E82/60)*(1+$M$10)=0,"",(E82/60)*(1+$M$10))</f>
        <v>2.6833333333333331</v>
      </c>
      <c r="G82" s="35">
        <f t="shared" ref="G82:G94" si="22">IF(ISERROR(60/F82)*$G$16,"",(60/F82)*$G$16)</f>
        <v>22.36024844720497</v>
      </c>
      <c r="H82" s="36">
        <f t="shared" ref="H82:H94" si="23">IF(ISERROR(ROUND($M$9/G82,1)),"",ROUND($M$9/G82,1))</f>
        <v>0.7</v>
      </c>
      <c r="I82" s="37">
        <f t="shared" ref="I82:I94" si="24">IF(ROUND(G82,0)=0,"",ROUND(H82,0))</f>
        <v>1</v>
      </c>
      <c r="J82" s="38">
        <f t="shared" ref="J82:J94" si="25">IF(ISERROR(($M$9*8)/(G82*I82)),"",(($M$9*8)/(G82*I82)))</f>
        <v>5.3666666666666663</v>
      </c>
      <c r="K82" s="38">
        <f t="shared" ref="K82:K94" si="26">IF(J82="","",8-J82)</f>
        <v>2.6333333333333337</v>
      </c>
      <c r="L82" s="37">
        <f t="shared" ref="L82:L94" si="27">IF(ROUNDUP(H82,0)=0,"",ROUNDUP(H82,0))</f>
        <v>1</v>
      </c>
      <c r="M82" s="109"/>
      <c r="N82" s="41" t="s">
        <v>117</v>
      </c>
    </row>
    <row r="83" spans="1:14" s="2" customFormat="1" ht="18" customHeight="1">
      <c r="A83" s="31">
        <v>59</v>
      </c>
      <c r="B83" s="132" t="s">
        <v>118</v>
      </c>
      <c r="C83" s="132"/>
      <c r="D83" s="49" t="s">
        <v>47</v>
      </c>
      <c r="E83" s="53">
        <v>80</v>
      </c>
      <c r="F83" s="34">
        <f t="shared" si="21"/>
        <v>1.5333333333333332</v>
      </c>
      <c r="G83" s="35">
        <f t="shared" si="22"/>
        <v>39.130434782608695</v>
      </c>
      <c r="H83" s="36">
        <f t="shared" si="23"/>
        <v>0.4</v>
      </c>
      <c r="I83" s="37">
        <f t="shared" si="24"/>
        <v>0</v>
      </c>
      <c r="J83" s="38" t="str">
        <f t="shared" si="25"/>
        <v/>
      </c>
      <c r="K83" s="38" t="str">
        <f t="shared" si="26"/>
        <v/>
      </c>
      <c r="L83" s="37">
        <f t="shared" si="27"/>
        <v>1</v>
      </c>
      <c r="M83" s="109"/>
      <c r="N83" s="41" t="s">
        <v>91</v>
      </c>
    </row>
    <row r="84" spans="1:14" s="2" customFormat="1" ht="18" customHeight="1">
      <c r="A84" s="31">
        <v>60</v>
      </c>
      <c r="B84" s="132" t="s">
        <v>119</v>
      </c>
      <c r="C84" s="132"/>
      <c r="D84" s="49" t="s">
        <v>47</v>
      </c>
      <c r="E84" s="53">
        <v>70</v>
      </c>
      <c r="F84" s="34">
        <f t="shared" si="21"/>
        <v>1.3416666666666666</v>
      </c>
      <c r="G84" s="35">
        <f t="shared" si="22"/>
        <v>44.720496894409941</v>
      </c>
      <c r="H84" s="36">
        <f t="shared" si="23"/>
        <v>0.3</v>
      </c>
      <c r="I84" s="37">
        <f t="shared" si="24"/>
        <v>0</v>
      </c>
      <c r="J84" s="38" t="str">
        <f t="shared" si="25"/>
        <v/>
      </c>
      <c r="K84" s="38" t="str">
        <f t="shared" si="26"/>
        <v/>
      </c>
      <c r="L84" s="37">
        <f t="shared" si="27"/>
        <v>1</v>
      </c>
      <c r="M84" s="109"/>
      <c r="N84" s="41" t="s">
        <v>48</v>
      </c>
    </row>
    <row r="85" spans="1:14" s="2" customFormat="1" ht="18" customHeight="1">
      <c r="A85" s="31"/>
      <c r="B85" s="121"/>
      <c r="C85" s="121"/>
      <c r="D85" s="49"/>
      <c r="E85" s="50"/>
      <c r="F85" s="34" t="str">
        <f t="shared" si="21"/>
        <v/>
      </c>
      <c r="G85" s="35" t="str">
        <f t="shared" si="22"/>
        <v/>
      </c>
      <c r="H85" s="36" t="str">
        <f t="shared" si="23"/>
        <v/>
      </c>
      <c r="I85" s="37" t="e">
        <f t="shared" si="24"/>
        <v>#VALUE!</v>
      </c>
      <c r="J85" s="38" t="str">
        <f t="shared" si="25"/>
        <v/>
      </c>
      <c r="K85" s="38" t="str">
        <f t="shared" si="26"/>
        <v/>
      </c>
      <c r="L85" s="37" t="e">
        <f t="shared" si="27"/>
        <v>#VALUE!</v>
      </c>
      <c r="M85" s="109"/>
      <c r="N85" s="41"/>
    </row>
    <row r="86" spans="1:14" s="2" customFormat="1" ht="18" customHeight="1">
      <c r="A86" s="31"/>
      <c r="B86" s="133" t="s">
        <v>120</v>
      </c>
      <c r="C86" s="133"/>
      <c r="D86" s="49"/>
      <c r="E86" s="50"/>
      <c r="F86" s="34" t="str">
        <f t="shared" si="21"/>
        <v/>
      </c>
      <c r="G86" s="35" t="str">
        <f t="shared" si="22"/>
        <v/>
      </c>
      <c r="H86" s="36" t="str">
        <f t="shared" si="23"/>
        <v/>
      </c>
      <c r="I86" s="37" t="e">
        <f t="shared" si="24"/>
        <v>#VALUE!</v>
      </c>
      <c r="J86" s="38" t="str">
        <f t="shared" si="25"/>
        <v/>
      </c>
      <c r="K86" s="38" t="str">
        <f t="shared" si="26"/>
        <v/>
      </c>
      <c r="L86" s="37" t="e">
        <f t="shared" si="27"/>
        <v>#VALUE!</v>
      </c>
      <c r="M86" s="109"/>
      <c r="N86" s="41"/>
    </row>
    <row r="87" spans="1:14" s="2" customFormat="1" ht="18" customHeight="1">
      <c r="A87" s="31">
        <v>61</v>
      </c>
      <c r="B87" s="132" t="s">
        <v>121</v>
      </c>
      <c r="C87" s="132"/>
      <c r="D87" s="49" t="s">
        <v>47</v>
      </c>
      <c r="E87" s="53">
        <v>160</v>
      </c>
      <c r="F87" s="34">
        <f t="shared" si="21"/>
        <v>3.0666666666666664</v>
      </c>
      <c r="G87" s="35">
        <f t="shared" si="22"/>
        <v>19.565217391304348</v>
      </c>
      <c r="H87" s="36">
        <f t="shared" si="23"/>
        <v>0.8</v>
      </c>
      <c r="I87" s="37">
        <f t="shared" si="24"/>
        <v>1</v>
      </c>
      <c r="J87" s="38">
        <f t="shared" si="25"/>
        <v>6.1333333333333337</v>
      </c>
      <c r="K87" s="38">
        <f t="shared" si="26"/>
        <v>1.8666666666666663</v>
      </c>
      <c r="L87" s="37">
        <f t="shared" si="27"/>
        <v>1</v>
      </c>
      <c r="M87" s="109"/>
      <c r="N87" s="41" t="s">
        <v>48</v>
      </c>
    </row>
    <row r="88" spans="1:14" s="2" customFormat="1" ht="18" customHeight="1">
      <c r="A88" s="31">
        <v>62</v>
      </c>
      <c r="B88" s="132" t="s">
        <v>122</v>
      </c>
      <c r="C88" s="132"/>
      <c r="D88" s="49" t="s">
        <v>56</v>
      </c>
      <c r="E88" s="53">
        <v>80</v>
      </c>
      <c r="F88" s="34">
        <f t="shared" si="21"/>
        <v>1.5333333333333332</v>
      </c>
      <c r="G88" s="35">
        <f t="shared" si="22"/>
        <v>39.130434782608695</v>
      </c>
      <c r="H88" s="36">
        <f t="shared" si="23"/>
        <v>0.4</v>
      </c>
      <c r="I88" s="37">
        <f t="shared" si="24"/>
        <v>0</v>
      </c>
      <c r="J88" s="38" t="str">
        <f t="shared" si="25"/>
        <v/>
      </c>
      <c r="K88" s="38" t="str">
        <f t="shared" si="26"/>
        <v/>
      </c>
      <c r="L88" s="37">
        <f t="shared" si="27"/>
        <v>1</v>
      </c>
      <c r="M88" s="109"/>
      <c r="N88" s="41"/>
    </row>
    <row r="89" spans="1:14" s="2" customFormat="1" ht="18" customHeight="1">
      <c r="A89" s="31">
        <v>63</v>
      </c>
      <c r="B89" s="132" t="s">
        <v>123</v>
      </c>
      <c r="C89" s="132"/>
      <c r="D89" s="49" t="s">
        <v>47</v>
      </c>
      <c r="E89" s="53">
        <v>150</v>
      </c>
      <c r="F89" s="34">
        <f t="shared" si="21"/>
        <v>2.875</v>
      </c>
      <c r="G89" s="35">
        <f t="shared" si="22"/>
        <v>20.869565217391305</v>
      </c>
      <c r="H89" s="36">
        <f t="shared" si="23"/>
        <v>0.7</v>
      </c>
      <c r="I89" s="37">
        <f t="shared" si="24"/>
        <v>1</v>
      </c>
      <c r="J89" s="38">
        <f t="shared" si="25"/>
        <v>5.75</v>
      </c>
      <c r="K89" s="38">
        <f t="shared" si="26"/>
        <v>2.25</v>
      </c>
      <c r="L89" s="37">
        <f t="shared" si="27"/>
        <v>1</v>
      </c>
      <c r="M89" s="109"/>
      <c r="N89" s="41" t="s">
        <v>48</v>
      </c>
    </row>
    <row r="90" spans="1:14" s="2" customFormat="1" ht="18" customHeight="1">
      <c r="A90" s="31">
        <v>64</v>
      </c>
      <c r="B90" s="132" t="s">
        <v>124</v>
      </c>
      <c r="C90" s="132"/>
      <c r="D90" s="49" t="s">
        <v>56</v>
      </c>
      <c r="E90" s="53">
        <v>55</v>
      </c>
      <c r="F90" s="34">
        <f t="shared" si="21"/>
        <v>1.0541666666666665</v>
      </c>
      <c r="G90" s="35">
        <f t="shared" si="22"/>
        <v>56.916996047430843</v>
      </c>
      <c r="H90" s="36">
        <f t="shared" si="23"/>
        <v>0.3</v>
      </c>
      <c r="I90" s="37">
        <f t="shared" si="24"/>
        <v>0</v>
      </c>
      <c r="J90" s="38" t="str">
        <f t="shared" si="25"/>
        <v/>
      </c>
      <c r="K90" s="38" t="str">
        <f t="shared" si="26"/>
        <v/>
      </c>
      <c r="L90" s="37">
        <f t="shared" si="27"/>
        <v>1</v>
      </c>
      <c r="M90" s="109"/>
      <c r="N90" s="41"/>
    </row>
    <row r="91" spans="1:14" s="2" customFormat="1" ht="18" customHeight="1">
      <c r="A91" s="31">
        <v>65</v>
      </c>
      <c r="B91" s="132" t="s">
        <v>125</v>
      </c>
      <c r="C91" s="132"/>
      <c r="D91" s="49" t="s">
        <v>56</v>
      </c>
      <c r="E91" s="53">
        <v>105</v>
      </c>
      <c r="F91" s="34">
        <f t="shared" si="21"/>
        <v>2.0124999999999997</v>
      </c>
      <c r="G91" s="35">
        <f t="shared" si="22"/>
        <v>29.813664596273295</v>
      </c>
      <c r="H91" s="36">
        <f t="shared" si="23"/>
        <v>0.5</v>
      </c>
      <c r="I91" s="37">
        <f t="shared" si="24"/>
        <v>1</v>
      </c>
      <c r="J91" s="38">
        <f t="shared" si="25"/>
        <v>4.0249999999999995</v>
      </c>
      <c r="K91" s="38">
        <f t="shared" si="26"/>
        <v>3.9750000000000005</v>
      </c>
      <c r="L91" s="37">
        <f t="shared" si="27"/>
        <v>1</v>
      </c>
      <c r="M91" s="40"/>
      <c r="N91" s="41"/>
    </row>
    <row r="92" spans="1:14" s="2" customFormat="1" ht="18" customHeight="1">
      <c r="A92" s="31">
        <v>66</v>
      </c>
      <c r="B92" s="132" t="s">
        <v>126</v>
      </c>
      <c r="C92" s="132"/>
      <c r="D92" s="49" t="s">
        <v>47</v>
      </c>
      <c r="E92" s="53">
        <v>50</v>
      </c>
      <c r="F92" s="34">
        <f t="shared" si="21"/>
        <v>0.95833333333333326</v>
      </c>
      <c r="G92" s="35">
        <f t="shared" si="22"/>
        <v>62.608695652173921</v>
      </c>
      <c r="H92" s="36">
        <f t="shared" si="23"/>
        <v>0.2</v>
      </c>
      <c r="I92" s="37">
        <f t="shared" si="24"/>
        <v>0</v>
      </c>
      <c r="J92" s="38" t="str">
        <f t="shared" si="25"/>
        <v/>
      </c>
      <c r="K92" s="38" t="str">
        <f t="shared" si="26"/>
        <v/>
      </c>
      <c r="L92" s="37">
        <f t="shared" si="27"/>
        <v>1</v>
      </c>
      <c r="M92" s="109"/>
      <c r="N92" s="41" t="s">
        <v>48</v>
      </c>
    </row>
    <row r="93" spans="1:14" s="2" customFormat="1" ht="18" customHeight="1">
      <c r="A93" s="31">
        <v>67</v>
      </c>
      <c r="B93" s="132" t="s">
        <v>127</v>
      </c>
      <c r="C93" s="132"/>
      <c r="D93" s="49" t="s">
        <v>56</v>
      </c>
      <c r="E93" s="53">
        <v>60</v>
      </c>
      <c r="F93" s="34">
        <f t="shared" si="21"/>
        <v>1.1499999999999999</v>
      </c>
      <c r="G93" s="35">
        <f t="shared" si="22"/>
        <v>52.173913043478265</v>
      </c>
      <c r="H93" s="36">
        <f t="shared" si="23"/>
        <v>0.3</v>
      </c>
      <c r="I93" s="37">
        <f t="shared" si="24"/>
        <v>0</v>
      </c>
      <c r="J93" s="38" t="str">
        <f t="shared" si="25"/>
        <v/>
      </c>
      <c r="K93" s="38" t="str">
        <f t="shared" si="26"/>
        <v/>
      </c>
      <c r="L93" s="37">
        <f t="shared" si="27"/>
        <v>1</v>
      </c>
      <c r="M93" s="109"/>
      <c r="N93" s="41"/>
    </row>
    <row r="94" spans="1:14" s="2" customFormat="1" ht="18" customHeight="1">
      <c r="A94" s="31">
        <v>68</v>
      </c>
      <c r="B94" s="132" t="s">
        <v>128</v>
      </c>
      <c r="C94" s="132"/>
      <c r="D94" s="49" t="s">
        <v>47</v>
      </c>
      <c r="E94" s="53">
        <v>70</v>
      </c>
      <c r="F94" s="34">
        <f t="shared" si="21"/>
        <v>1.3416666666666666</v>
      </c>
      <c r="G94" s="35">
        <f t="shared" si="22"/>
        <v>44.720496894409941</v>
      </c>
      <c r="H94" s="36">
        <f t="shared" si="23"/>
        <v>0.3</v>
      </c>
      <c r="I94" s="37">
        <f t="shared" si="24"/>
        <v>0</v>
      </c>
      <c r="J94" s="38" t="str">
        <f t="shared" si="25"/>
        <v/>
      </c>
      <c r="K94" s="38" t="str">
        <f t="shared" si="26"/>
        <v/>
      </c>
      <c r="L94" s="37">
        <f t="shared" si="27"/>
        <v>1</v>
      </c>
      <c r="M94" s="40"/>
      <c r="N94" s="41" t="s">
        <v>129</v>
      </c>
    </row>
    <row r="95" spans="1:14" s="2" customFormat="1" ht="18" customHeight="1">
      <c r="A95" s="31"/>
      <c r="B95" s="51"/>
      <c r="C95" s="51"/>
      <c r="D95" s="49"/>
      <c r="E95" s="53"/>
      <c r="F95" s="34"/>
      <c r="G95" s="35"/>
      <c r="H95" s="36"/>
      <c r="I95" s="37"/>
      <c r="J95" s="38"/>
      <c r="K95" s="38"/>
      <c r="L95" s="37"/>
      <c r="M95" s="40"/>
      <c r="N95" s="41"/>
    </row>
    <row r="96" spans="1:14" s="2" customFormat="1" ht="18" customHeight="1">
      <c r="A96" s="31"/>
      <c r="B96" s="130" t="s">
        <v>130</v>
      </c>
      <c r="C96" s="130"/>
      <c r="D96" s="49"/>
      <c r="E96" s="50"/>
      <c r="F96" s="34" t="str">
        <f t="shared" ref="F96:F111" si="28">IF((E96/60)*(1+$M$10)=0,"",(E96/60)*(1+$M$10))</f>
        <v/>
      </c>
      <c r="G96" s="35" t="str">
        <f t="shared" ref="G96:G111" si="29">IF(ISERROR(60/F96)*$G$16,"",(60/F96)*$G$16)</f>
        <v/>
      </c>
      <c r="H96" s="36" t="str">
        <f t="shared" ref="H96:H111" si="30">IF(ISERROR(ROUND($M$9/G96,1)),"",ROUND($M$9/G96,1))</f>
        <v/>
      </c>
      <c r="I96" s="37" t="e">
        <f t="shared" ref="I96:I111" si="31">IF(ROUND(G96,0)=0,"",ROUND(H96,0))</f>
        <v>#VALUE!</v>
      </c>
      <c r="J96" s="38" t="str">
        <f t="shared" ref="J96:J111" si="32">IF(ISERROR(($M$9*8)/(G96*I96)),"",(($M$9*8)/(G96*I96)))</f>
        <v/>
      </c>
      <c r="K96" s="38" t="str">
        <f t="shared" ref="K96:K111" si="33">IF(J96="","",8-J96)</f>
        <v/>
      </c>
      <c r="L96" s="37" t="e">
        <f t="shared" ref="L96:L111" si="34">IF(ROUNDUP(H96,0)=0,"",ROUNDUP(H96,0))</f>
        <v>#VALUE!</v>
      </c>
      <c r="M96" s="109"/>
      <c r="N96" s="41"/>
    </row>
    <row r="97" spans="1:14" s="2" customFormat="1" ht="18" customHeight="1">
      <c r="A97" s="31">
        <v>69</v>
      </c>
      <c r="B97" s="131" t="s">
        <v>131</v>
      </c>
      <c r="C97" s="131"/>
      <c r="D97" s="49" t="s">
        <v>47</v>
      </c>
      <c r="E97" s="53">
        <v>120</v>
      </c>
      <c r="F97" s="34">
        <f t="shared" si="28"/>
        <v>2.2999999999999998</v>
      </c>
      <c r="G97" s="35">
        <f t="shared" si="29"/>
        <v>26.086956521739133</v>
      </c>
      <c r="H97" s="36">
        <f t="shared" si="30"/>
        <v>0.6</v>
      </c>
      <c r="I97" s="37">
        <f t="shared" si="31"/>
        <v>1</v>
      </c>
      <c r="J97" s="38">
        <f t="shared" si="32"/>
        <v>4.5999999999999996</v>
      </c>
      <c r="K97" s="38">
        <f t="shared" si="33"/>
        <v>3.4000000000000004</v>
      </c>
      <c r="L97" s="37">
        <f t="shared" si="34"/>
        <v>1</v>
      </c>
      <c r="M97" s="109"/>
      <c r="N97" s="41" t="s">
        <v>48</v>
      </c>
    </row>
    <row r="98" spans="1:14" s="2" customFormat="1" ht="18" customHeight="1">
      <c r="A98" s="31">
        <v>70</v>
      </c>
      <c r="B98" s="131" t="s">
        <v>132</v>
      </c>
      <c r="C98" s="131"/>
      <c r="D98" s="49" t="s">
        <v>56</v>
      </c>
      <c r="E98" s="53">
        <v>80</v>
      </c>
      <c r="F98" s="34">
        <f t="shared" si="28"/>
        <v>1.5333333333333332</v>
      </c>
      <c r="G98" s="35">
        <f t="shared" si="29"/>
        <v>39.130434782608695</v>
      </c>
      <c r="H98" s="36">
        <f t="shared" si="30"/>
        <v>0.4</v>
      </c>
      <c r="I98" s="37">
        <f t="shared" si="31"/>
        <v>0</v>
      </c>
      <c r="J98" s="38" t="str">
        <f t="shared" si="32"/>
        <v/>
      </c>
      <c r="K98" s="38" t="str">
        <f t="shared" si="33"/>
        <v/>
      </c>
      <c r="L98" s="37">
        <f t="shared" si="34"/>
        <v>1</v>
      </c>
      <c r="M98" s="109"/>
      <c r="N98" s="41"/>
    </row>
    <row r="99" spans="1:14" s="2" customFormat="1" ht="18" customHeight="1">
      <c r="A99" s="31">
        <v>71</v>
      </c>
      <c r="B99" s="128" t="s">
        <v>133</v>
      </c>
      <c r="C99" s="128"/>
      <c r="D99" s="49" t="s">
        <v>47</v>
      </c>
      <c r="E99" s="53">
        <v>125</v>
      </c>
      <c r="F99" s="34">
        <f t="shared" si="28"/>
        <v>2.3958333333333335</v>
      </c>
      <c r="G99" s="35">
        <f t="shared" si="29"/>
        <v>25.043478260869563</v>
      </c>
      <c r="H99" s="36">
        <f t="shared" si="30"/>
        <v>0.6</v>
      </c>
      <c r="I99" s="37">
        <f t="shared" si="31"/>
        <v>1</v>
      </c>
      <c r="J99" s="38">
        <f t="shared" si="32"/>
        <v>4.791666666666667</v>
      </c>
      <c r="K99" s="38">
        <f t="shared" si="33"/>
        <v>3.208333333333333</v>
      </c>
      <c r="L99" s="37">
        <f t="shared" si="34"/>
        <v>1</v>
      </c>
      <c r="M99" s="109"/>
      <c r="N99" s="41" t="s">
        <v>48</v>
      </c>
    </row>
    <row r="100" spans="1:14" s="2" customFormat="1" ht="18" customHeight="1">
      <c r="A100" s="31">
        <v>72</v>
      </c>
      <c r="B100" s="128" t="s">
        <v>134</v>
      </c>
      <c r="C100" s="128"/>
      <c r="D100" s="49" t="s">
        <v>56</v>
      </c>
      <c r="E100" s="53">
        <v>80</v>
      </c>
      <c r="F100" s="34">
        <f t="shared" si="28"/>
        <v>1.5333333333333332</v>
      </c>
      <c r="G100" s="35">
        <f t="shared" si="29"/>
        <v>39.130434782608695</v>
      </c>
      <c r="H100" s="36">
        <f t="shared" si="30"/>
        <v>0.4</v>
      </c>
      <c r="I100" s="37">
        <f t="shared" si="31"/>
        <v>0</v>
      </c>
      <c r="J100" s="38" t="str">
        <f t="shared" si="32"/>
        <v/>
      </c>
      <c r="K100" s="38" t="str">
        <f t="shared" si="33"/>
        <v/>
      </c>
      <c r="L100" s="37">
        <f t="shared" si="34"/>
        <v>1</v>
      </c>
      <c r="M100" s="109"/>
      <c r="N100" s="41"/>
    </row>
    <row r="101" spans="1:14" s="2" customFormat="1" ht="18" customHeight="1">
      <c r="A101" s="31">
        <v>73</v>
      </c>
      <c r="B101" s="128" t="s">
        <v>135</v>
      </c>
      <c r="C101" s="128"/>
      <c r="D101" s="49" t="s">
        <v>56</v>
      </c>
      <c r="E101" s="53">
        <v>105</v>
      </c>
      <c r="F101" s="34">
        <f t="shared" si="28"/>
        <v>2.0124999999999997</v>
      </c>
      <c r="G101" s="35">
        <f t="shared" si="29"/>
        <v>29.813664596273295</v>
      </c>
      <c r="H101" s="36">
        <f t="shared" si="30"/>
        <v>0.5</v>
      </c>
      <c r="I101" s="37">
        <f t="shared" si="31"/>
        <v>1</v>
      </c>
      <c r="J101" s="38">
        <f t="shared" si="32"/>
        <v>4.0249999999999995</v>
      </c>
      <c r="K101" s="38">
        <f t="shared" si="33"/>
        <v>3.9750000000000005</v>
      </c>
      <c r="L101" s="37">
        <f t="shared" si="34"/>
        <v>1</v>
      </c>
      <c r="M101" s="109"/>
      <c r="N101" s="41"/>
    </row>
    <row r="102" spans="1:14" s="2" customFormat="1" ht="18" customHeight="1">
      <c r="A102" s="31">
        <v>74</v>
      </c>
      <c r="B102" s="128" t="s">
        <v>136</v>
      </c>
      <c r="C102" s="128"/>
      <c r="D102" s="49" t="s">
        <v>47</v>
      </c>
      <c r="E102" s="53">
        <v>50</v>
      </c>
      <c r="F102" s="34">
        <f t="shared" si="28"/>
        <v>0.95833333333333326</v>
      </c>
      <c r="G102" s="35">
        <f t="shared" si="29"/>
        <v>62.608695652173921</v>
      </c>
      <c r="H102" s="36">
        <f t="shared" si="30"/>
        <v>0.2</v>
      </c>
      <c r="I102" s="37">
        <f t="shared" si="31"/>
        <v>0</v>
      </c>
      <c r="J102" s="38" t="str">
        <f t="shared" si="32"/>
        <v/>
      </c>
      <c r="K102" s="38" t="str">
        <f t="shared" si="33"/>
        <v/>
      </c>
      <c r="L102" s="37">
        <f t="shared" si="34"/>
        <v>1</v>
      </c>
      <c r="M102" s="109"/>
      <c r="N102" s="41" t="s">
        <v>48</v>
      </c>
    </row>
    <row r="103" spans="1:14" s="2" customFormat="1" ht="18" customHeight="1">
      <c r="A103" s="31">
        <v>75</v>
      </c>
      <c r="B103" s="128" t="s">
        <v>137</v>
      </c>
      <c r="C103" s="128"/>
      <c r="D103" s="49" t="s">
        <v>56</v>
      </c>
      <c r="E103" s="53">
        <v>60</v>
      </c>
      <c r="F103" s="34">
        <f t="shared" si="28"/>
        <v>1.1499999999999999</v>
      </c>
      <c r="G103" s="35">
        <f t="shared" si="29"/>
        <v>52.173913043478265</v>
      </c>
      <c r="H103" s="36">
        <f t="shared" si="30"/>
        <v>0.3</v>
      </c>
      <c r="I103" s="37">
        <f t="shared" si="31"/>
        <v>0</v>
      </c>
      <c r="J103" s="38" t="str">
        <f t="shared" si="32"/>
        <v/>
      </c>
      <c r="K103" s="38" t="str">
        <f t="shared" si="33"/>
        <v/>
      </c>
      <c r="L103" s="37">
        <f t="shared" si="34"/>
        <v>1</v>
      </c>
      <c r="M103" s="109"/>
      <c r="N103" s="41"/>
    </row>
    <row r="104" spans="1:14" s="2" customFormat="1" ht="18" customHeight="1">
      <c r="A104" s="31"/>
      <c r="B104" s="129" t="s">
        <v>138</v>
      </c>
      <c r="C104" s="129"/>
      <c r="D104" s="49"/>
      <c r="E104" s="54"/>
      <c r="F104" s="34" t="str">
        <f t="shared" si="28"/>
        <v/>
      </c>
      <c r="G104" s="35" t="str">
        <f t="shared" si="29"/>
        <v/>
      </c>
      <c r="H104" s="36" t="str">
        <f t="shared" si="30"/>
        <v/>
      </c>
      <c r="I104" s="37" t="e">
        <f t="shared" si="31"/>
        <v>#VALUE!</v>
      </c>
      <c r="J104" s="38" t="str">
        <f t="shared" si="32"/>
        <v/>
      </c>
      <c r="K104" s="38" t="str">
        <f t="shared" si="33"/>
        <v/>
      </c>
      <c r="L104" s="37" t="e">
        <f t="shared" si="34"/>
        <v>#VALUE!</v>
      </c>
      <c r="M104" s="109"/>
      <c r="N104" s="41"/>
    </row>
    <row r="105" spans="1:14" s="2" customFormat="1" ht="18" customHeight="1">
      <c r="A105" s="31">
        <v>76</v>
      </c>
      <c r="B105" s="128" t="s">
        <v>139</v>
      </c>
      <c r="C105" s="128"/>
      <c r="D105" s="49" t="s">
        <v>47</v>
      </c>
      <c r="E105" s="55">
        <v>120</v>
      </c>
      <c r="F105" s="34">
        <f t="shared" si="28"/>
        <v>2.2999999999999998</v>
      </c>
      <c r="G105" s="35">
        <f t="shared" si="29"/>
        <v>26.086956521739133</v>
      </c>
      <c r="H105" s="36">
        <f t="shared" si="30"/>
        <v>0.6</v>
      </c>
      <c r="I105" s="37">
        <f t="shared" si="31"/>
        <v>1</v>
      </c>
      <c r="J105" s="38">
        <f t="shared" si="32"/>
        <v>4.5999999999999996</v>
      </c>
      <c r="K105" s="38">
        <f t="shared" si="33"/>
        <v>3.4000000000000004</v>
      </c>
      <c r="L105" s="37">
        <f t="shared" si="34"/>
        <v>1</v>
      </c>
      <c r="M105" s="40"/>
      <c r="N105" s="41" t="s">
        <v>48</v>
      </c>
    </row>
    <row r="106" spans="1:14" s="2" customFormat="1" ht="18" customHeight="1">
      <c r="A106" s="31">
        <v>77</v>
      </c>
      <c r="B106" s="128" t="s">
        <v>140</v>
      </c>
      <c r="C106" s="128"/>
      <c r="D106" s="49" t="s">
        <v>56</v>
      </c>
      <c r="E106" s="55">
        <v>80</v>
      </c>
      <c r="F106" s="34">
        <f t="shared" si="28"/>
        <v>1.5333333333333332</v>
      </c>
      <c r="G106" s="35">
        <f t="shared" si="29"/>
        <v>39.130434782608695</v>
      </c>
      <c r="H106" s="36">
        <f t="shared" si="30"/>
        <v>0.4</v>
      </c>
      <c r="I106" s="37">
        <f t="shared" si="31"/>
        <v>0</v>
      </c>
      <c r="J106" s="38" t="str">
        <f t="shared" si="32"/>
        <v/>
      </c>
      <c r="K106" s="38" t="str">
        <f t="shared" si="33"/>
        <v/>
      </c>
      <c r="L106" s="37">
        <f t="shared" si="34"/>
        <v>1</v>
      </c>
      <c r="M106" s="40"/>
      <c r="N106" s="41"/>
    </row>
    <row r="107" spans="1:14" s="2" customFormat="1" ht="18" customHeight="1">
      <c r="A107" s="31">
        <v>78</v>
      </c>
      <c r="B107" s="128" t="s">
        <v>141</v>
      </c>
      <c r="C107" s="128"/>
      <c r="D107" s="49" t="s">
        <v>47</v>
      </c>
      <c r="E107" s="55">
        <v>120</v>
      </c>
      <c r="F107" s="34">
        <f t="shared" si="28"/>
        <v>2.2999999999999998</v>
      </c>
      <c r="G107" s="35">
        <f t="shared" si="29"/>
        <v>26.086956521739133</v>
      </c>
      <c r="H107" s="36">
        <f t="shared" si="30"/>
        <v>0.6</v>
      </c>
      <c r="I107" s="37">
        <f t="shared" si="31"/>
        <v>1</v>
      </c>
      <c r="J107" s="38">
        <f t="shared" si="32"/>
        <v>4.5999999999999996</v>
      </c>
      <c r="K107" s="38">
        <f t="shared" si="33"/>
        <v>3.4000000000000004</v>
      </c>
      <c r="L107" s="37">
        <f t="shared" si="34"/>
        <v>1</v>
      </c>
      <c r="M107" s="40"/>
      <c r="N107" s="41" t="s">
        <v>48</v>
      </c>
    </row>
    <row r="108" spans="1:14" s="2" customFormat="1" ht="18" customHeight="1">
      <c r="A108" s="31">
        <v>79</v>
      </c>
      <c r="B108" s="128" t="s">
        <v>142</v>
      </c>
      <c r="C108" s="128"/>
      <c r="D108" s="49" t="s">
        <v>56</v>
      </c>
      <c r="E108" s="55">
        <v>80</v>
      </c>
      <c r="F108" s="34">
        <f t="shared" si="28"/>
        <v>1.5333333333333332</v>
      </c>
      <c r="G108" s="35">
        <f t="shared" si="29"/>
        <v>39.130434782608695</v>
      </c>
      <c r="H108" s="36">
        <f t="shared" si="30"/>
        <v>0.4</v>
      </c>
      <c r="I108" s="37">
        <f t="shared" si="31"/>
        <v>0</v>
      </c>
      <c r="J108" s="38" t="str">
        <f t="shared" si="32"/>
        <v/>
      </c>
      <c r="K108" s="38" t="str">
        <f t="shared" si="33"/>
        <v/>
      </c>
      <c r="L108" s="37">
        <f t="shared" si="34"/>
        <v>1</v>
      </c>
      <c r="M108" s="40"/>
      <c r="N108" s="41"/>
    </row>
    <row r="109" spans="1:14" s="2" customFormat="1" ht="18" customHeight="1">
      <c r="A109" s="31">
        <v>80</v>
      </c>
      <c r="B109" s="128" t="s">
        <v>143</v>
      </c>
      <c r="C109" s="128"/>
      <c r="D109" s="49" t="s">
        <v>56</v>
      </c>
      <c r="E109" s="55">
        <v>105</v>
      </c>
      <c r="F109" s="34">
        <f t="shared" si="28"/>
        <v>2.0124999999999997</v>
      </c>
      <c r="G109" s="35">
        <f t="shared" si="29"/>
        <v>29.813664596273295</v>
      </c>
      <c r="H109" s="36">
        <f t="shared" si="30"/>
        <v>0.5</v>
      </c>
      <c r="I109" s="37">
        <f t="shared" si="31"/>
        <v>1</v>
      </c>
      <c r="J109" s="38">
        <f t="shared" si="32"/>
        <v>4.0249999999999995</v>
      </c>
      <c r="K109" s="38">
        <f t="shared" si="33"/>
        <v>3.9750000000000005</v>
      </c>
      <c r="L109" s="37">
        <f t="shared" si="34"/>
        <v>1</v>
      </c>
      <c r="M109" s="40"/>
      <c r="N109" s="41"/>
    </row>
    <row r="110" spans="1:14" s="2" customFormat="1" ht="18" customHeight="1">
      <c r="A110" s="31">
        <v>81</v>
      </c>
      <c r="B110" s="128" t="s">
        <v>144</v>
      </c>
      <c r="C110" s="128"/>
      <c r="D110" s="49" t="s">
        <v>47</v>
      </c>
      <c r="E110" s="55">
        <v>50</v>
      </c>
      <c r="F110" s="34">
        <f t="shared" si="28"/>
        <v>0.95833333333333326</v>
      </c>
      <c r="G110" s="35">
        <f t="shared" si="29"/>
        <v>62.608695652173921</v>
      </c>
      <c r="H110" s="36">
        <f t="shared" si="30"/>
        <v>0.2</v>
      </c>
      <c r="I110" s="37">
        <f t="shared" si="31"/>
        <v>0</v>
      </c>
      <c r="J110" s="38" t="str">
        <f t="shared" si="32"/>
        <v/>
      </c>
      <c r="K110" s="38" t="str">
        <f t="shared" si="33"/>
        <v/>
      </c>
      <c r="L110" s="37">
        <f t="shared" si="34"/>
        <v>1</v>
      </c>
      <c r="M110" s="40"/>
      <c r="N110" s="41" t="s">
        <v>48</v>
      </c>
    </row>
    <row r="111" spans="1:14" s="2" customFormat="1" ht="18" customHeight="1">
      <c r="A111" s="31">
        <v>82</v>
      </c>
      <c r="B111" s="128" t="s">
        <v>145</v>
      </c>
      <c r="C111" s="128"/>
      <c r="D111" s="49" t="s">
        <v>56</v>
      </c>
      <c r="E111" s="55">
        <v>60</v>
      </c>
      <c r="F111" s="34">
        <f t="shared" si="28"/>
        <v>1.1499999999999999</v>
      </c>
      <c r="G111" s="35">
        <f t="shared" si="29"/>
        <v>52.173913043478265</v>
      </c>
      <c r="H111" s="36">
        <f t="shared" si="30"/>
        <v>0.3</v>
      </c>
      <c r="I111" s="37">
        <f t="shared" si="31"/>
        <v>0</v>
      </c>
      <c r="J111" s="38" t="str">
        <f t="shared" si="32"/>
        <v/>
      </c>
      <c r="K111" s="38" t="str">
        <f t="shared" si="33"/>
        <v/>
      </c>
      <c r="L111" s="37">
        <f t="shared" si="34"/>
        <v>1</v>
      </c>
      <c r="M111" s="40"/>
      <c r="N111" s="41"/>
    </row>
    <row r="112" spans="1:14" s="2" customFormat="1" ht="18" customHeight="1">
      <c r="A112" s="31"/>
      <c r="B112" s="121"/>
      <c r="C112" s="121"/>
      <c r="D112" s="49"/>
      <c r="E112" s="54"/>
      <c r="F112" s="34"/>
      <c r="G112" s="35"/>
      <c r="H112" s="36"/>
      <c r="I112" s="37"/>
      <c r="J112" s="38"/>
      <c r="K112" s="38"/>
      <c r="L112" s="37"/>
      <c r="M112" s="40"/>
      <c r="N112" s="41"/>
    </row>
    <row r="113" spans="1:14" s="2" customFormat="1" ht="18" customHeight="1">
      <c r="A113" s="31">
        <v>83</v>
      </c>
      <c r="B113" s="128" t="s">
        <v>146</v>
      </c>
      <c r="C113" s="128"/>
      <c r="D113" s="49" t="s">
        <v>47</v>
      </c>
      <c r="E113" s="56">
        <v>70</v>
      </c>
      <c r="F113" s="34">
        <f t="shared" ref="F113:F118" si="35">IF((E113/60)*(1+$M$10)=0,"",(E113/60)*(1+$M$10))</f>
        <v>1.3416666666666666</v>
      </c>
      <c r="G113" s="35">
        <f t="shared" ref="G113:G118" si="36">IF(ISERROR(60/F113)*$G$16,"",(60/F113)*$G$16)</f>
        <v>44.720496894409941</v>
      </c>
      <c r="H113" s="36">
        <f t="shared" ref="H113:H118" si="37">IF(ISERROR(ROUND($M$9/G113,1)),"",ROUND($M$9/G113,1))</f>
        <v>0.3</v>
      </c>
      <c r="I113" s="37">
        <f t="shared" ref="I113:I118" si="38">IF(ROUND(G113,0)=0,"",ROUND(H113,0))</f>
        <v>0</v>
      </c>
      <c r="J113" s="38" t="str">
        <f t="shared" ref="J113:J118" si="39">IF(ISERROR(($M$9*8)/(G113*I113)),"",(($M$9*8)/(G113*I113)))</f>
        <v/>
      </c>
      <c r="K113" s="38" t="str">
        <f t="shared" ref="K113:K118" si="40">IF(J113="","",8-J113)</f>
        <v/>
      </c>
      <c r="L113" s="37">
        <f t="shared" ref="L113:L118" si="41">IF(ROUNDUP(H113,0)=0,"",ROUNDUP(H113,0))</f>
        <v>1</v>
      </c>
      <c r="M113" s="40"/>
      <c r="N113" s="41" t="s">
        <v>48</v>
      </c>
    </row>
    <row r="114" spans="1:14" s="2" customFormat="1" ht="18" customHeight="1">
      <c r="A114" s="31">
        <v>84</v>
      </c>
      <c r="B114" s="128" t="s">
        <v>147</v>
      </c>
      <c r="C114" s="128"/>
      <c r="D114" s="49" t="s">
        <v>47</v>
      </c>
      <c r="E114" s="56">
        <v>60</v>
      </c>
      <c r="F114" s="34">
        <f t="shared" si="35"/>
        <v>1.1499999999999999</v>
      </c>
      <c r="G114" s="35">
        <f t="shared" si="36"/>
        <v>52.173913043478265</v>
      </c>
      <c r="H114" s="36">
        <f t="shared" si="37"/>
        <v>0.3</v>
      </c>
      <c r="I114" s="37">
        <f t="shared" si="38"/>
        <v>0</v>
      </c>
      <c r="J114" s="38" t="str">
        <f t="shared" si="39"/>
        <v/>
      </c>
      <c r="K114" s="38" t="str">
        <f t="shared" si="40"/>
        <v/>
      </c>
      <c r="L114" s="37">
        <f t="shared" si="41"/>
        <v>1</v>
      </c>
      <c r="M114" s="40"/>
      <c r="N114" s="41" t="s">
        <v>91</v>
      </c>
    </row>
    <row r="115" spans="1:14" s="2" customFormat="1" ht="18" customHeight="1">
      <c r="A115" s="31">
        <v>85</v>
      </c>
      <c r="B115" s="128" t="s">
        <v>148</v>
      </c>
      <c r="C115" s="128"/>
      <c r="D115" s="49" t="s">
        <v>47</v>
      </c>
      <c r="E115" s="56">
        <v>70</v>
      </c>
      <c r="F115" s="34">
        <f t="shared" si="35"/>
        <v>1.3416666666666666</v>
      </c>
      <c r="G115" s="35">
        <f t="shared" si="36"/>
        <v>44.720496894409941</v>
      </c>
      <c r="H115" s="36">
        <f t="shared" si="37"/>
        <v>0.3</v>
      </c>
      <c r="I115" s="37">
        <f t="shared" si="38"/>
        <v>0</v>
      </c>
      <c r="J115" s="38" t="str">
        <f t="shared" si="39"/>
        <v/>
      </c>
      <c r="K115" s="38" t="str">
        <f t="shared" si="40"/>
        <v/>
      </c>
      <c r="L115" s="37">
        <f t="shared" si="41"/>
        <v>1</v>
      </c>
      <c r="M115" s="40"/>
      <c r="N115" s="41" t="s">
        <v>48</v>
      </c>
    </row>
    <row r="116" spans="1:14" s="2" customFormat="1" ht="18" customHeight="1">
      <c r="A116" s="31">
        <v>86</v>
      </c>
      <c r="B116" s="128" t="s">
        <v>149</v>
      </c>
      <c r="C116" s="128"/>
      <c r="D116" s="49" t="s">
        <v>47</v>
      </c>
      <c r="E116" s="56">
        <v>60</v>
      </c>
      <c r="F116" s="34">
        <f t="shared" si="35"/>
        <v>1.1499999999999999</v>
      </c>
      <c r="G116" s="35">
        <f t="shared" si="36"/>
        <v>52.173913043478265</v>
      </c>
      <c r="H116" s="36">
        <f t="shared" si="37"/>
        <v>0.3</v>
      </c>
      <c r="I116" s="37">
        <f t="shared" si="38"/>
        <v>0</v>
      </c>
      <c r="J116" s="38" t="str">
        <f t="shared" si="39"/>
        <v/>
      </c>
      <c r="K116" s="38" t="str">
        <f t="shared" si="40"/>
        <v/>
      </c>
      <c r="L116" s="37">
        <f t="shared" si="41"/>
        <v>1</v>
      </c>
      <c r="M116" s="40"/>
      <c r="N116" s="41" t="s">
        <v>91</v>
      </c>
    </row>
    <row r="117" spans="1:14" s="2" customFormat="1" ht="18" customHeight="1">
      <c r="A117" s="31">
        <v>87</v>
      </c>
      <c r="B117" s="128" t="s">
        <v>150</v>
      </c>
      <c r="C117" s="128"/>
      <c r="D117" s="49" t="s">
        <v>47</v>
      </c>
      <c r="E117" s="56">
        <v>65</v>
      </c>
      <c r="F117" s="34">
        <f t="shared" si="35"/>
        <v>1.2458333333333331</v>
      </c>
      <c r="G117" s="35">
        <f t="shared" si="36"/>
        <v>48.160535117056867</v>
      </c>
      <c r="H117" s="36">
        <f t="shared" si="37"/>
        <v>0.3</v>
      </c>
      <c r="I117" s="37">
        <f t="shared" si="38"/>
        <v>0</v>
      </c>
      <c r="J117" s="38" t="str">
        <f t="shared" si="39"/>
        <v/>
      </c>
      <c r="K117" s="38" t="str">
        <f t="shared" si="40"/>
        <v/>
      </c>
      <c r="L117" s="37">
        <f t="shared" si="41"/>
        <v>1</v>
      </c>
      <c r="M117" s="40"/>
      <c r="N117" s="41" t="s">
        <v>48</v>
      </c>
    </row>
    <row r="118" spans="1:14" s="2" customFormat="1" ht="18" customHeight="1">
      <c r="A118" s="31">
        <v>88</v>
      </c>
      <c r="B118" s="128" t="s">
        <v>151</v>
      </c>
      <c r="C118" s="128"/>
      <c r="D118" s="49" t="s">
        <v>47</v>
      </c>
      <c r="E118" s="56">
        <v>65</v>
      </c>
      <c r="F118" s="34">
        <f t="shared" si="35"/>
        <v>1.2458333333333331</v>
      </c>
      <c r="G118" s="35">
        <f t="shared" si="36"/>
        <v>48.160535117056867</v>
      </c>
      <c r="H118" s="36">
        <f t="shared" si="37"/>
        <v>0.3</v>
      </c>
      <c r="I118" s="37">
        <f t="shared" si="38"/>
        <v>0</v>
      </c>
      <c r="J118" s="38" t="str">
        <f t="shared" si="39"/>
        <v/>
      </c>
      <c r="K118" s="38" t="str">
        <f t="shared" si="40"/>
        <v/>
      </c>
      <c r="L118" s="37">
        <f t="shared" si="41"/>
        <v>1</v>
      </c>
      <c r="M118" s="40"/>
      <c r="N118" s="41" t="s">
        <v>48</v>
      </c>
    </row>
    <row r="119" spans="1:14" s="2" customFormat="1" ht="18" customHeight="1">
      <c r="A119" s="31"/>
      <c r="B119" s="127" t="s">
        <v>152</v>
      </c>
      <c r="C119" s="127"/>
      <c r="D119" s="49"/>
      <c r="E119" s="56"/>
      <c r="F119" s="34"/>
      <c r="G119" s="35"/>
      <c r="H119" s="36"/>
      <c r="I119" s="37"/>
      <c r="J119" s="38"/>
      <c r="K119" s="38"/>
      <c r="L119" s="37"/>
      <c r="M119" s="40"/>
      <c r="N119" s="41"/>
    </row>
    <row r="120" spans="1:14" s="2" customFormat="1" ht="18" customHeight="1">
      <c r="A120" s="31">
        <v>89</v>
      </c>
      <c r="B120" s="128" t="s">
        <v>153</v>
      </c>
      <c r="C120" s="128"/>
      <c r="D120" s="49" t="s">
        <v>47</v>
      </c>
      <c r="E120" s="54">
        <v>80</v>
      </c>
      <c r="F120" s="34">
        <f t="shared" ref="F120:F127" si="42">IF((E120/60)*(1+$M$10)=0,"",(E120/60)*(1+$M$10))</f>
        <v>1.5333333333333332</v>
      </c>
      <c r="G120" s="35">
        <f t="shared" ref="G120:G127" si="43">IF(ISERROR(60/F120)*$G$16,"",(60/F120)*$G$16)</f>
        <v>39.130434782608695</v>
      </c>
      <c r="H120" s="36">
        <f t="shared" ref="H120:H127" si="44">IF(ISERROR(ROUND($M$9/G120,1)),"",ROUND($M$9/G120,1))</f>
        <v>0.4</v>
      </c>
      <c r="I120" s="37">
        <f t="shared" ref="I120:I127" si="45">IF(ROUND(G120,0)=0,"",ROUND(H120,0))</f>
        <v>0</v>
      </c>
      <c r="J120" s="38" t="str">
        <f t="shared" ref="J120:J127" si="46">IF(ISERROR(($M$9*8)/(G120*I120)),"",(($M$9*8)/(G120*I120)))</f>
        <v/>
      </c>
      <c r="K120" s="38" t="str">
        <f t="shared" ref="K120:K127" si="47">IF(J120="","",8-J120)</f>
        <v/>
      </c>
      <c r="L120" s="37">
        <f t="shared" ref="L120:L127" si="48">IF(ROUNDUP(H120,0)=0,"",ROUNDUP(H120,0))</f>
        <v>1</v>
      </c>
      <c r="M120" s="40"/>
      <c r="N120" s="41" t="s">
        <v>48</v>
      </c>
    </row>
    <row r="121" spans="1:14" s="2" customFormat="1" ht="18" customHeight="1">
      <c r="A121" s="31">
        <v>90</v>
      </c>
      <c r="B121" s="128" t="s">
        <v>154</v>
      </c>
      <c r="C121" s="128"/>
      <c r="D121" s="49" t="s">
        <v>47</v>
      </c>
      <c r="E121" s="54">
        <v>70</v>
      </c>
      <c r="F121" s="34">
        <f t="shared" si="42"/>
        <v>1.3416666666666666</v>
      </c>
      <c r="G121" s="35">
        <f t="shared" si="43"/>
        <v>44.720496894409941</v>
      </c>
      <c r="H121" s="36">
        <f t="shared" si="44"/>
        <v>0.3</v>
      </c>
      <c r="I121" s="37">
        <f t="shared" si="45"/>
        <v>0</v>
      </c>
      <c r="J121" s="38" t="str">
        <f t="shared" si="46"/>
        <v/>
      </c>
      <c r="K121" s="38" t="str">
        <f t="shared" si="47"/>
        <v/>
      </c>
      <c r="L121" s="37">
        <f t="shared" si="48"/>
        <v>1</v>
      </c>
      <c r="M121" s="40"/>
      <c r="N121" s="41" t="s">
        <v>91</v>
      </c>
    </row>
    <row r="122" spans="1:14" s="2" customFormat="1" ht="18" customHeight="1">
      <c r="A122" s="31">
        <v>91</v>
      </c>
      <c r="B122" s="128" t="s">
        <v>155</v>
      </c>
      <c r="C122" s="128"/>
      <c r="D122" s="49" t="s">
        <v>47</v>
      </c>
      <c r="E122" s="54">
        <v>80</v>
      </c>
      <c r="F122" s="34">
        <f t="shared" si="42"/>
        <v>1.5333333333333332</v>
      </c>
      <c r="G122" s="35">
        <f t="shared" si="43"/>
        <v>39.130434782608695</v>
      </c>
      <c r="H122" s="36">
        <f t="shared" si="44"/>
        <v>0.4</v>
      </c>
      <c r="I122" s="37">
        <f t="shared" si="45"/>
        <v>0</v>
      </c>
      <c r="J122" s="38" t="str">
        <f t="shared" si="46"/>
        <v/>
      </c>
      <c r="K122" s="38" t="str">
        <f t="shared" si="47"/>
        <v/>
      </c>
      <c r="L122" s="37">
        <f t="shared" si="48"/>
        <v>1</v>
      </c>
      <c r="M122" s="109"/>
      <c r="N122" s="41" t="s">
        <v>48</v>
      </c>
    </row>
    <row r="123" spans="1:14" s="2" customFormat="1" ht="18" customHeight="1">
      <c r="A123" s="31"/>
      <c r="B123" s="127" t="s">
        <v>156</v>
      </c>
      <c r="C123" s="127"/>
      <c r="D123" s="49"/>
      <c r="E123" s="54"/>
      <c r="F123" s="34" t="str">
        <f t="shared" si="42"/>
        <v/>
      </c>
      <c r="G123" s="35" t="str">
        <f t="shared" si="43"/>
        <v/>
      </c>
      <c r="H123" s="36" t="str">
        <f t="shared" si="44"/>
        <v/>
      </c>
      <c r="I123" s="37" t="e">
        <f t="shared" si="45"/>
        <v>#VALUE!</v>
      </c>
      <c r="J123" s="38" t="str">
        <f t="shared" si="46"/>
        <v/>
      </c>
      <c r="K123" s="38" t="str">
        <f t="shared" si="47"/>
        <v/>
      </c>
      <c r="L123" s="37" t="e">
        <f t="shared" si="48"/>
        <v>#VALUE!</v>
      </c>
      <c r="M123" s="109"/>
      <c r="N123" s="41"/>
    </row>
    <row r="124" spans="1:14" s="2" customFormat="1" ht="18" customHeight="1">
      <c r="A124" s="31">
        <v>92</v>
      </c>
      <c r="B124" s="128" t="s">
        <v>157</v>
      </c>
      <c r="C124" s="128"/>
      <c r="D124" s="49" t="s">
        <v>47</v>
      </c>
      <c r="E124" s="56">
        <v>60</v>
      </c>
      <c r="F124" s="34">
        <f t="shared" si="42"/>
        <v>1.1499999999999999</v>
      </c>
      <c r="G124" s="35">
        <f t="shared" si="43"/>
        <v>52.173913043478265</v>
      </c>
      <c r="H124" s="36">
        <f t="shared" si="44"/>
        <v>0.3</v>
      </c>
      <c r="I124" s="37">
        <f t="shared" si="45"/>
        <v>0</v>
      </c>
      <c r="J124" s="38" t="str">
        <f t="shared" si="46"/>
        <v/>
      </c>
      <c r="K124" s="38" t="str">
        <f t="shared" si="47"/>
        <v/>
      </c>
      <c r="L124" s="37">
        <f t="shared" si="48"/>
        <v>1</v>
      </c>
      <c r="M124" s="109"/>
      <c r="N124" s="41" t="s">
        <v>48</v>
      </c>
    </row>
    <row r="125" spans="1:14" s="2" customFormat="1" ht="18" customHeight="1">
      <c r="A125" s="31">
        <v>93</v>
      </c>
      <c r="B125" s="128" t="s">
        <v>158</v>
      </c>
      <c r="C125" s="128"/>
      <c r="D125" s="49" t="s">
        <v>56</v>
      </c>
      <c r="E125" s="56">
        <v>15</v>
      </c>
      <c r="F125" s="34">
        <f t="shared" si="42"/>
        <v>0.28749999999999998</v>
      </c>
      <c r="G125" s="35">
        <f t="shared" si="43"/>
        <v>208.69565217391306</v>
      </c>
      <c r="H125" s="36">
        <f t="shared" si="44"/>
        <v>0.1</v>
      </c>
      <c r="I125" s="37">
        <f t="shared" si="45"/>
        <v>0</v>
      </c>
      <c r="J125" s="38" t="str">
        <f t="shared" si="46"/>
        <v/>
      </c>
      <c r="K125" s="38" t="str">
        <f t="shared" si="47"/>
        <v/>
      </c>
      <c r="L125" s="37">
        <f t="shared" si="48"/>
        <v>1</v>
      </c>
      <c r="M125" s="109"/>
      <c r="N125" s="41"/>
    </row>
    <row r="126" spans="1:14" s="2" customFormat="1" ht="18" customHeight="1">
      <c r="A126" s="31">
        <v>94</v>
      </c>
      <c r="B126" s="128" t="s">
        <v>159</v>
      </c>
      <c r="C126" s="128"/>
      <c r="D126" s="49" t="s">
        <v>47</v>
      </c>
      <c r="E126" s="56">
        <v>35</v>
      </c>
      <c r="F126" s="34">
        <f t="shared" si="42"/>
        <v>0.67083333333333328</v>
      </c>
      <c r="G126" s="35">
        <f t="shared" si="43"/>
        <v>89.440993788819881</v>
      </c>
      <c r="H126" s="36">
        <f t="shared" si="44"/>
        <v>0.2</v>
      </c>
      <c r="I126" s="37">
        <f t="shared" si="45"/>
        <v>0</v>
      </c>
      <c r="J126" s="38" t="str">
        <f t="shared" si="46"/>
        <v/>
      </c>
      <c r="K126" s="38" t="str">
        <f t="shared" si="47"/>
        <v/>
      </c>
      <c r="L126" s="37">
        <f t="shared" si="48"/>
        <v>1</v>
      </c>
      <c r="M126" s="109"/>
      <c r="N126" s="41" t="s">
        <v>48</v>
      </c>
    </row>
    <row r="127" spans="1:14" s="2" customFormat="1" ht="18" customHeight="1">
      <c r="A127" s="31">
        <v>95</v>
      </c>
      <c r="B127" s="128" t="s">
        <v>160</v>
      </c>
      <c r="C127" s="128"/>
      <c r="D127" s="49" t="s">
        <v>47</v>
      </c>
      <c r="E127" s="56">
        <v>70</v>
      </c>
      <c r="F127" s="34">
        <f t="shared" si="42"/>
        <v>1.3416666666666666</v>
      </c>
      <c r="G127" s="35">
        <f t="shared" si="43"/>
        <v>44.720496894409941</v>
      </c>
      <c r="H127" s="36">
        <f t="shared" si="44"/>
        <v>0.3</v>
      </c>
      <c r="I127" s="37">
        <f t="shared" si="45"/>
        <v>0</v>
      </c>
      <c r="J127" s="38" t="str">
        <f t="shared" si="46"/>
        <v/>
      </c>
      <c r="K127" s="38" t="str">
        <f t="shared" si="47"/>
        <v/>
      </c>
      <c r="L127" s="37">
        <f t="shared" si="48"/>
        <v>1</v>
      </c>
      <c r="M127" s="109"/>
      <c r="N127" s="41" t="s">
        <v>48</v>
      </c>
    </row>
    <row r="128" spans="1:14" s="2" customFormat="1" ht="18" customHeight="1">
      <c r="A128" s="31"/>
      <c r="B128" s="127" t="s">
        <v>161</v>
      </c>
      <c r="C128" s="127"/>
      <c r="D128" s="49"/>
      <c r="E128" s="54"/>
      <c r="F128" s="34"/>
      <c r="G128" s="35"/>
      <c r="H128" s="36"/>
      <c r="I128" s="37"/>
      <c r="J128" s="38"/>
      <c r="K128" s="38"/>
      <c r="L128" s="37"/>
      <c r="M128" s="40"/>
      <c r="N128" s="41"/>
    </row>
    <row r="129" spans="1:256" s="2" customFormat="1" ht="18" customHeight="1">
      <c r="A129" s="31">
        <v>96</v>
      </c>
      <c r="B129" s="128" t="s">
        <v>162</v>
      </c>
      <c r="C129" s="128"/>
      <c r="D129" s="49" t="s">
        <v>47</v>
      </c>
      <c r="E129" s="54">
        <v>90</v>
      </c>
      <c r="F129" s="34">
        <f t="shared" ref="F129:F135" si="49">IF((E129/60)*(1+$M$10)=0,"",(E129/60)*(1+$M$10))</f>
        <v>1.7249999999999999</v>
      </c>
      <c r="G129" s="35">
        <f t="shared" ref="G129:G135" si="50">IF(ISERROR(60/F129)*$G$16,"",(60/F129)*$G$16)</f>
        <v>34.782608695652179</v>
      </c>
      <c r="H129" s="36">
        <f t="shared" ref="H129:H135" si="51">IF(ISERROR(ROUND($M$9/G129,1)),"",ROUND($M$9/G129,1))</f>
        <v>0.4</v>
      </c>
      <c r="I129" s="37">
        <f t="shared" ref="I129:I135" si="52">IF(ROUND(G129,0)=0,"",ROUND(H129,0))</f>
        <v>0</v>
      </c>
      <c r="J129" s="38" t="str">
        <f t="shared" ref="J129:J135" si="53">IF(ISERROR(($M$9*8)/(G129*I129)),"",(($M$9*8)/(G129*I129)))</f>
        <v/>
      </c>
      <c r="K129" s="38" t="str">
        <f t="shared" ref="K129:K135" si="54">IF(J129="","",8-J129)</f>
        <v/>
      </c>
      <c r="L129" s="37">
        <f t="shared" ref="L129:L135" si="55">IF(ROUNDUP(H129,0)=0,"",ROUNDUP(H129,0))</f>
        <v>1</v>
      </c>
      <c r="M129" s="40"/>
      <c r="N129" s="41" t="s">
        <v>48</v>
      </c>
    </row>
    <row r="130" spans="1:256" s="2" customFormat="1" ht="18" customHeight="1">
      <c r="A130" s="31">
        <v>97</v>
      </c>
      <c r="B130" s="128" t="s">
        <v>163</v>
      </c>
      <c r="C130" s="128"/>
      <c r="D130" s="49" t="s">
        <v>47</v>
      </c>
      <c r="E130" s="54">
        <v>90</v>
      </c>
      <c r="F130" s="34">
        <f t="shared" si="49"/>
        <v>1.7249999999999999</v>
      </c>
      <c r="G130" s="35">
        <f t="shared" si="50"/>
        <v>34.782608695652179</v>
      </c>
      <c r="H130" s="36">
        <f t="shared" si="51"/>
        <v>0.4</v>
      </c>
      <c r="I130" s="37">
        <f t="shared" si="52"/>
        <v>0</v>
      </c>
      <c r="J130" s="38" t="str">
        <f t="shared" si="53"/>
        <v/>
      </c>
      <c r="K130" s="38" t="str">
        <f t="shared" si="54"/>
        <v/>
      </c>
      <c r="L130" s="37">
        <f t="shared" si="55"/>
        <v>1</v>
      </c>
      <c r="M130" s="40"/>
      <c r="N130" s="41" t="s">
        <v>48</v>
      </c>
    </row>
    <row r="131" spans="1:256" s="2" customFormat="1" ht="18" customHeight="1">
      <c r="A131" s="31">
        <v>98</v>
      </c>
      <c r="B131" s="128" t="s">
        <v>164</v>
      </c>
      <c r="C131" s="128"/>
      <c r="D131" s="49" t="s">
        <v>47</v>
      </c>
      <c r="E131" s="54">
        <v>100</v>
      </c>
      <c r="F131" s="34">
        <f t="shared" si="49"/>
        <v>1.9166666666666665</v>
      </c>
      <c r="G131" s="35">
        <f t="shared" si="50"/>
        <v>31.304347826086961</v>
      </c>
      <c r="H131" s="36">
        <f t="shared" si="51"/>
        <v>0.5</v>
      </c>
      <c r="I131" s="37">
        <f t="shared" si="52"/>
        <v>1</v>
      </c>
      <c r="J131" s="38">
        <f t="shared" si="53"/>
        <v>3.833333333333333</v>
      </c>
      <c r="K131" s="38">
        <f t="shared" si="54"/>
        <v>4.166666666666667</v>
      </c>
      <c r="L131" s="37">
        <f t="shared" si="55"/>
        <v>1</v>
      </c>
      <c r="M131" s="40"/>
      <c r="N131" s="41" t="s">
        <v>48</v>
      </c>
    </row>
    <row r="132" spans="1:256" s="2" customFormat="1" ht="18" customHeight="1">
      <c r="A132" s="31">
        <v>99</v>
      </c>
      <c r="B132" s="128" t="s">
        <v>165</v>
      </c>
      <c r="C132" s="128"/>
      <c r="D132" s="49" t="s">
        <v>47</v>
      </c>
      <c r="E132" s="54">
        <v>130</v>
      </c>
      <c r="F132" s="34">
        <f t="shared" si="49"/>
        <v>2.4916666666666663</v>
      </c>
      <c r="G132" s="35">
        <f t="shared" si="50"/>
        <v>24.080267558528433</v>
      </c>
      <c r="H132" s="36">
        <f t="shared" si="51"/>
        <v>0.6</v>
      </c>
      <c r="I132" s="37">
        <f t="shared" si="52"/>
        <v>1</v>
      </c>
      <c r="J132" s="38">
        <f t="shared" si="53"/>
        <v>4.9833333333333325</v>
      </c>
      <c r="K132" s="38">
        <f t="shared" si="54"/>
        <v>3.0166666666666675</v>
      </c>
      <c r="L132" s="37">
        <f t="shared" si="55"/>
        <v>1</v>
      </c>
      <c r="M132" s="40"/>
      <c r="N132" s="41" t="s">
        <v>48</v>
      </c>
    </row>
    <row r="133" spans="1:256" s="2" customFormat="1" ht="18" customHeight="1">
      <c r="A133" s="31">
        <v>100</v>
      </c>
      <c r="B133" s="128" t="s">
        <v>166</v>
      </c>
      <c r="C133" s="128"/>
      <c r="D133" s="49" t="s">
        <v>47</v>
      </c>
      <c r="E133" s="54">
        <v>100</v>
      </c>
      <c r="F133" s="34">
        <f t="shared" si="49"/>
        <v>1.9166666666666665</v>
      </c>
      <c r="G133" s="35">
        <f t="shared" si="50"/>
        <v>31.304347826086961</v>
      </c>
      <c r="H133" s="36">
        <f t="shared" si="51"/>
        <v>0.5</v>
      </c>
      <c r="I133" s="37">
        <f t="shared" si="52"/>
        <v>1</v>
      </c>
      <c r="J133" s="38">
        <f t="shared" si="53"/>
        <v>3.833333333333333</v>
      </c>
      <c r="K133" s="38">
        <f t="shared" si="54"/>
        <v>4.166666666666667</v>
      </c>
      <c r="L133" s="37">
        <f t="shared" si="55"/>
        <v>1</v>
      </c>
      <c r="M133" s="40"/>
      <c r="N133" s="41" t="s">
        <v>48</v>
      </c>
    </row>
    <row r="134" spans="1:256" s="2" customFormat="1" ht="18" customHeight="1">
      <c r="A134" s="31">
        <v>101</v>
      </c>
      <c r="B134" s="128" t="s">
        <v>167</v>
      </c>
      <c r="C134" s="128"/>
      <c r="D134" s="49" t="s">
        <v>47</v>
      </c>
      <c r="E134" s="54">
        <v>120</v>
      </c>
      <c r="F134" s="34">
        <f t="shared" si="49"/>
        <v>2.2999999999999998</v>
      </c>
      <c r="G134" s="35">
        <f t="shared" si="50"/>
        <v>26.086956521739133</v>
      </c>
      <c r="H134" s="36">
        <f t="shared" si="51"/>
        <v>0.6</v>
      </c>
      <c r="I134" s="37">
        <f t="shared" si="52"/>
        <v>1</v>
      </c>
      <c r="J134" s="38">
        <f t="shared" si="53"/>
        <v>4.5999999999999996</v>
      </c>
      <c r="K134" s="38">
        <f t="shared" si="54"/>
        <v>3.4000000000000004</v>
      </c>
      <c r="L134" s="37">
        <f t="shared" si="55"/>
        <v>1</v>
      </c>
      <c r="M134" s="40"/>
      <c r="N134" s="41" t="s">
        <v>48</v>
      </c>
    </row>
    <row r="135" spans="1:256" s="2" customFormat="1" ht="18" customHeight="1">
      <c r="A135" s="31">
        <v>102</v>
      </c>
      <c r="B135" s="128" t="s">
        <v>168</v>
      </c>
      <c r="C135" s="128"/>
      <c r="D135" s="49" t="s">
        <v>47</v>
      </c>
      <c r="E135" s="54">
        <v>135</v>
      </c>
      <c r="F135" s="34">
        <f t="shared" si="49"/>
        <v>2.5874999999999999</v>
      </c>
      <c r="G135" s="35">
        <f t="shared" si="50"/>
        <v>23.188405797101449</v>
      </c>
      <c r="H135" s="36">
        <f t="shared" si="51"/>
        <v>0.6</v>
      </c>
      <c r="I135" s="37">
        <f t="shared" si="52"/>
        <v>1</v>
      </c>
      <c r="J135" s="38">
        <f t="shared" si="53"/>
        <v>5.1749999999999998</v>
      </c>
      <c r="K135" s="38">
        <f t="shared" si="54"/>
        <v>2.8250000000000002</v>
      </c>
      <c r="L135" s="37">
        <f t="shared" si="55"/>
        <v>1</v>
      </c>
      <c r="M135" s="40"/>
      <c r="N135" s="41" t="s">
        <v>48</v>
      </c>
    </row>
    <row r="136" spans="1:256" s="2" customFormat="1" ht="18" customHeight="1">
      <c r="A136" s="31"/>
      <c r="B136" s="119"/>
      <c r="C136" s="119"/>
      <c r="D136" s="49"/>
      <c r="E136" s="54"/>
      <c r="F136" s="34"/>
      <c r="G136" s="35"/>
      <c r="H136" s="36"/>
      <c r="I136" s="37"/>
      <c r="J136" s="38"/>
      <c r="K136" s="38"/>
      <c r="L136" s="37"/>
      <c r="M136" s="40"/>
      <c r="N136" s="41"/>
    </row>
    <row r="137" spans="1:256" s="2" customFormat="1" ht="18" customHeight="1">
      <c r="A137" s="31"/>
      <c r="B137" s="119"/>
      <c r="C137" s="119"/>
      <c r="D137" s="49"/>
      <c r="E137" s="54"/>
      <c r="F137" s="34"/>
      <c r="G137" s="35"/>
      <c r="H137" s="36"/>
      <c r="I137" s="37"/>
      <c r="J137" s="38"/>
      <c r="K137" s="38"/>
      <c r="L137" s="37"/>
      <c r="M137" s="40"/>
      <c r="N137" s="41"/>
    </row>
    <row r="138" spans="1:256" s="2" customFormat="1" ht="18" customHeight="1">
      <c r="A138" s="31"/>
      <c r="B138" s="57"/>
      <c r="C138" s="57"/>
      <c r="D138" s="49"/>
      <c r="E138" s="54"/>
      <c r="F138" s="34"/>
      <c r="G138" s="35"/>
      <c r="H138" s="36"/>
      <c r="I138" s="37"/>
      <c r="J138" s="38"/>
      <c r="K138" s="38"/>
      <c r="L138" s="37"/>
      <c r="M138" s="40"/>
      <c r="N138" s="41"/>
    </row>
    <row r="139" spans="1:256" s="2" customFormat="1" ht="18" customHeight="1">
      <c r="A139" s="31"/>
      <c r="B139" s="57"/>
      <c r="C139" s="57"/>
      <c r="D139" s="49"/>
      <c r="E139" s="54"/>
      <c r="F139" s="34"/>
      <c r="G139" s="35"/>
      <c r="H139" s="36"/>
      <c r="I139" s="37"/>
      <c r="J139" s="38"/>
      <c r="K139" s="38"/>
      <c r="L139" s="37"/>
      <c r="M139" s="40"/>
      <c r="N139" s="41"/>
    </row>
    <row r="140" spans="1:256" s="2" customFormat="1" ht="18" customHeight="1">
      <c r="A140" s="31"/>
      <c r="B140" s="121"/>
      <c r="C140" s="121"/>
      <c r="D140" s="49"/>
      <c r="E140" s="54"/>
      <c r="F140" s="34" t="str">
        <f>IF((E140/60)*(1+$M$10)=0,"",(E140/60)*(1+$M$10))</f>
        <v/>
      </c>
      <c r="G140" s="35" t="str">
        <f>IF(ISERROR(60/F140)*$G$16,"",(60/F140)*$G$16)</f>
        <v/>
      </c>
      <c r="H140" s="36" t="str">
        <f>IF(ISERROR(ROUND($M$9/G140,1)),"",ROUND($M$9/G140,1))</f>
        <v/>
      </c>
      <c r="I140" s="37" t="e">
        <f>IF(ROUND(G140,0)=0,"",ROUND(H140,0))</f>
        <v>#VALUE!</v>
      </c>
      <c r="J140" s="38" t="str">
        <f>IF(ISERROR(($M$9*8)/(G140*I140)),"",(($M$9*8)/(G140*I140)))</f>
        <v/>
      </c>
      <c r="K140" s="38" t="str">
        <f>IF(J140="","",8-J140)</f>
        <v/>
      </c>
      <c r="L140" s="37" t="e">
        <f>IF(ROUNDUP(H140,0)=0,"",ROUNDUP(H140,0))</f>
        <v>#VALUE!</v>
      </c>
      <c r="M140" s="109"/>
      <c r="N140" s="41"/>
    </row>
    <row r="141" spans="1:256" s="2" customFormat="1" ht="18" customHeight="1">
      <c r="A141" s="31"/>
      <c r="B141" s="121"/>
      <c r="C141" s="121"/>
      <c r="D141" s="32"/>
      <c r="E141" s="58"/>
      <c r="F141" s="34" t="str">
        <f>IF((E141/60)*(1+$M$10)=0,"",(E141/60)*(1+$M$10))</f>
        <v/>
      </c>
      <c r="G141" s="35" t="str">
        <f>IF(ISERROR(60/F141)*$G$16,"",(60/F141)*$G$16)</f>
        <v/>
      </c>
      <c r="H141" s="36" t="str">
        <f>IF(ISERROR(ROUND($M$9/G141,1)),"",ROUND($M$9/G141,1))</f>
        <v/>
      </c>
      <c r="I141" s="37" t="e">
        <f>IF(ROUND(G141,0)=0,"",ROUND(H141,0))</f>
        <v>#VALUE!</v>
      </c>
      <c r="J141" s="38" t="str">
        <f>IF(ISERROR(($M$9*8)/(G141*I141)),"",(($M$9*8)/(G141*I141)))</f>
        <v/>
      </c>
      <c r="K141" s="38" t="str">
        <f>IF(J141="","",8-J141)</f>
        <v/>
      </c>
      <c r="L141" s="37" t="e">
        <f>IF(ROUNDUP(H141,0)=0,"",ROUNDUP(H141,0))</f>
        <v>#VALUE!</v>
      </c>
      <c r="M141" s="109"/>
      <c r="N141" s="41"/>
    </row>
    <row r="142" spans="1:256" s="2" customFormat="1" ht="18" customHeight="1">
      <c r="A142" s="31"/>
      <c r="B142" s="121"/>
      <c r="C142" s="121"/>
      <c r="D142" s="32"/>
      <c r="E142" s="58"/>
      <c r="F142" s="34" t="str">
        <f>IF((E142/60)*(1+$M$10)=0,"",(E142/60)*(1+$M$10))</f>
        <v/>
      </c>
      <c r="G142" s="35" t="str">
        <f>IF(ISERROR(60/F142)*$G$16,"",(60/F142)*$G$16)</f>
        <v/>
      </c>
      <c r="H142" s="36" t="str">
        <f>IF(ISERROR(ROUND($M$9/G142,1)),"",ROUND($M$9/G142,1))</f>
        <v/>
      </c>
      <c r="I142" s="37" t="e">
        <f>IF(ROUND(G142,0)=0,"",ROUND(H142,0))</f>
        <v>#VALUE!</v>
      </c>
      <c r="J142" s="38" t="str">
        <f>IF(ISERROR(($M$9*8)/(G142*I142)),"",(($M$9*8)/(G142*I142)))</f>
        <v/>
      </c>
      <c r="K142" s="38" t="str">
        <f>IF(J142="","",8-J142)</f>
        <v/>
      </c>
      <c r="L142" s="37" t="e">
        <f>IF(ROUNDUP(H142,0)=0,"",ROUNDUP(H142,0))</f>
        <v>#VALUE!</v>
      </c>
      <c r="M142" s="109"/>
      <c r="N142" s="41"/>
    </row>
    <row r="143" spans="1:256" ht="18" hidden="1" customHeight="1">
      <c r="A143" s="31"/>
      <c r="B143" s="121"/>
      <c r="C143" s="121"/>
      <c r="D143" s="48"/>
      <c r="E143" s="59"/>
      <c r="F143" s="34"/>
      <c r="G143" s="35"/>
      <c r="H143" s="36"/>
      <c r="I143" s="37"/>
      <c r="J143" s="38"/>
      <c r="K143" s="38"/>
      <c r="L143" s="37"/>
      <c r="M143" s="109"/>
      <c r="N143" s="60"/>
      <c r="IU143"/>
      <c r="IV143"/>
    </row>
    <row r="144" spans="1:256" ht="18" hidden="1" customHeight="1">
      <c r="A144" s="31"/>
      <c r="B144" s="121"/>
      <c r="C144" s="121"/>
      <c r="D144" s="48"/>
      <c r="E144" s="50"/>
      <c r="F144" s="34"/>
      <c r="G144" s="35"/>
      <c r="H144" s="36"/>
      <c r="I144" s="37"/>
      <c r="J144" s="38"/>
      <c r="K144" s="38"/>
      <c r="L144" s="37"/>
      <c r="M144" s="109"/>
      <c r="N144" s="60"/>
      <c r="IU144"/>
      <c r="IV144"/>
    </row>
    <row r="145" spans="1:256" ht="18" hidden="1" customHeight="1">
      <c r="A145" s="31"/>
      <c r="B145" s="121"/>
      <c r="C145" s="121"/>
      <c r="D145" s="48"/>
      <c r="E145" s="50"/>
      <c r="F145" s="34"/>
      <c r="G145" s="35"/>
      <c r="H145" s="36"/>
      <c r="I145" s="37"/>
      <c r="J145" s="38"/>
      <c r="K145" s="38"/>
      <c r="L145" s="37"/>
      <c r="M145" s="109"/>
      <c r="N145" s="60"/>
      <c r="IU145"/>
      <c r="IV145"/>
    </row>
    <row r="146" spans="1:256" ht="18" hidden="1" customHeight="1">
      <c r="A146" s="31"/>
      <c r="B146" s="121"/>
      <c r="C146" s="121"/>
      <c r="D146" s="48"/>
      <c r="E146" s="50"/>
      <c r="F146" s="34"/>
      <c r="G146" s="35"/>
      <c r="H146" s="36"/>
      <c r="I146" s="37"/>
      <c r="J146" s="38"/>
      <c r="K146" s="38"/>
      <c r="L146" s="37"/>
      <c r="M146" s="109"/>
      <c r="N146" s="60"/>
      <c r="IU146"/>
      <c r="IV146"/>
    </row>
    <row r="147" spans="1:256" ht="18" hidden="1" customHeight="1">
      <c r="A147" s="31"/>
      <c r="B147" s="121"/>
      <c r="C147" s="121"/>
      <c r="D147" s="48"/>
      <c r="E147" s="50"/>
      <c r="F147" s="34"/>
      <c r="G147" s="35"/>
      <c r="H147" s="36"/>
      <c r="I147" s="37"/>
      <c r="J147" s="38"/>
      <c r="K147" s="38"/>
      <c r="L147" s="37"/>
      <c r="M147" s="109"/>
      <c r="N147" s="60"/>
      <c r="IU147"/>
      <c r="IV147"/>
    </row>
    <row r="148" spans="1:256" ht="14.45" hidden="1" customHeight="1">
      <c r="A148" s="61"/>
      <c r="B148" s="121"/>
      <c r="C148" s="121"/>
      <c r="D148" s="48"/>
      <c r="E148" s="50"/>
      <c r="F148" s="62"/>
      <c r="G148" s="63"/>
      <c r="H148" s="64"/>
      <c r="I148" s="65"/>
      <c r="J148" s="66"/>
      <c r="K148" s="66"/>
      <c r="L148" s="67"/>
      <c r="M148" s="109"/>
      <c r="N148" s="60"/>
      <c r="IU148"/>
      <c r="IV148"/>
    </row>
    <row r="149" spans="1:256" ht="14.45" hidden="1" customHeight="1">
      <c r="A149" s="61"/>
      <c r="B149" s="121"/>
      <c r="C149" s="121"/>
      <c r="D149" s="48"/>
      <c r="E149" s="50"/>
      <c r="F149" s="62"/>
      <c r="G149" s="63"/>
      <c r="H149" s="64"/>
      <c r="I149" s="65"/>
      <c r="J149" s="66"/>
      <c r="K149" s="66"/>
      <c r="L149" s="67"/>
      <c r="M149" s="109"/>
      <c r="N149" s="60"/>
      <c r="IU149"/>
      <c r="IV149"/>
    </row>
    <row r="150" spans="1:256" ht="14.45" hidden="1" customHeight="1">
      <c r="A150" s="61"/>
      <c r="B150" s="121"/>
      <c r="C150" s="121"/>
      <c r="D150" s="48"/>
      <c r="E150" s="44"/>
      <c r="F150" s="62"/>
      <c r="G150" s="63"/>
      <c r="H150" s="64"/>
      <c r="I150" s="65"/>
      <c r="J150" s="66"/>
      <c r="K150" s="66"/>
      <c r="L150" s="67"/>
      <c r="M150" s="109"/>
      <c r="N150" s="60"/>
      <c r="IU150"/>
      <c r="IV150"/>
    </row>
    <row r="151" spans="1:256" ht="14.45" hidden="1" customHeight="1">
      <c r="A151" s="61"/>
      <c r="B151" s="121"/>
      <c r="C151" s="121"/>
      <c r="D151" s="48"/>
      <c r="E151" s="44"/>
      <c r="F151" s="62"/>
      <c r="G151" s="63"/>
      <c r="H151" s="64"/>
      <c r="I151" s="65"/>
      <c r="J151" s="66"/>
      <c r="K151" s="66"/>
      <c r="L151" s="67"/>
      <c r="M151" s="109"/>
      <c r="N151" s="60"/>
      <c r="IU151"/>
      <c r="IV151"/>
    </row>
    <row r="152" spans="1:256" ht="14.45" hidden="1" customHeight="1">
      <c r="A152" s="61"/>
      <c r="B152" s="121"/>
      <c r="C152" s="121"/>
      <c r="D152" s="48"/>
      <c r="E152" s="44"/>
      <c r="F152" s="62"/>
      <c r="G152" s="63"/>
      <c r="H152" s="64"/>
      <c r="I152" s="65"/>
      <c r="J152" s="66"/>
      <c r="K152" s="66"/>
      <c r="L152" s="67"/>
      <c r="M152" s="109"/>
      <c r="N152" s="60"/>
      <c r="IU152"/>
      <c r="IV152"/>
    </row>
    <row r="153" spans="1:256" ht="14.45" hidden="1" customHeight="1">
      <c r="A153" s="61"/>
      <c r="B153" s="121"/>
      <c r="C153" s="121"/>
      <c r="D153" s="48"/>
      <c r="E153" s="44"/>
      <c r="F153" s="62"/>
      <c r="G153" s="63"/>
      <c r="H153" s="64"/>
      <c r="I153" s="65"/>
      <c r="J153" s="66"/>
      <c r="K153" s="66"/>
      <c r="L153" s="67"/>
      <c r="M153" s="109"/>
      <c r="N153" s="60"/>
      <c r="IU153"/>
      <c r="IV153"/>
    </row>
    <row r="154" spans="1:256" ht="14.45" hidden="1" customHeight="1">
      <c r="A154" s="61"/>
      <c r="B154" s="121"/>
      <c r="C154" s="121"/>
      <c r="D154" s="48"/>
      <c r="E154" s="44"/>
      <c r="F154" s="62"/>
      <c r="G154" s="63"/>
      <c r="H154" s="64"/>
      <c r="I154" s="65"/>
      <c r="J154" s="66"/>
      <c r="K154" s="66"/>
      <c r="L154" s="67"/>
      <c r="M154" s="109"/>
      <c r="N154" s="60"/>
      <c r="IU154"/>
      <c r="IV154"/>
    </row>
    <row r="155" spans="1:256" ht="14.45" hidden="1" customHeight="1">
      <c r="A155" s="61"/>
      <c r="B155" s="121"/>
      <c r="C155" s="121"/>
      <c r="D155" s="48"/>
      <c r="E155" s="44"/>
      <c r="F155" s="62"/>
      <c r="G155" s="63"/>
      <c r="H155" s="64"/>
      <c r="I155" s="65"/>
      <c r="J155" s="66"/>
      <c r="K155" s="66"/>
      <c r="L155" s="67"/>
      <c r="M155" s="109"/>
      <c r="N155" s="60"/>
      <c r="IU155"/>
      <c r="IV155"/>
    </row>
    <row r="156" spans="1:256" ht="14.45" hidden="1" customHeight="1">
      <c r="A156" s="61"/>
      <c r="B156" s="121"/>
      <c r="C156" s="121"/>
      <c r="D156" s="48"/>
      <c r="E156" s="50"/>
      <c r="F156" s="62"/>
      <c r="G156" s="63"/>
      <c r="H156" s="64"/>
      <c r="I156" s="65"/>
      <c r="J156" s="66"/>
      <c r="K156" s="66"/>
      <c r="L156" s="67"/>
      <c r="M156" s="109"/>
      <c r="N156" s="60"/>
      <c r="IU156"/>
      <c r="IV156"/>
    </row>
    <row r="157" spans="1:256" ht="14.45" hidden="1" customHeight="1">
      <c r="A157" s="61"/>
      <c r="B157" s="121"/>
      <c r="C157" s="121"/>
      <c r="D157" s="48"/>
      <c r="E157" s="50"/>
      <c r="F157" s="62"/>
      <c r="G157" s="63"/>
      <c r="H157" s="64"/>
      <c r="I157" s="65"/>
      <c r="J157" s="66"/>
      <c r="K157" s="66"/>
      <c r="L157" s="67"/>
      <c r="M157" s="109"/>
      <c r="N157" s="60"/>
      <c r="IU157"/>
      <c r="IV157"/>
    </row>
    <row r="158" spans="1:256" ht="12.75" hidden="1" customHeight="1">
      <c r="A158" s="61" t="str">
        <f t="shared" ref="A158:A172" si="56">IF(B158&gt;0,A157+1,"")</f>
        <v/>
      </c>
      <c r="B158" s="121"/>
      <c r="C158" s="121"/>
      <c r="D158" s="48"/>
      <c r="E158" s="50"/>
      <c r="F158" s="62" t="str">
        <f t="shared" ref="F158:F172" si="57">IF((E158/60)*(1+$M$10)=0,"",(E158/60)*(1+$M$10))</f>
        <v/>
      </c>
      <c r="G158" s="63" t="str">
        <f t="shared" ref="G158:G172" si="58">IF(ISERROR(60/F158)*$G$16,"",(60/F158)*$G$16)</f>
        <v/>
      </c>
      <c r="H158" s="64" t="str">
        <f t="shared" ref="H158:H172" si="59">IF(ISERROR(ROUND($M$9/G158,1)),"",ROUND($M$9/G158,1))</f>
        <v/>
      </c>
      <c r="I158" s="65" t="e">
        <f t="shared" ref="I158:I172" si="60">IF(ROUND(G158,0)=0,"",ROUND(H158,0))</f>
        <v>#VALUE!</v>
      </c>
      <c r="J158" s="66" t="str">
        <f t="shared" ref="J158:J172" si="61">IF(ISERROR(($M$9*8)/(G158*I158)),"",(($M$9*8)/(G158*I158)))</f>
        <v/>
      </c>
      <c r="K158" s="66" t="str">
        <f t="shared" ref="K158:K172" si="62">IF(J158="","",8-J158)</f>
        <v/>
      </c>
      <c r="L158" s="67" t="e">
        <f t="shared" ref="L158:L172" si="63">IF(ROUNDUP(H158,0)=0,"",ROUNDUP(H158,0))</f>
        <v>#VALUE!</v>
      </c>
      <c r="M158" s="109"/>
      <c r="N158" s="60"/>
      <c r="IU158"/>
      <c r="IV158"/>
    </row>
    <row r="159" spans="1:256" ht="12.75" hidden="1" customHeight="1">
      <c r="A159" s="61" t="str">
        <f t="shared" si="56"/>
        <v/>
      </c>
      <c r="B159" s="121"/>
      <c r="C159" s="121"/>
      <c r="D159" s="48"/>
      <c r="E159" s="50"/>
      <c r="F159" s="62" t="str">
        <f t="shared" si="57"/>
        <v/>
      </c>
      <c r="G159" s="63" t="str">
        <f t="shared" si="58"/>
        <v/>
      </c>
      <c r="H159" s="64" t="str">
        <f t="shared" si="59"/>
        <v/>
      </c>
      <c r="I159" s="65" t="e">
        <f t="shared" si="60"/>
        <v>#VALUE!</v>
      </c>
      <c r="J159" s="66" t="str">
        <f t="shared" si="61"/>
        <v/>
      </c>
      <c r="K159" s="66" t="str">
        <f t="shared" si="62"/>
        <v/>
      </c>
      <c r="L159" s="67" t="e">
        <f t="shared" si="63"/>
        <v>#VALUE!</v>
      </c>
      <c r="M159" s="109"/>
      <c r="N159" s="60"/>
      <c r="IU159"/>
      <c r="IV159"/>
    </row>
    <row r="160" spans="1:256" ht="12.75" hidden="1" customHeight="1">
      <c r="A160" s="61" t="str">
        <f t="shared" si="56"/>
        <v/>
      </c>
      <c r="B160" s="121"/>
      <c r="C160" s="121"/>
      <c r="D160" s="48"/>
      <c r="E160" s="50"/>
      <c r="F160" s="62" t="str">
        <f t="shared" si="57"/>
        <v/>
      </c>
      <c r="G160" s="63" t="str">
        <f t="shared" si="58"/>
        <v/>
      </c>
      <c r="H160" s="64" t="str">
        <f t="shared" si="59"/>
        <v/>
      </c>
      <c r="I160" s="65" t="e">
        <f t="shared" si="60"/>
        <v>#VALUE!</v>
      </c>
      <c r="J160" s="66" t="str">
        <f t="shared" si="61"/>
        <v/>
      </c>
      <c r="K160" s="66" t="str">
        <f t="shared" si="62"/>
        <v/>
      </c>
      <c r="L160" s="67" t="e">
        <f t="shared" si="63"/>
        <v>#VALUE!</v>
      </c>
      <c r="M160" s="109"/>
      <c r="N160" s="60"/>
      <c r="IU160"/>
      <c r="IV160"/>
    </row>
    <row r="161" spans="1:256" ht="12.75" hidden="1" customHeight="1">
      <c r="A161" s="61" t="str">
        <f t="shared" si="56"/>
        <v/>
      </c>
      <c r="B161" s="121"/>
      <c r="C161" s="121"/>
      <c r="D161" s="48"/>
      <c r="E161" s="50"/>
      <c r="F161" s="62" t="str">
        <f t="shared" si="57"/>
        <v/>
      </c>
      <c r="G161" s="63" t="str">
        <f t="shared" si="58"/>
        <v/>
      </c>
      <c r="H161" s="64" t="str">
        <f t="shared" si="59"/>
        <v/>
      </c>
      <c r="I161" s="65" t="e">
        <f t="shared" si="60"/>
        <v>#VALUE!</v>
      </c>
      <c r="J161" s="66" t="str">
        <f t="shared" si="61"/>
        <v/>
      </c>
      <c r="K161" s="66" t="str">
        <f t="shared" si="62"/>
        <v/>
      </c>
      <c r="L161" s="67" t="e">
        <f t="shared" si="63"/>
        <v>#VALUE!</v>
      </c>
      <c r="M161" s="109"/>
      <c r="N161" s="60"/>
      <c r="IU161"/>
      <c r="IV161"/>
    </row>
    <row r="162" spans="1:256" ht="12.75" hidden="1" customHeight="1">
      <c r="A162" s="61" t="str">
        <f t="shared" si="56"/>
        <v/>
      </c>
      <c r="B162" s="121"/>
      <c r="C162" s="121"/>
      <c r="D162" s="48"/>
      <c r="E162" s="44"/>
      <c r="F162" s="62" t="str">
        <f t="shared" si="57"/>
        <v/>
      </c>
      <c r="G162" s="63" t="str">
        <f t="shared" si="58"/>
        <v/>
      </c>
      <c r="H162" s="64" t="str">
        <f t="shared" si="59"/>
        <v/>
      </c>
      <c r="I162" s="65" t="e">
        <f t="shared" si="60"/>
        <v>#VALUE!</v>
      </c>
      <c r="J162" s="66" t="str">
        <f t="shared" si="61"/>
        <v/>
      </c>
      <c r="K162" s="66" t="str">
        <f t="shared" si="62"/>
        <v/>
      </c>
      <c r="L162" s="67" t="e">
        <f t="shared" si="63"/>
        <v>#VALUE!</v>
      </c>
      <c r="M162" s="109"/>
      <c r="N162" s="60"/>
      <c r="IU162"/>
      <c r="IV162"/>
    </row>
    <row r="163" spans="1:256" ht="12.75" hidden="1" customHeight="1">
      <c r="A163" s="61" t="str">
        <f t="shared" si="56"/>
        <v/>
      </c>
      <c r="B163" s="121"/>
      <c r="C163" s="121"/>
      <c r="D163" s="48"/>
      <c r="E163" s="44"/>
      <c r="F163" s="62" t="str">
        <f t="shared" si="57"/>
        <v/>
      </c>
      <c r="G163" s="63" t="str">
        <f t="shared" si="58"/>
        <v/>
      </c>
      <c r="H163" s="64" t="str">
        <f t="shared" si="59"/>
        <v/>
      </c>
      <c r="I163" s="65" t="e">
        <f t="shared" si="60"/>
        <v>#VALUE!</v>
      </c>
      <c r="J163" s="66" t="str">
        <f t="shared" si="61"/>
        <v/>
      </c>
      <c r="K163" s="66" t="str">
        <f t="shared" si="62"/>
        <v/>
      </c>
      <c r="L163" s="67" t="e">
        <f t="shared" si="63"/>
        <v>#VALUE!</v>
      </c>
      <c r="M163" s="109"/>
      <c r="N163" s="60"/>
      <c r="IU163"/>
      <c r="IV163"/>
    </row>
    <row r="164" spans="1:256" ht="12.75" hidden="1" customHeight="1">
      <c r="A164" s="61" t="str">
        <f t="shared" si="56"/>
        <v/>
      </c>
      <c r="B164" s="121"/>
      <c r="C164" s="121"/>
      <c r="D164" s="48"/>
      <c r="E164" s="44"/>
      <c r="F164" s="62" t="str">
        <f t="shared" si="57"/>
        <v/>
      </c>
      <c r="G164" s="63" t="str">
        <f t="shared" si="58"/>
        <v/>
      </c>
      <c r="H164" s="64" t="str">
        <f t="shared" si="59"/>
        <v/>
      </c>
      <c r="I164" s="65" t="e">
        <f t="shared" si="60"/>
        <v>#VALUE!</v>
      </c>
      <c r="J164" s="66" t="str">
        <f t="shared" si="61"/>
        <v/>
      </c>
      <c r="K164" s="66" t="str">
        <f t="shared" si="62"/>
        <v/>
      </c>
      <c r="L164" s="67" t="e">
        <f t="shared" si="63"/>
        <v>#VALUE!</v>
      </c>
      <c r="M164" s="109"/>
      <c r="N164" s="60"/>
      <c r="IU164"/>
      <c r="IV164"/>
    </row>
    <row r="165" spans="1:256" ht="12.75" hidden="1" customHeight="1">
      <c r="A165" s="61" t="str">
        <f t="shared" si="56"/>
        <v/>
      </c>
      <c r="B165" s="121"/>
      <c r="C165" s="121"/>
      <c r="D165" s="48"/>
      <c r="E165" s="44"/>
      <c r="F165" s="62" t="str">
        <f t="shared" si="57"/>
        <v/>
      </c>
      <c r="G165" s="63" t="str">
        <f t="shared" si="58"/>
        <v/>
      </c>
      <c r="H165" s="64" t="str">
        <f t="shared" si="59"/>
        <v/>
      </c>
      <c r="I165" s="65" t="e">
        <f t="shared" si="60"/>
        <v>#VALUE!</v>
      </c>
      <c r="J165" s="66" t="str">
        <f t="shared" si="61"/>
        <v/>
      </c>
      <c r="K165" s="66" t="str">
        <f t="shared" si="62"/>
        <v/>
      </c>
      <c r="L165" s="67" t="e">
        <f t="shared" si="63"/>
        <v>#VALUE!</v>
      </c>
      <c r="M165" s="109"/>
      <c r="N165" s="60"/>
      <c r="IU165"/>
      <c r="IV165"/>
    </row>
    <row r="166" spans="1:256" ht="15.95" hidden="1" customHeight="1">
      <c r="A166" s="61" t="str">
        <f t="shared" si="56"/>
        <v/>
      </c>
      <c r="B166" s="121"/>
      <c r="C166" s="121"/>
      <c r="D166" s="48"/>
      <c r="E166" s="44"/>
      <c r="F166" s="62" t="str">
        <f t="shared" si="57"/>
        <v/>
      </c>
      <c r="G166" s="63" t="str">
        <f t="shared" si="58"/>
        <v/>
      </c>
      <c r="H166" s="64" t="str">
        <f t="shared" si="59"/>
        <v/>
      </c>
      <c r="I166" s="65" t="e">
        <f t="shared" si="60"/>
        <v>#VALUE!</v>
      </c>
      <c r="J166" s="66" t="str">
        <f t="shared" si="61"/>
        <v/>
      </c>
      <c r="K166" s="66" t="str">
        <f t="shared" si="62"/>
        <v/>
      </c>
      <c r="L166" s="67" t="e">
        <f t="shared" si="63"/>
        <v>#VALUE!</v>
      </c>
      <c r="M166" s="109"/>
      <c r="N166" s="60"/>
      <c r="IU166"/>
      <c r="IV166"/>
    </row>
    <row r="167" spans="1:256" ht="15.95" hidden="1" customHeight="1">
      <c r="A167" s="61" t="str">
        <f t="shared" si="56"/>
        <v/>
      </c>
      <c r="B167" s="121"/>
      <c r="C167" s="121"/>
      <c r="D167" s="48"/>
      <c r="E167" s="50"/>
      <c r="F167" s="62" t="str">
        <f t="shared" si="57"/>
        <v/>
      </c>
      <c r="G167" s="63" t="str">
        <f t="shared" si="58"/>
        <v/>
      </c>
      <c r="H167" s="64" t="str">
        <f t="shared" si="59"/>
        <v/>
      </c>
      <c r="I167" s="65" t="e">
        <f t="shared" si="60"/>
        <v>#VALUE!</v>
      </c>
      <c r="J167" s="66" t="str">
        <f t="shared" si="61"/>
        <v/>
      </c>
      <c r="K167" s="66" t="str">
        <f t="shared" si="62"/>
        <v/>
      </c>
      <c r="L167" s="67" t="e">
        <f t="shared" si="63"/>
        <v>#VALUE!</v>
      </c>
      <c r="M167" s="109"/>
      <c r="N167" s="60"/>
      <c r="IU167"/>
      <c r="IV167"/>
    </row>
    <row r="168" spans="1:256" ht="15.95" hidden="1" customHeight="1">
      <c r="A168" s="61" t="str">
        <f t="shared" si="56"/>
        <v/>
      </c>
      <c r="B168" s="121"/>
      <c r="C168" s="121"/>
      <c r="D168" s="48"/>
      <c r="E168" s="50"/>
      <c r="F168" s="62" t="str">
        <f t="shared" si="57"/>
        <v/>
      </c>
      <c r="G168" s="63" t="str">
        <f t="shared" si="58"/>
        <v/>
      </c>
      <c r="H168" s="64" t="str">
        <f t="shared" si="59"/>
        <v/>
      </c>
      <c r="I168" s="65" t="e">
        <f t="shared" si="60"/>
        <v>#VALUE!</v>
      </c>
      <c r="J168" s="66" t="str">
        <f t="shared" si="61"/>
        <v/>
      </c>
      <c r="K168" s="66" t="str">
        <f t="shared" si="62"/>
        <v/>
      </c>
      <c r="L168" s="67" t="e">
        <f t="shared" si="63"/>
        <v>#VALUE!</v>
      </c>
      <c r="M168" s="109"/>
      <c r="N168" s="60"/>
      <c r="IU168"/>
      <c r="IV168"/>
    </row>
    <row r="169" spans="1:256" ht="15.95" hidden="1" customHeight="1">
      <c r="A169" s="61" t="str">
        <f t="shared" si="56"/>
        <v/>
      </c>
      <c r="B169" s="121"/>
      <c r="C169" s="121"/>
      <c r="D169" s="48"/>
      <c r="E169" s="50"/>
      <c r="F169" s="62" t="str">
        <f t="shared" si="57"/>
        <v/>
      </c>
      <c r="G169" s="63" t="str">
        <f t="shared" si="58"/>
        <v/>
      </c>
      <c r="H169" s="64" t="str">
        <f t="shared" si="59"/>
        <v/>
      </c>
      <c r="I169" s="65" t="e">
        <f t="shared" si="60"/>
        <v>#VALUE!</v>
      </c>
      <c r="J169" s="66" t="str">
        <f t="shared" si="61"/>
        <v/>
      </c>
      <c r="K169" s="66" t="str">
        <f t="shared" si="62"/>
        <v/>
      </c>
      <c r="L169" s="67" t="e">
        <f t="shared" si="63"/>
        <v>#VALUE!</v>
      </c>
      <c r="M169" s="109"/>
      <c r="N169" s="60"/>
      <c r="IU169"/>
      <c r="IV169"/>
    </row>
    <row r="170" spans="1:256" ht="15.95" hidden="1" customHeight="1">
      <c r="A170" s="61" t="str">
        <f t="shared" si="56"/>
        <v/>
      </c>
      <c r="B170" s="121"/>
      <c r="C170" s="121"/>
      <c r="D170" s="48"/>
      <c r="E170" s="50"/>
      <c r="F170" s="62" t="str">
        <f t="shared" si="57"/>
        <v/>
      </c>
      <c r="G170" s="63" t="str">
        <f t="shared" si="58"/>
        <v/>
      </c>
      <c r="H170" s="64" t="str">
        <f t="shared" si="59"/>
        <v/>
      </c>
      <c r="I170" s="65" t="e">
        <f t="shared" si="60"/>
        <v>#VALUE!</v>
      </c>
      <c r="J170" s="66" t="str">
        <f t="shared" si="61"/>
        <v/>
      </c>
      <c r="K170" s="66" t="str">
        <f t="shared" si="62"/>
        <v/>
      </c>
      <c r="L170" s="67" t="e">
        <f t="shared" si="63"/>
        <v>#VALUE!</v>
      </c>
      <c r="M170" s="109"/>
      <c r="N170" s="60"/>
      <c r="IU170"/>
      <c r="IV170"/>
    </row>
    <row r="171" spans="1:256" ht="15.95" hidden="1" customHeight="1">
      <c r="A171" s="61" t="str">
        <f t="shared" si="56"/>
        <v/>
      </c>
      <c r="B171" s="121"/>
      <c r="C171" s="121"/>
      <c r="D171" s="48"/>
      <c r="E171" s="50"/>
      <c r="F171" s="62" t="str">
        <f t="shared" si="57"/>
        <v/>
      </c>
      <c r="G171" s="63" t="str">
        <f t="shared" si="58"/>
        <v/>
      </c>
      <c r="H171" s="64" t="str">
        <f t="shared" si="59"/>
        <v/>
      </c>
      <c r="I171" s="65" t="e">
        <f t="shared" si="60"/>
        <v>#VALUE!</v>
      </c>
      <c r="J171" s="66" t="str">
        <f t="shared" si="61"/>
        <v/>
      </c>
      <c r="K171" s="66" t="str">
        <f t="shared" si="62"/>
        <v/>
      </c>
      <c r="L171" s="67" t="e">
        <f t="shared" si="63"/>
        <v>#VALUE!</v>
      </c>
      <c r="M171" s="109"/>
      <c r="N171" s="60"/>
      <c r="IU171"/>
      <c r="IV171"/>
    </row>
    <row r="172" spans="1:256" ht="12.75" hidden="1" customHeight="1">
      <c r="A172" s="61" t="str">
        <f t="shared" si="56"/>
        <v/>
      </c>
      <c r="B172" s="121"/>
      <c r="C172" s="121"/>
      <c r="D172" s="48"/>
      <c r="E172" s="50"/>
      <c r="F172" s="62" t="str">
        <f t="shared" si="57"/>
        <v/>
      </c>
      <c r="G172" s="63" t="str">
        <f t="shared" si="58"/>
        <v/>
      </c>
      <c r="H172" s="64" t="str">
        <f t="shared" si="59"/>
        <v/>
      </c>
      <c r="I172" s="65" t="e">
        <f t="shared" si="60"/>
        <v>#VALUE!</v>
      </c>
      <c r="J172" s="66" t="str">
        <f t="shared" si="61"/>
        <v/>
      </c>
      <c r="K172" s="66" t="str">
        <f t="shared" si="62"/>
        <v/>
      </c>
      <c r="L172" s="67" t="e">
        <f t="shared" si="63"/>
        <v>#VALUE!</v>
      </c>
      <c r="M172" s="109"/>
      <c r="N172" s="60"/>
      <c r="IU172"/>
      <c r="IV172"/>
    </row>
    <row r="173" spans="1:256" ht="15">
      <c r="A173" s="61"/>
      <c r="B173" s="61"/>
      <c r="C173" s="68"/>
      <c r="D173" s="48"/>
      <c r="E173" s="43"/>
      <c r="F173" s="69">
        <f>IF(SUM(F17:F172)=0,"",SUM(F17:F172))</f>
        <v>142.00583333333333</v>
      </c>
      <c r="G173" s="43"/>
      <c r="H173" s="70">
        <f>IF(SUM(H17:H172)=0,"",SUM(H17:H172))</f>
        <v>35.300000000000011</v>
      </c>
      <c r="I173" s="70"/>
      <c r="J173" s="61"/>
      <c r="K173" s="61"/>
      <c r="L173" s="70"/>
      <c r="M173" s="60"/>
      <c r="N173" s="60"/>
      <c r="IU173"/>
      <c r="IV173"/>
    </row>
    <row r="174" spans="1:256" ht="18" customHeight="1">
      <c r="A174" s="71"/>
      <c r="B174" s="71"/>
      <c r="C174" s="72"/>
      <c r="D174" s="72"/>
      <c r="E174" s="72"/>
      <c r="F174" s="73">
        <v>0</v>
      </c>
      <c r="G174" s="74"/>
      <c r="H174" s="75"/>
      <c r="I174" s="76"/>
      <c r="J174" s="76"/>
      <c r="K174" s="76"/>
      <c r="L174" s="76"/>
      <c r="M174" s="77"/>
      <c r="N174" s="78"/>
      <c r="IU174"/>
      <c r="IV174"/>
    </row>
    <row r="175" spans="1:256" ht="15.75">
      <c r="A175" s="71"/>
      <c r="B175" s="71"/>
      <c r="C175" s="72"/>
      <c r="D175" s="72"/>
      <c r="E175" s="72"/>
      <c r="F175" s="73"/>
      <c r="G175" s="74"/>
      <c r="H175" s="75"/>
      <c r="I175" s="76"/>
      <c r="J175" s="76"/>
      <c r="K175" s="76"/>
      <c r="L175" s="76"/>
      <c r="M175" s="77"/>
      <c r="N175" s="78"/>
      <c r="IU175"/>
      <c r="IV175"/>
    </row>
    <row r="176" spans="1:256" ht="15.75">
      <c r="A176" s="71"/>
      <c r="B176" s="71"/>
      <c r="C176" s="72"/>
      <c r="D176" s="72"/>
      <c r="E176" s="72"/>
      <c r="F176" s="73"/>
      <c r="G176" s="74"/>
      <c r="H176" s="75"/>
      <c r="I176" s="76"/>
      <c r="J176" s="76"/>
      <c r="K176" s="76"/>
      <c r="L176" s="76"/>
      <c r="M176" s="77"/>
      <c r="N176" s="78"/>
      <c r="IU176"/>
      <c r="IV176"/>
    </row>
    <row r="177" spans="1:256" ht="15.75">
      <c r="A177" s="71"/>
      <c r="B177" s="71"/>
      <c r="C177" s="72"/>
      <c r="D177" s="72"/>
      <c r="E177" s="72"/>
      <c r="F177" s="73"/>
      <c r="G177" s="74"/>
      <c r="H177" s="75"/>
      <c r="I177" s="76"/>
      <c r="J177" s="76"/>
      <c r="K177" s="76"/>
      <c r="L177" s="76"/>
      <c r="M177" s="77"/>
      <c r="N177" s="78"/>
      <c r="IU177"/>
      <c r="IV177"/>
    </row>
    <row r="178" spans="1:256" ht="15.75">
      <c r="A178" s="71"/>
      <c r="B178" s="71"/>
      <c r="C178" s="72"/>
      <c r="D178" s="72"/>
      <c r="E178" s="72"/>
      <c r="F178" s="73"/>
      <c r="G178" s="74"/>
      <c r="H178" s="75"/>
      <c r="I178" s="76"/>
      <c r="J178" s="76"/>
      <c r="K178" s="76"/>
      <c r="L178" s="76"/>
      <c r="M178" s="77"/>
      <c r="N178" s="78"/>
      <c r="IU178"/>
      <c r="IV178"/>
    </row>
    <row r="179" spans="1:256" ht="15.75">
      <c r="A179" s="71"/>
      <c r="B179" s="71"/>
      <c r="C179" s="72"/>
      <c r="D179" s="72"/>
      <c r="E179" s="72"/>
      <c r="F179" s="73"/>
      <c r="G179" s="74"/>
      <c r="H179" s="75"/>
      <c r="I179" s="76"/>
      <c r="J179" s="76"/>
      <c r="K179" s="76"/>
      <c r="L179" s="76"/>
      <c r="M179" s="77"/>
      <c r="N179" s="78"/>
      <c r="IU179"/>
      <c r="IV179"/>
    </row>
    <row r="180" spans="1:256" ht="15.75">
      <c r="A180" s="71"/>
      <c r="B180" s="71"/>
      <c r="C180" s="72"/>
      <c r="D180" s="72"/>
      <c r="E180" s="72"/>
      <c r="F180" s="73"/>
      <c r="G180" s="74"/>
      <c r="H180" s="75"/>
      <c r="I180" s="76"/>
      <c r="J180" s="76"/>
      <c r="K180" s="76"/>
      <c r="L180" s="76"/>
      <c r="M180" s="77"/>
      <c r="N180" s="78"/>
      <c r="IU180"/>
      <c r="IV180"/>
    </row>
    <row r="181" spans="1:256" ht="15.75">
      <c r="A181" s="71"/>
      <c r="B181" s="71"/>
      <c r="C181" s="72"/>
      <c r="D181" s="72"/>
      <c r="E181" s="72"/>
      <c r="F181" s="73"/>
      <c r="G181" s="74"/>
      <c r="H181" s="75"/>
      <c r="I181" s="76"/>
      <c r="J181" s="76"/>
      <c r="K181" s="76"/>
      <c r="L181" s="76"/>
      <c r="M181" s="77"/>
      <c r="N181" s="77"/>
      <c r="O181" s="77"/>
      <c r="P181" s="78"/>
    </row>
    <row r="182" spans="1:256" ht="15.75">
      <c r="A182" s="43"/>
      <c r="B182" s="125" t="s">
        <v>169</v>
      </c>
      <c r="C182" s="125"/>
      <c r="D182" s="43"/>
      <c r="E182" s="43"/>
      <c r="F182" s="69"/>
      <c r="G182" s="80"/>
      <c r="H182" s="126" t="s">
        <v>170</v>
      </c>
      <c r="I182" s="126"/>
      <c r="J182" s="81"/>
      <c r="K182" s="81"/>
      <c r="L182" s="82"/>
      <c r="M182" s="83"/>
      <c r="N182" s="83"/>
      <c r="O182" s="83"/>
      <c r="P182" s="83"/>
    </row>
    <row r="183" spans="1:256" ht="15.75">
      <c r="A183" s="43"/>
      <c r="B183" s="117" t="s">
        <v>171</v>
      </c>
      <c r="C183" s="117"/>
      <c r="D183" s="43"/>
      <c r="E183" s="43"/>
      <c r="F183" s="84">
        <f>IF(SUMIF(D17:D172,"M",F17:F172)=0,"",SUMIF(D17:D172,"M",F17:F172))</f>
        <v>102.84833333333334</v>
      </c>
      <c r="G183" s="80"/>
      <c r="H183" s="85" t="s">
        <v>47</v>
      </c>
      <c r="I183" s="86">
        <f>IF(SUMIF($D$17:$D$172,H183,$H$17:$H$172)=0,"",SUMIF($D$17:$D$172,H183,$H$17:$H$172))</f>
        <v>25.300000000000004</v>
      </c>
      <c r="J183" s="81"/>
      <c r="K183" s="81"/>
      <c r="L183" s="82"/>
      <c r="M183" s="83"/>
      <c r="N183" s="83"/>
      <c r="O183" s="83"/>
      <c r="P183" s="83"/>
    </row>
    <row r="184" spans="1:256" ht="15">
      <c r="A184" s="87"/>
      <c r="B184" s="117" t="s">
        <v>172</v>
      </c>
      <c r="C184" s="117"/>
      <c r="D184" s="87"/>
      <c r="E184" s="87"/>
      <c r="F184" s="84">
        <f>IF(SUMIF(D17:D172,"Helper",F17:F172)=0,"",SUMIF(D17:D172,"Helper",F17:F172))</f>
        <v>38.582499999999996</v>
      </c>
      <c r="G184" s="81"/>
      <c r="H184" s="85" t="s">
        <v>56</v>
      </c>
      <c r="I184" s="86">
        <f>IF(SUMIF($D$17:$D$172,H184,$H$17:$H$172)=0,"",SUMIF($D$17:$D$172,H184,$H$17:$H$172))</f>
        <v>9.9000000000000039</v>
      </c>
      <c r="J184" s="81"/>
      <c r="K184" s="81"/>
      <c r="L184" s="81"/>
      <c r="M184" s="88"/>
      <c r="N184" s="88"/>
      <c r="O184" s="88"/>
      <c r="P184" s="88"/>
    </row>
    <row r="185" spans="1:256" ht="15">
      <c r="A185" s="87"/>
      <c r="B185" s="117" t="s">
        <v>173</v>
      </c>
      <c r="C185" s="117"/>
      <c r="D185" s="87"/>
      <c r="E185" s="87"/>
      <c r="F185" s="84" t="str">
        <f>IF(SUMIF(D17:D172,"HTL",F17:F172)=0,"",SUMIF(D17:D172,"HTL",F17:F172))</f>
        <v/>
      </c>
      <c r="G185" s="81"/>
      <c r="H185" s="85" t="s">
        <v>173</v>
      </c>
      <c r="I185" s="87" t="str">
        <f>IF(SUMIF($D$17:$D$172,H185,$I$17:$I$172)=0,"",SUMIF($D$17:$D$172,H185,$I$17:$I$172))</f>
        <v/>
      </c>
      <c r="J185" s="81"/>
      <c r="K185" s="81"/>
      <c r="L185" s="81"/>
      <c r="M185" s="88"/>
      <c r="N185" s="88"/>
      <c r="O185" s="88"/>
      <c r="P185" s="88"/>
    </row>
    <row r="186" spans="1:256" ht="15">
      <c r="A186" s="87"/>
      <c r="B186" s="117" t="s">
        <v>174</v>
      </c>
      <c r="C186" s="117"/>
      <c r="D186" s="87"/>
      <c r="E186" s="87"/>
      <c r="F186" s="84" t="str">
        <f>IF(SUMIF(D143:D172,"QC",F143:F172)=0,"",SUMIF(D143:D172,"QC",F143:F172))</f>
        <v/>
      </c>
      <c r="G186" s="81"/>
      <c r="H186" s="85" t="s">
        <v>174</v>
      </c>
      <c r="I186" s="87" t="str">
        <f>IF(SUMIF($D$17:$D$172,H186,$I$17:$I$172)=0,"",SUMIF($D$17:$D$172,H186,$I$17:$I$172))</f>
        <v/>
      </c>
      <c r="J186" s="81"/>
      <c r="K186" s="81"/>
      <c r="L186" s="81"/>
      <c r="M186" s="88"/>
      <c r="N186" s="88"/>
      <c r="O186" s="88"/>
      <c r="P186" s="88"/>
    </row>
    <row r="187" spans="1:256" ht="15">
      <c r="A187" s="87"/>
      <c r="B187" s="117" t="s">
        <v>175</v>
      </c>
      <c r="C187" s="117"/>
      <c r="D187" s="87"/>
      <c r="E187" s="87"/>
      <c r="F187" s="84">
        <f>IF(SUMIF(D17:D172,"IRON",F17:F172)=0,"",SUMIF(D17:D172,"IRON",F17:F172))</f>
        <v>0.57499999999999996</v>
      </c>
      <c r="G187" s="81"/>
      <c r="H187" s="85" t="s">
        <v>175</v>
      </c>
      <c r="I187" s="87">
        <v>1</v>
      </c>
      <c r="J187" s="81"/>
      <c r="K187" s="81"/>
      <c r="L187" s="81"/>
      <c r="M187" s="88"/>
      <c r="N187" s="88"/>
      <c r="O187" s="88"/>
      <c r="P187" s="88"/>
    </row>
    <row r="188" spans="1:256" ht="15.75">
      <c r="A188" s="87"/>
      <c r="B188" s="87"/>
      <c r="C188" s="87"/>
      <c r="D188" s="87"/>
      <c r="E188" s="87"/>
      <c r="F188" s="84">
        <f>IF(SUM(F183:F187)=0,"",SUM(F183:F187))</f>
        <v>142.00583333333333</v>
      </c>
      <c r="G188" s="81"/>
      <c r="H188" s="79" t="s">
        <v>176</v>
      </c>
      <c r="I188" s="86">
        <f>IF(SUM(I183:I187)=0,"",SUM(I183:I187))</f>
        <v>36.20000000000001</v>
      </c>
      <c r="J188" s="81"/>
      <c r="K188" s="81"/>
      <c r="L188" s="81"/>
      <c r="M188" s="88"/>
      <c r="N188" s="88"/>
      <c r="O188" s="88"/>
      <c r="P188" s="88"/>
    </row>
    <row r="189" spans="1:256" ht="15" thickBot="1">
      <c r="A189" s="89"/>
      <c r="B189" s="89"/>
      <c r="C189" s="81"/>
      <c r="D189" s="81"/>
      <c r="E189" s="81"/>
      <c r="F189" s="90"/>
      <c r="G189" s="81"/>
      <c r="H189" s="81"/>
      <c r="I189" s="81"/>
      <c r="J189" s="81"/>
      <c r="K189" s="81"/>
      <c r="L189" s="81"/>
      <c r="M189" s="88"/>
      <c r="N189" s="88"/>
      <c r="O189" s="88"/>
      <c r="P189" s="88"/>
      <c r="T189" s="91" t="s">
        <v>177</v>
      </c>
    </row>
    <row r="190" spans="1:256" ht="12.75" customHeight="1" thickTop="1" thickBot="1">
      <c r="A190" s="118" t="s">
        <v>178</v>
      </c>
      <c r="B190" s="118"/>
      <c r="C190" s="118"/>
      <c r="D190" s="118"/>
      <c r="E190" s="118"/>
      <c r="F190" s="118"/>
      <c r="G190" s="118"/>
      <c r="H190" s="118"/>
      <c r="K190" s="122" t="s">
        <v>179</v>
      </c>
      <c r="L190" s="122"/>
      <c r="M190" s="122"/>
      <c r="N190" s="122"/>
      <c r="O190" s="122"/>
      <c r="P190" s="122"/>
    </row>
    <row r="191" spans="1:256" ht="46.5" thickTop="1" thickBot="1">
      <c r="A191" s="92" t="s">
        <v>180</v>
      </c>
      <c r="B191" s="92" t="s">
        <v>181</v>
      </c>
      <c r="C191" s="123" t="s">
        <v>182</v>
      </c>
      <c r="D191" s="123"/>
      <c r="E191" s="123"/>
      <c r="F191" s="92" t="s">
        <v>183</v>
      </c>
      <c r="G191" s="93" t="s">
        <v>184</v>
      </c>
      <c r="H191" s="94" t="s">
        <v>185</v>
      </c>
      <c r="I191" s="95"/>
      <c r="K191" s="122"/>
      <c r="L191" s="122"/>
      <c r="M191" s="122"/>
      <c r="N191" s="122"/>
      <c r="O191" s="122"/>
      <c r="P191" s="122"/>
    </row>
    <row r="192" spans="1:256" ht="20.25" thickTop="1" thickBot="1">
      <c r="A192" s="43">
        <v>1</v>
      </c>
      <c r="B192" s="96" t="s">
        <v>48</v>
      </c>
      <c r="C192" s="124" t="s">
        <v>186</v>
      </c>
      <c r="D192" s="124"/>
      <c r="E192" s="124"/>
      <c r="F192" s="97" t="str">
        <f t="shared" ref="F192:F211" si="64">IF(G192&lt;&gt;"",$T$189,"")</f>
        <v></v>
      </c>
      <c r="G192" s="70">
        <f t="shared" ref="G192:G200" si="65">IF(SUMIF($N$17:$N$172,B192,$H$17:$H$172)=0,"",SUMIF($N$17:$N$172,B192,$H$17:$H$172))</f>
        <v>21.999999999999996</v>
      </c>
      <c r="H192" s="98"/>
      <c r="I192" s="99"/>
      <c r="K192" s="122"/>
      <c r="L192" s="122"/>
      <c r="M192" s="122"/>
      <c r="N192" s="122"/>
      <c r="O192" s="122"/>
      <c r="P192" s="122"/>
    </row>
    <row r="193" spans="1:16" ht="20.25" thickTop="1" thickBot="1">
      <c r="A193" s="43">
        <v>2</v>
      </c>
      <c r="B193" s="96" t="s">
        <v>187</v>
      </c>
      <c r="C193" s="124" t="s">
        <v>188</v>
      </c>
      <c r="D193" s="124"/>
      <c r="E193" s="124"/>
      <c r="F193" s="43" t="str">
        <f t="shared" si="64"/>
        <v/>
      </c>
      <c r="G193" s="70" t="str">
        <f t="shared" si="65"/>
        <v/>
      </c>
      <c r="H193" s="98"/>
      <c r="I193" s="95"/>
      <c r="K193" s="122"/>
      <c r="L193" s="122"/>
      <c r="M193" s="122"/>
      <c r="N193" s="122"/>
      <c r="O193" s="122"/>
      <c r="P193" s="122"/>
    </row>
    <row r="194" spans="1:16" ht="20.25" thickTop="1" thickBot="1">
      <c r="A194" s="43">
        <v>3</v>
      </c>
      <c r="B194" s="96" t="s">
        <v>189</v>
      </c>
      <c r="C194" s="124" t="s">
        <v>190</v>
      </c>
      <c r="D194" s="124"/>
      <c r="E194" s="124"/>
      <c r="F194" s="97" t="str">
        <f t="shared" si="64"/>
        <v/>
      </c>
      <c r="G194" s="70" t="str">
        <f t="shared" si="65"/>
        <v/>
      </c>
      <c r="H194" s="98"/>
      <c r="I194" s="95"/>
      <c r="K194" s="122"/>
      <c r="L194" s="122"/>
      <c r="M194" s="122"/>
      <c r="N194" s="122"/>
      <c r="O194" s="122"/>
      <c r="P194" s="122"/>
    </row>
    <row r="195" spans="1:16" ht="20.25" thickTop="1" thickBot="1">
      <c r="A195" s="43">
        <v>4</v>
      </c>
      <c r="B195" s="96" t="s">
        <v>191</v>
      </c>
      <c r="C195" s="124" t="s">
        <v>192</v>
      </c>
      <c r="D195" s="124"/>
      <c r="E195" s="124"/>
      <c r="F195" s="97" t="str">
        <f t="shared" si="64"/>
        <v/>
      </c>
      <c r="G195" s="70" t="str">
        <f t="shared" si="65"/>
        <v/>
      </c>
      <c r="H195" s="98"/>
      <c r="I195" s="95"/>
      <c r="K195" s="122"/>
      <c r="L195" s="122"/>
      <c r="M195" s="122"/>
      <c r="N195" s="122"/>
      <c r="O195" s="122"/>
      <c r="P195" s="122"/>
    </row>
    <row r="196" spans="1:16" ht="20.25" thickTop="1" thickBot="1">
      <c r="A196" s="43">
        <v>5</v>
      </c>
      <c r="B196" s="96" t="s">
        <v>193</v>
      </c>
      <c r="C196" s="124" t="s">
        <v>194</v>
      </c>
      <c r="D196" s="124"/>
      <c r="E196" s="124"/>
      <c r="F196" s="43" t="str">
        <f t="shared" si="64"/>
        <v/>
      </c>
      <c r="G196" s="70" t="str">
        <f t="shared" si="65"/>
        <v/>
      </c>
      <c r="H196" s="98"/>
      <c r="I196" s="95"/>
      <c r="K196" s="122"/>
      <c r="L196" s="122"/>
      <c r="M196" s="122"/>
      <c r="N196" s="122"/>
      <c r="O196" s="122"/>
      <c r="P196" s="122"/>
    </row>
    <row r="197" spans="1:16" ht="20.25" thickTop="1" thickBot="1">
      <c r="A197" s="43">
        <v>6</v>
      </c>
      <c r="B197" s="96" t="s">
        <v>195</v>
      </c>
      <c r="C197" s="124" t="s">
        <v>196</v>
      </c>
      <c r="D197" s="124"/>
      <c r="E197" s="124"/>
      <c r="F197" s="43" t="str">
        <f t="shared" si="64"/>
        <v/>
      </c>
      <c r="G197" s="70" t="str">
        <f t="shared" si="65"/>
        <v/>
      </c>
      <c r="H197" s="98"/>
      <c r="I197" s="95"/>
      <c r="K197" s="122"/>
      <c r="L197" s="122"/>
      <c r="M197" s="122"/>
      <c r="N197" s="122"/>
      <c r="O197" s="122"/>
      <c r="P197" s="122"/>
    </row>
    <row r="198" spans="1:16" ht="20.25" thickTop="1" thickBot="1">
      <c r="A198" s="43">
        <v>7</v>
      </c>
      <c r="B198" s="96" t="s">
        <v>197</v>
      </c>
      <c r="C198" s="124" t="s">
        <v>198</v>
      </c>
      <c r="D198" s="124"/>
      <c r="E198" s="124"/>
      <c r="F198" s="97" t="str">
        <f t="shared" si="64"/>
        <v/>
      </c>
      <c r="G198" s="70" t="str">
        <f t="shared" si="65"/>
        <v/>
      </c>
      <c r="H198" s="98"/>
      <c r="I198" s="95"/>
      <c r="K198" s="122"/>
      <c r="L198" s="122"/>
      <c r="M198" s="122"/>
      <c r="N198" s="122"/>
      <c r="O198" s="122"/>
      <c r="P198" s="122"/>
    </row>
    <row r="199" spans="1:16" ht="20.25" thickTop="1" thickBot="1">
      <c r="A199" s="43">
        <v>8</v>
      </c>
      <c r="B199" s="96" t="s">
        <v>87</v>
      </c>
      <c r="C199" s="124" t="s">
        <v>199</v>
      </c>
      <c r="D199" s="124"/>
      <c r="E199" s="124"/>
      <c r="F199" s="97" t="str">
        <f t="shared" si="64"/>
        <v></v>
      </c>
      <c r="G199" s="70">
        <f t="shared" si="65"/>
        <v>0.1</v>
      </c>
      <c r="H199" s="98"/>
      <c r="I199" s="95"/>
      <c r="K199" s="122"/>
      <c r="L199" s="122"/>
      <c r="M199" s="122"/>
      <c r="N199" s="122"/>
      <c r="O199" s="122"/>
      <c r="P199" s="122"/>
    </row>
    <row r="200" spans="1:16" ht="20.25" thickTop="1" thickBot="1">
      <c r="A200" s="43">
        <v>9</v>
      </c>
      <c r="B200" s="96" t="s">
        <v>200</v>
      </c>
      <c r="C200" s="119"/>
      <c r="D200" s="119"/>
      <c r="E200" s="119"/>
      <c r="F200" s="43" t="str">
        <f t="shared" si="64"/>
        <v/>
      </c>
      <c r="G200" s="70" t="str">
        <f t="shared" si="65"/>
        <v/>
      </c>
      <c r="H200" s="98"/>
      <c r="I200" s="95"/>
      <c r="K200" s="122"/>
      <c r="L200" s="122"/>
      <c r="M200" s="122"/>
      <c r="N200" s="122"/>
      <c r="O200" s="122"/>
      <c r="P200" s="122"/>
    </row>
    <row r="201" spans="1:16" ht="20.25" thickTop="1" thickBot="1">
      <c r="A201" s="43">
        <v>10</v>
      </c>
      <c r="B201" s="96" t="s">
        <v>201</v>
      </c>
      <c r="C201" s="119"/>
      <c r="D201" s="119"/>
      <c r="E201" s="119"/>
      <c r="F201" s="43" t="str">
        <f t="shared" si="64"/>
        <v></v>
      </c>
      <c r="G201" s="70">
        <v>1</v>
      </c>
      <c r="H201" s="98"/>
      <c r="I201" s="95"/>
      <c r="K201" s="122"/>
      <c r="L201" s="122"/>
      <c r="M201" s="122"/>
      <c r="N201" s="122"/>
      <c r="O201" s="122"/>
      <c r="P201" s="122"/>
    </row>
    <row r="202" spans="1:16" ht="20.25" thickTop="1" thickBot="1">
      <c r="A202" s="43">
        <v>11</v>
      </c>
      <c r="B202" s="96" t="s">
        <v>202</v>
      </c>
      <c r="C202" s="119"/>
      <c r="D202" s="119"/>
      <c r="E202" s="119"/>
      <c r="F202" s="43" t="str">
        <f t="shared" si="64"/>
        <v/>
      </c>
      <c r="G202" s="70" t="str">
        <f>IF(SUMIF($N$17:$N$172,B202,$H$17:$H$172)=0,"",SUMIF($N$17:$N$172,B202,$H$17:$H$172))</f>
        <v/>
      </c>
      <c r="H202" s="98"/>
      <c r="I202" s="95"/>
      <c r="K202" s="122"/>
      <c r="L202" s="122"/>
      <c r="M202" s="122"/>
      <c r="N202" s="122"/>
      <c r="O202" s="122"/>
      <c r="P202" s="122"/>
    </row>
    <row r="203" spans="1:16" ht="20.25" thickTop="1" thickBot="1">
      <c r="A203" s="43">
        <v>12</v>
      </c>
      <c r="B203" s="96" t="s">
        <v>203</v>
      </c>
      <c r="C203" s="119"/>
      <c r="D203" s="119"/>
      <c r="E203" s="119"/>
      <c r="F203" s="43" t="str">
        <f t="shared" si="64"/>
        <v/>
      </c>
      <c r="G203" s="70" t="str">
        <f>IF(SUMIF($N$17:$N$172,B203,$H$17:$H$172)=0,"",SUMIF($N$17:$N$172,B203,$H$17:$H$172))</f>
        <v/>
      </c>
      <c r="H203" s="98"/>
      <c r="I203" s="95"/>
      <c r="K203" s="122"/>
      <c r="L203" s="122"/>
      <c r="M203" s="122"/>
      <c r="N203" s="122"/>
      <c r="O203" s="122"/>
      <c r="P203" s="122"/>
    </row>
    <row r="204" spans="1:16" ht="20.25" thickTop="1" thickBot="1">
      <c r="A204" s="43">
        <v>13</v>
      </c>
      <c r="B204" s="96" t="s">
        <v>204</v>
      </c>
      <c r="C204" s="119"/>
      <c r="D204" s="119"/>
      <c r="E204" s="119"/>
      <c r="F204" s="43" t="str">
        <f t="shared" si="64"/>
        <v/>
      </c>
      <c r="G204" s="70" t="str">
        <f>IF(SUMIF($N$17:$N$172,B204,$H$17:$H$172)=0,"",SUMIF($N$17:$N$172,B204,$H$17:$H$172))</f>
        <v/>
      </c>
      <c r="H204" s="98"/>
      <c r="I204" s="95"/>
      <c r="K204" s="122"/>
      <c r="L204" s="122"/>
      <c r="M204" s="122"/>
      <c r="N204" s="122"/>
      <c r="O204" s="122"/>
      <c r="P204" s="122"/>
    </row>
    <row r="205" spans="1:16" ht="20.25" thickTop="1" thickBot="1">
      <c r="A205" s="43">
        <v>14</v>
      </c>
      <c r="B205" s="96" t="s">
        <v>205</v>
      </c>
      <c r="C205" s="119"/>
      <c r="D205" s="119"/>
      <c r="E205" s="119"/>
      <c r="F205" s="43" t="str">
        <f t="shared" si="64"/>
        <v/>
      </c>
      <c r="G205" s="70" t="str">
        <f>IF(SUMIF($N$17:$N$172,B205,$H$17:$H$172)=0,"",SUMIF($N$17:$N$172,B205,$H$17:$H$172))</f>
        <v/>
      </c>
      <c r="H205" s="98"/>
      <c r="I205" s="95"/>
      <c r="K205" s="122"/>
      <c r="L205" s="122"/>
      <c r="M205" s="122"/>
      <c r="N205" s="122"/>
      <c r="O205" s="122"/>
      <c r="P205" s="122"/>
    </row>
    <row r="206" spans="1:16" ht="20.25" thickTop="1" thickBot="1">
      <c r="A206" s="43">
        <v>15</v>
      </c>
      <c r="B206" s="96" t="s">
        <v>206</v>
      </c>
      <c r="C206" s="119"/>
      <c r="D206" s="119"/>
      <c r="E206" s="119"/>
      <c r="F206" s="43" t="str">
        <f t="shared" si="64"/>
        <v></v>
      </c>
      <c r="G206" s="70">
        <v>1</v>
      </c>
      <c r="H206" s="98"/>
      <c r="I206" s="95"/>
      <c r="K206" s="122"/>
      <c r="L206" s="122"/>
      <c r="M206" s="122"/>
      <c r="N206" s="122"/>
      <c r="O206" s="122"/>
      <c r="P206" s="122"/>
    </row>
    <row r="207" spans="1:16" ht="20.25" thickTop="1" thickBot="1">
      <c r="A207" s="43">
        <v>16</v>
      </c>
      <c r="B207" s="96" t="s">
        <v>207</v>
      </c>
      <c r="C207" s="119"/>
      <c r="D207" s="119"/>
      <c r="E207" s="119"/>
      <c r="F207" s="43" t="str">
        <f t="shared" si="64"/>
        <v/>
      </c>
      <c r="G207" s="70" t="str">
        <f>IF(SUMIF($N$17:$N$172,B207,$H$17:$H$172)=0,"",SUMIF($N$17:$N$172,B207,$H$17:$H$172))</f>
        <v/>
      </c>
      <c r="H207" s="98"/>
      <c r="I207" s="95"/>
      <c r="K207" s="122"/>
      <c r="L207" s="122"/>
      <c r="M207" s="122"/>
      <c r="N207" s="122"/>
      <c r="O207" s="122"/>
      <c r="P207" s="122"/>
    </row>
    <row r="208" spans="1:16" ht="20.25" thickTop="1" thickBot="1">
      <c r="A208" s="43">
        <v>17</v>
      </c>
      <c r="B208" s="96"/>
      <c r="C208" s="119"/>
      <c r="D208" s="119"/>
      <c r="E208" s="119"/>
      <c r="F208" s="43" t="str">
        <f t="shared" si="64"/>
        <v/>
      </c>
      <c r="G208" s="43" t="str">
        <f>IF(SUMIF($N$17:$N$172,B208,$L$17:$L$172)=0,"",SUMIF($N$17:$N$172,B208,$L$17:$L$172))</f>
        <v/>
      </c>
      <c r="H208" s="98"/>
      <c r="I208" s="95"/>
      <c r="K208" s="122"/>
      <c r="L208" s="122"/>
      <c r="M208" s="122"/>
      <c r="N208" s="122"/>
      <c r="O208" s="122"/>
      <c r="P208" s="122"/>
    </row>
    <row r="209" spans="1:16" ht="20.25" thickTop="1" thickBot="1">
      <c r="A209" s="43">
        <v>18</v>
      </c>
      <c r="B209" s="96"/>
      <c r="C209" s="119"/>
      <c r="D209" s="119"/>
      <c r="E209" s="119"/>
      <c r="F209" s="43" t="str">
        <f t="shared" si="64"/>
        <v/>
      </c>
      <c r="G209" s="43" t="str">
        <f>IF(SUMIF($N$17:$N$172,B209,$L$17:$L$172)=0,"",SUMIF($N$17:$N$172,B209,$L$17:$L$172))</f>
        <v/>
      </c>
      <c r="H209" s="98"/>
      <c r="I209" s="95"/>
      <c r="K209" s="122"/>
      <c r="L209" s="122"/>
      <c r="M209" s="122"/>
      <c r="N209" s="122"/>
      <c r="O209" s="122"/>
      <c r="P209" s="122"/>
    </row>
    <row r="210" spans="1:16" ht="20.25" thickTop="1" thickBot="1">
      <c r="A210" s="43">
        <v>19</v>
      </c>
      <c r="B210" s="96"/>
      <c r="C210" s="119"/>
      <c r="D210" s="119"/>
      <c r="E210" s="119"/>
      <c r="F210" s="43" t="str">
        <f t="shared" si="64"/>
        <v/>
      </c>
      <c r="G210" s="43" t="str">
        <f>IF(SUMIF($N$17:$N$172,B210,$L$17:$L$172)=0,"",SUMIF($N$17:$N$172,B210,$L$17:$L$172))</f>
        <v/>
      </c>
      <c r="H210" s="98"/>
      <c r="I210" s="95"/>
      <c r="K210" s="122"/>
      <c r="L210" s="122"/>
      <c r="M210" s="122"/>
      <c r="N210" s="122"/>
      <c r="O210" s="122"/>
      <c r="P210" s="122"/>
    </row>
    <row r="211" spans="1:16" ht="20.25" thickTop="1" thickBot="1">
      <c r="A211" s="43">
        <v>20</v>
      </c>
      <c r="B211" s="96"/>
      <c r="C211" s="119"/>
      <c r="D211" s="119"/>
      <c r="E211" s="119"/>
      <c r="F211" s="43" t="str">
        <f t="shared" si="64"/>
        <v/>
      </c>
      <c r="G211" s="43" t="str">
        <f>IF(SUMIF($N$17:$N$172,B211,$L$17:$L$172)=0,"",SUMIF($N$17:$N$172,B211,$L$17:$L$172))</f>
        <v/>
      </c>
      <c r="H211" s="98"/>
      <c r="I211" s="95"/>
      <c r="K211" s="122"/>
      <c r="L211" s="122"/>
      <c r="M211" s="122"/>
      <c r="N211" s="122"/>
      <c r="O211" s="122"/>
      <c r="P211" s="122"/>
    </row>
    <row r="212" spans="1:16" ht="20.25" thickTop="1" thickBot="1">
      <c r="A212" s="120" t="s">
        <v>208</v>
      </c>
      <c r="B212" s="120"/>
      <c r="C212" s="120"/>
      <c r="D212" s="120"/>
      <c r="E212" s="120"/>
      <c r="F212" s="80"/>
      <c r="G212" s="100">
        <f>IF(SUM(G192:G211)=0,"",SUM(G192:G211))</f>
        <v>24.099999999999998</v>
      </c>
      <c r="H212" s="101"/>
      <c r="I212" s="95"/>
      <c r="K212" s="122"/>
      <c r="L212" s="122"/>
      <c r="M212" s="122"/>
      <c r="N212" s="122"/>
      <c r="O212" s="122"/>
      <c r="P212" s="122"/>
    </row>
    <row r="213" spans="1:16" ht="15" thickTop="1">
      <c r="A213" s="80"/>
      <c r="B213" s="102"/>
      <c r="C213" s="111"/>
      <c r="D213" s="111"/>
      <c r="E213" s="111"/>
      <c r="F213" s="80" t="str">
        <f t="shared" ref="F213:F219" si="66">IF(G213&lt;&gt;"",$T$189,"")</f>
        <v/>
      </c>
      <c r="G213" s="80" t="str">
        <f t="shared" ref="G213:G219" si="67">IF(SUMIF($N$17:$N$172,B213,$L$17:$L$172)=0,"",SUMIF($N$17:$N$172,B213,$L$17:$L$172))</f>
        <v/>
      </c>
      <c r="H213" s="81"/>
      <c r="I213" s="81"/>
      <c r="J213" s="81"/>
      <c r="K213" s="81"/>
      <c r="L213" s="88"/>
      <c r="M213" s="88"/>
      <c r="N213" s="88"/>
      <c r="O213" s="88"/>
      <c r="P213" s="88"/>
    </row>
    <row r="214" spans="1:16">
      <c r="A214" s="80"/>
      <c r="B214" s="102"/>
      <c r="C214" s="111"/>
      <c r="D214" s="111"/>
      <c r="E214" s="111"/>
      <c r="F214" s="80" t="str">
        <f t="shared" si="66"/>
        <v/>
      </c>
      <c r="G214" s="80" t="str">
        <f t="shared" si="67"/>
        <v/>
      </c>
      <c r="H214" s="81"/>
    </row>
    <row r="215" spans="1:16">
      <c r="A215" s="80"/>
      <c r="B215" s="102"/>
      <c r="C215" s="111"/>
      <c r="D215" s="111"/>
      <c r="E215" s="111"/>
      <c r="F215" s="80" t="str">
        <f t="shared" si="66"/>
        <v/>
      </c>
      <c r="G215" s="80" t="str">
        <f t="shared" si="67"/>
        <v/>
      </c>
      <c r="H215" s="81"/>
      <c r="I215" s="113" t="s">
        <v>209</v>
      </c>
      <c r="J215" s="113"/>
      <c r="K215" s="114" t="s">
        <v>210</v>
      </c>
      <c r="L215" s="114"/>
      <c r="M215" s="114"/>
      <c r="N215" s="103"/>
      <c r="O215" s="114" t="s">
        <v>211</v>
      </c>
      <c r="P215" s="114"/>
    </row>
    <row r="216" spans="1:16">
      <c r="A216" s="80"/>
      <c r="B216" s="102"/>
      <c r="C216" s="111"/>
      <c r="D216" s="111"/>
      <c r="E216" s="111"/>
      <c r="F216" s="80" t="str">
        <f t="shared" si="66"/>
        <v/>
      </c>
      <c r="G216" s="80" t="str">
        <f t="shared" si="67"/>
        <v/>
      </c>
      <c r="H216" s="81"/>
      <c r="I216" s="115" t="s">
        <v>2</v>
      </c>
      <c r="J216" s="115"/>
      <c r="K216" s="116" t="s">
        <v>212</v>
      </c>
      <c r="L216" s="116"/>
      <c r="M216" s="116" t="s">
        <v>213</v>
      </c>
      <c r="N216" s="116"/>
      <c r="O216" s="116" t="s">
        <v>214</v>
      </c>
      <c r="P216" s="116"/>
    </row>
    <row r="217" spans="1:16" ht="15.75">
      <c r="A217" s="80"/>
      <c r="B217" s="102"/>
      <c r="C217" s="111"/>
      <c r="D217" s="111"/>
      <c r="E217" s="111"/>
      <c r="F217" s="80" t="str">
        <f t="shared" si="66"/>
        <v/>
      </c>
      <c r="G217" s="80" t="str">
        <f t="shared" si="67"/>
        <v/>
      </c>
      <c r="H217" s="81"/>
      <c r="I217" s="104"/>
      <c r="J217" s="105"/>
      <c r="K217" s="105"/>
      <c r="L217" s="105"/>
      <c r="M217" s="106"/>
      <c r="N217" s="106"/>
      <c r="O217" s="106"/>
      <c r="P217" s="107"/>
    </row>
    <row r="218" spans="1:16">
      <c r="A218" s="80"/>
      <c r="B218" s="102"/>
      <c r="C218" s="111"/>
      <c r="D218" s="111"/>
      <c r="E218" s="111"/>
      <c r="F218" s="80" t="str">
        <f t="shared" si="66"/>
        <v/>
      </c>
      <c r="G218" s="80" t="str">
        <f t="shared" si="67"/>
        <v/>
      </c>
      <c r="H218" s="81"/>
      <c r="I218" s="104"/>
      <c r="J218" s="105"/>
      <c r="K218" s="105"/>
      <c r="L218" s="105"/>
      <c r="M218" s="81"/>
      <c r="N218" s="81"/>
      <c r="O218" s="81"/>
      <c r="P218" s="107"/>
    </row>
    <row r="219" spans="1:16">
      <c r="A219" s="80"/>
      <c r="B219" s="102"/>
      <c r="C219" s="111"/>
      <c r="D219" s="111"/>
      <c r="E219" s="111"/>
      <c r="F219" s="80" t="str">
        <f t="shared" si="66"/>
        <v/>
      </c>
      <c r="G219" s="80" t="str">
        <f t="shared" si="67"/>
        <v/>
      </c>
      <c r="H219" s="81"/>
      <c r="I219" s="89"/>
      <c r="J219" s="81"/>
      <c r="K219" s="81"/>
      <c r="L219" s="81"/>
      <c r="M219" s="81"/>
      <c r="N219" s="81"/>
      <c r="O219" s="81"/>
      <c r="P219" s="107"/>
    </row>
    <row r="220" spans="1:16" ht="15">
      <c r="B220" s="108"/>
      <c r="C220" s="108"/>
      <c r="D220" s="108"/>
      <c r="F220" s="108"/>
      <c r="I220" s="112" t="s">
        <v>215</v>
      </c>
      <c r="J220" s="112"/>
      <c r="K220" s="110" t="s">
        <v>216</v>
      </c>
      <c r="L220" s="110"/>
      <c r="M220" s="110" t="s">
        <v>217</v>
      </c>
      <c r="N220" s="110"/>
      <c r="O220" s="110" t="s">
        <v>218</v>
      </c>
      <c r="P220" s="110"/>
    </row>
  </sheetData>
  <mergeCells count="232">
    <mergeCell ref="S6:S13"/>
    <mergeCell ref="B7:C7"/>
    <mergeCell ref="E7:J7"/>
    <mergeCell ref="B8:C8"/>
    <mergeCell ref="E8:J8"/>
    <mergeCell ref="B9:C9"/>
    <mergeCell ref="E9:J14"/>
    <mergeCell ref="B1:D1"/>
    <mergeCell ref="E1:P2"/>
    <mergeCell ref="B2:D2"/>
    <mergeCell ref="B3:D3"/>
    <mergeCell ref="E3:P3"/>
    <mergeCell ref="B5:C5"/>
    <mergeCell ref="E5:J5"/>
    <mergeCell ref="M5:O5"/>
    <mergeCell ref="M10:O10"/>
    <mergeCell ref="A15:A16"/>
    <mergeCell ref="B15:C16"/>
    <mergeCell ref="D15:D16"/>
    <mergeCell ref="E15:E16"/>
    <mergeCell ref="F15:F16"/>
    <mergeCell ref="H15:H16"/>
    <mergeCell ref="B6:C6"/>
    <mergeCell ref="E6:J6"/>
    <mergeCell ref="M6:O6"/>
    <mergeCell ref="M15:M16"/>
    <mergeCell ref="O15:O16"/>
    <mergeCell ref="B17:C17"/>
    <mergeCell ref="B18:C18"/>
    <mergeCell ref="B19:C19"/>
    <mergeCell ref="B20:C20"/>
    <mergeCell ref="B21:C21"/>
    <mergeCell ref="I15:I16"/>
    <mergeCell ref="J15:J16"/>
    <mergeCell ref="K15:K16"/>
    <mergeCell ref="L15:L16"/>
    <mergeCell ref="N15:N16"/>
    <mergeCell ref="B28:C28"/>
    <mergeCell ref="B29:C29"/>
    <mergeCell ref="B30:C30"/>
    <mergeCell ref="B31:C31"/>
    <mergeCell ref="B32:C32"/>
    <mergeCell ref="B33:C33"/>
    <mergeCell ref="B22:C22"/>
    <mergeCell ref="B23:C23"/>
    <mergeCell ref="B24:C24"/>
    <mergeCell ref="B25:C25"/>
    <mergeCell ref="B26:C26"/>
    <mergeCell ref="B27:C27"/>
    <mergeCell ref="B41:C41"/>
    <mergeCell ref="B42:C42"/>
    <mergeCell ref="B43:C43"/>
    <mergeCell ref="B44:C44"/>
    <mergeCell ref="B45:C45"/>
    <mergeCell ref="B46:C46"/>
    <mergeCell ref="B34:C34"/>
    <mergeCell ref="B35:C35"/>
    <mergeCell ref="B36:C36"/>
    <mergeCell ref="B37:C37"/>
    <mergeCell ref="B38:C38"/>
    <mergeCell ref="B39:C39"/>
    <mergeCell ref="B53:C53"/>
    <mergeCell ref="B54:C54"/>
    <mergeCell ref="B55:C55"/>
    <mergeCell ref="B47:C47"/>
    <mergeCell ref="B48:C48"/>
    <mergeCell ref="B49:C49"/>
    <mergeCell ref="B50:C50"/>
    <mergeCell ref="B51:C51"/>
    <mergeCell ref="B52:C52"/>
    <mergeCell ref="B60:C60"/>
    <mergeCell ref="B61:C61"/>
    <mergeCell ref="B62:C62"/>
    <mergeCell ref="B63:C63"/>
    <mergeCell ref="B56:C56"/>
    <mergeCell ref="B57:C57"/>
    <mergeCell ref="B59:C59"/>
    <mergeCell ref="B68:C68"/>
    <mergeCell ref="B69:C69"/>
    <mergeCell ref="B70:C70"/>
    <mergeCell ref="B71:C71"/>
    <mergeCell ref="B64:C64"/>
    <mergeCell ref="B65:C65"/>
    <mergeCell ref="B66:C66"/>
    <mergeCell ref="B67:C67"/>
    <mergeCell ref="B77:C77"/>
    <mergeCell ref="B78:C78"/>
    <mergeCell ref="B79:C79"/>
    <mergeCell ref="B80:C80"/>
    <mergeCell ref="B72:C72"/>
    <mergeCell ref="B73:C73"/>
    <mergeCell ref="B74:C74"/>
    <mergeCell ref="B75:C75"/>
    <mergeCell ref="B76:C76"/>
    <mergeCell ref="B85:C85"/>
    <mergeCell ref="B86:C86"/>
    <mergeCell ref="B87:C87"/>
    <mergeCell ref="B81:C81"/>
    <mergeCell ref="B82:C82"/>
    <mergeCell ref="B83:C83"/>
    <mergeCell ref="B84:C84"/>
    <mergeCell ref="B91:C91"/>
    <mergeCell ref="B92:C92"/>
    <mergeCell ref="B93:C93"/>
    <mergeCell ref="B94:C94"/>
    <mergeCell ref="B88:C88"/>
    <mergeCell ref="B89:C89"/>
    <mergeCell ref="B90:C90"/>
    <mergeCell ref="B99:C99"/>
    <mergeCell ref="B100:C100"/>
    <mergeCell ref="B101:C101"/>
    <mergeCell ref="B96:C96"/>
    <mergeCell ref="B97:C97"/>
    <mergeCell ref="B98:C98"/>
    <mergeCell ref="B105:C105"/>
    <mergeCell ref="B106:C106"/>
    <mergeCell ref="B107:C107"/>
    <mergeCell ref="B108:C108"/>
    <mergeCell ref="B109:C109"/>
    <mergeCell ref="B110:C110"/>
    <mergeCell ref="B102:C102"/>
    <mergeCell ref="B103:C103"/>
    <mergeCell ref="B104:C104"/>
    <mergeCell ref="B117:C117"/>
    <mergeCell ref="B118:C118"/>
    <mergeCell ref="B119:C119"/>
    <mergeCell ref="B120:C120"/>
    <mergeCell ref="B121:C121"/>
    <mergeCell ref="B122:C122"/>
    <mergeCell ref="B111:C111"/>
    <mergeCell ref="B112:C112"/>
    <mergeCell ref="B113:C113"/>
    <mergeCell ref="B114:C114"/>
    <mergeCell ref="B115:C115"/>
    <mergeCell ref="B116:C116"/>
    <mergeCell ref="B126:C126"/>
    <mergeCell ref="B127:C127"/>
    <mergeCell ref="B128:C128"/>
    <mergeCell ref="B129:C129"/>
    <mergeCell ref="B123:C123"/>
    <mergeCell ref="B124:C124"/>
    <mergeCell ref="B125:C125"/>
    <mergeCell ref="B136:C136"/>
    <mergeCell ref="B137:C137"/>
    <mergeCell ref="B140:C140"/>
    <mergeCell ref="B141:C141"/>
    <mergeCell ref="B130:C130"/>
    <mergeCell ref="B131:C131"/>
    <mergeCell ref="B132:C132"/>
    <mergeCell ref="B133:C133"/>
    <mergeCell ref="B134:C134"/>
    <mergeCell ref="B135:C135"/>
    <mergeCell ref="B145:C145"/>
    <mergeCell ref="B146:C146"/>
    <mergeCell ref="B147:C147"/>
    <mergeCell ref="B142:C142"/>
    <mergeCell ref="B143:C143"/>
    <mergeCell ref="B144:C144"/>
    <mergeCell ref="B151:C151"/>
    <mergeCell ref="B152:C152"/>
    <mergeCell ref="B153:C153"/>
    <mergeCell ref="B148:C148"/>
    <mergeCell ref="B149:C149"/>
    <mergeCell ref="B150:C150"/>
    <mergeCell ref="B157:C157"/>
    <mergeCell ref="B158:C158"/>
    <mergeCell ref="B159:C159"/>
    <mergeCell ref="B154:C154"/>
    <mergeCell ref="B155:C155"/>
    <mergeCell ref="B156:C156"/>
    <mergeCell ref="B163:C163"/>
    <mergeCell ref="B164:C164"/>
    <mergeCell ref="B165:C165"/>
    <mergeCell ref="B160:C160"/>
    <mergeCell ref="B161:C161"/>
    <mergeCell ref="B162:C162"/>
    <mergeCell ref="B169:C169"/>
    <mergeCell ref="B170:C170"/>
    <mergeCell ref="B171:C171"/>
    <mergeCell ref="B166:C166"/>
    <mergeCell ref="B167:C167"/>
    <mergeCell ref="B168:C168"/>
    <mergeCell ref="K190:P212"/>
    <mergeCell ref="C191:E191"/>
    <mergeCell ref="C192:E192"/>
    <mergeCell ref="C193:E193"/>
    <mergeCell ref="C194:E194"/>
    <mergeCell ref="C195:E195"/>
    <mergeCell ref="B172:C172"/>
    <mergeCell ref="B182:C182"/>
    <mergeCell ref="H182:I182"/>
    <mergeCell ref="B183:C183"/>
    <mergeCell ref="B184:C184"/>
    <mergeCell ref="C196:E196"/>
    <mergeCell ref="C197:E197"/>
    <mergeCell ref="C198:E198"/>
    <mergeCell ref="C199:E199"/>
    <mergeCell ref="C200:E200"/>
    <mergeCell ref="C201:E201"/>
    <mergeCell ref="B185:C185"/>
    <mergeCell ref="B186:C186"/>
    <mergeCell ref="B187:C187"/>
    <mergeCell ref="A190:H190"/>
    <mergeCell ref="C208:E208"/>
    <mergeCell ref="C209:E209"/>
    <mergeCell ref="C210:E210"/>
    <mergeCell ref="C211:E211"/>
    <mergeCell ref="A212:E212"/>
    <mergeCell ref="C213:E213"/>
    <mergeCell ref="C202:E202"/>
    <mergeCell ref="C203:E203"/>
    <mergeCell ref="C204:E204"/>
    <mergeCell ref="C205:E205"/>
    <mergeCell ref="C206:E206"/>
    <mergeCell ref="C207:E207"/>
    <mergeCell ref="O220:P220"/>
    <mergeCell ref="C217:E217"/>
    <mergeCell ref="C218:E218"/>
    <mergeCell ref="C219:E219"/>
    <mergeCell ref="I220:J220"/>
    <mergeCell ref="K220:L220"/>
    <mergeCell ref="M220:N220"/>
    <mergeCell ref="C214:E214"/>
    <mergeCell ref="C215:E215"/>
    <mergeCell ref="I215:J215"/>
    <mergeCell ref="K215:M215"/>
    <mergeCell ref="O215:P215"/>
    <mergeCell ref="C216:E216"/>
    <mergeCell ref="I216:J216"/>
    <mergeCell ref="K216:L216"/>
    <mergeCell ref="M216:N216"/>
    <mergeCell ref="O216:P216"/>
  </mergeCells>
  <conditionalFormatting sqref="E5:E9">
    <cfRule type="cellIs" dxfId="74" priority="32" stopIfTrue="1" operator="equal">
      <formula>""</formula>
    </cfRule>
  </conditionalFormatting>
  <conditionalFormatting sqref="D51:D53 D55:D60 D62 D64">
    <cfRule type="cellIs" dxfId="73" priority="6" stopIfTrue="1" operator="equal">
      <formula>"B"</formula>
    </cfRule>
  </conditionalFormatting>
  <conditionalFormatting sqref="D88:D89 D92:D95 D102:D104 D112:D123 D125:D139">
    <cfRule type="cellIs" dxfId="72" priority="18" stopIfTrue="1" operator="equal">
      <formula>"B"</formula>
    </cfRule>
  </conditionalFormatting>
  <conditionalFormatting sqref="D140">
    <cfRule type="cellIs" dxfId="71" priority="30" stopIfTrue="1" operator="equal">
      <formula>"B"</formula>
    </cfRule>
  </conditionalFormatting>
  <conditionalFormatting sqref="D61 D65:D87 D90:D91 D96:D101 D141:D142">
    <cfRule type="cellIs" dxfId="70" priority="12" stopIfTrue="1" operator="equal">
      <formula>"B"</formula>
    </cfRule>
  </conditionalFormatting>
  <conditionalFormatting sqref="D105:D109">
    <cfRule type="cellIs" dxfId="69" priority="21" stopIfTrue="1" operator="equal">
      <formula>"B"</formula>
    </cfRule>
  </conditionalFormatting>
  <conditionalFormatting sqref="D110:D111">
    <cfRule type="cellIs" dxfId="68" priority="24" stopIfTrue="1" operator="equal">
      <formula>"B"</formula>
    </cfRule>
  </conditionalFormatting>
  <conditionalFormatting sqref="D54">
    <cfRule type="cellIs" dxfId="67" priority="9" stopIfTrue="1" operator="equal">
      <formula>"B"</formula>
    </cfRule>
  </conditionalFormatting>
  <conditionalFormatting sqref="D63">
    <cfRule type="cellIs" dxfId="66" priority="15" stopIfTrue="1" operator="equal">
      <formula>"B"</formula>
    </cfRule>
  </conditionalFormatting>
  <conditionalFormatting sqref="D124">
    <cfRule type="cellIs" dxfId="65" priority="27" stopIfTrue="1" operator="equal">
      <formula>"B"</formula>
    </cfRule>
  </conditionalFormatting>
  <conditionalFormatting sqref="D17:D50 D143:D172">
    <cfRule type="cellIs" dxfId="64" priority="3" stopIfTrue="1" operator="equal">
      <formula>"B"</formula>
    </cfRule>
  </conditionalFormatting>
  <conditionalFormatting sqref="D51:D53 D55:D60 D62 D64">
    <cfRule type="cellIs" dxfId="63" priority="4" stopIfTrue="1" operator="equal">
      <formula>"Helper"</formula>
    </cfRule>
  </conditionalFormatting>
  <conditionalFormatting sqref="D88:D89 D92:D95 D102:D104 D112:D123 D125:D139">
    <cfRule type="cellIs" dxfId="62" priority="16" stopIfTrue="1" operator="equal">
      <formula>"Helper"</formula>
    </cfRule>
  </conditionalFormatting>
  <conditionalFormatting sqref="D140">
    <cfRule type="cellIs" dxfId="61" priority="28" stopIfTrue="1" operator="equal">
      <formula>"Helper"</formula>
    </cfRule>
  </conditionalFormatting>
  <conditionalFormatting sqref="D61 D65:D87 D90:D91 D96:D101 D141:D142">
    <cfRule type="cellIs" dxfId="60" priority="10" stopIfTrue="1" operator="equal">
      <formula>"Helper"</formula>
    </cfRule>
  </conditionalFormatting>
  <conditionalFormatting sqref="D105:D109">
    <cfRule type="cellIs" dxfId="59" priority="19" stopIfTrue="1" operator="equal">
      <formula>"Helper"</formula>
    </cfRule>
  </conditionalFormatting>
  <conditionalFormatting sqref="D110:D111">
    <cfRule type="cellIs" dxfId="58" priority="22" stopIfTrue="1" operator="equal">
      <formula>"Helper"</formula>
    </cfRule>
  </conditionalFormatting>
  <conditionalFormatting sqref="D54">
    <cfRule type="cellIs" dxfId="57" priority="7" stopIfTrue="1" operator="equal">
      <formula>"Helper"</formula>
    </cfRule>
  </conditionalFormatting>
  <conditionalFormatting sqref="D63">
    <cfRule type="cellIs" dxfId="56" priority="13" stopIfTrue="1" operator="equal">
      <formula>"Helper"</formula>
    </cfRule>
  </conditionalFormatting>
  <conditionalFormatting sqref="D124">
    <cfRule type="cellIs" dxfId="55" priority="25" stopIfTrue="1" operator="equal">
      <formula>"Helper"</formula>
    </cfRule>
  </conditionalFormatting>
  <conditionalFormatting sqref="D17:D50 D143:D172">
    <cfRule type="cellIs" dxfId="54" priority="1" stopIfTrue="1" operator="equal">
      <formula>"Helper"</formula>
    </cfRule>
  </conditionalFormatting>
  <conditionalFormatting sqref="D51:D53 D55:D60 D62 D64">
    <cfRule type="cellIs" dxfId="53" priority="5" stopIfTrue="1" operator="equal">
      <formula>"Iron"</formula>
    </cfRule>
  </conditionalFormatting>
  <conditionalFormatting sqref="D88:D89 D92:D95 D102:D104 D112:D123 D125:D139">
    <cfRule type="cellIs" dxfId="52" priority="17" stopIfTrue="1" operator="equal">
      <formula>"Iron"</formula>
    </cfRule>
  </conditionalFormatting>
  <conditionalFormatting sqref="D140">
    <cfRule type="cellIs" dxfId="51" priority="29" stopIfTrue="1" operator="equal">
      <formula>"Iron"</formula>
    </cfRule>
  </conditionalFormatting>
  <conditionalFormatting sqref="D61 D65:D87 D90:D91 D96:D101 D141:D142">
    <cfRule type="cellIs" dxfId="50" priority="11" stopIfTrue="1" operator="equal">
      <formula>"Iron"</formula>
    </cfRule>
  </conditionalFormatting>
  <conditionalFormatting sqref="D105:D109">
    <cfRule type="cellIs" dxfId="49" priority="20" stopIfTrue="1" operator="equal">
      <formula>"Iron"</formula>
    </cfRule>
  </conditionalFormatting>
  <conditionalFormatting sqref="D110:D111">
    <cfRule type="cellIs" dxfId="48" priority="23" stopIfTrue="1" operator="equal">
      <formula>"Iron"</formula>
    </cfRule>
  </conditionalFormatting>
  <conditionalFormatting sqref="D54">
    <cfRule type="cellIs" dxfId="47" priority="8" stopIfTrue="1" operator="equal">
      <formula>"Iron"</formula>
    </cfRule>
  </conditionalFormatting>
  <conditionalFormatting sqref="D63">
    <cfRule type="cellIs" dxfId="46" priority="14" stopIfTrue="1" operator="equal">
      <formula>"Iron"</formula>
    </cfRule>
  </conditionalFormatting>
  <conditionalFormatting sqref="D124">
    <cfRule type="cellIs" dxfId="45" priority="26" stopIfTrue="1" operator="equal">
      <formula>"Iron"</formula>
    </cfRule>
  </conditionalFormatting>
  <conditionalFormatting sqref="D17:D50 D143:D172">
    <cfRule type="cellIs" dxfId="44" priority="2" stopIfTrue="1" operator="equal">
      <formula>"Iron"</formula>
    </cfRule>
  </conditionalFormatting>
  <conditionalFormatting sqref="B21 E17:E22 B40:C40 B41 B48:B50 E30:E50 C58 E61 N62 E65:E72 E80:E81 B82:B85 E85:E86 E96 E104 M94:N123 E112 B113:B118 E120:E123 B127:B137 E127:E139 M125:N139 E141:E142 N140:N172 M140:M173 B192:B211 N17:N53 M17:M93 N65:N93">
    <cfRule type="cellIs" dxfId="43" priority="31" stopIfTrue="1" operator="equal">
      <formula>0</formula>
    </cfRule>
  </conditionalFormatting>
  <conditionalFormatting sqref="B140">
    <cfRule type="cellIs" dxfId="42" priority="73" stopIfTrue="1" operator="equal">
      <formula>0</formula>
    </cfRule>
  </conditionalFormatting>
  <conditionalFormatting sqref="B141">
    <cfRule type="cellIs" dxfId="41" priority="74" stopIfTrue="1" operator="equal">
      <formula>0</formula>
    </cfRule>
  </conditionalFormatting>
  <conditionalFormatting sqref="E140 B142">
    <cfRule type="cellIs" dxfId="40" priority="42" stopIfTrue="1" operator="equal">
      <formula>0</formula>
    </cfRule>
  </conditionalFormatting>
  <conditionalFormatting sqref="B60:B61">
    <cfRule type="cellIs" dxfId="39" priority="57" stopIfTrue="1" operator="equal">
      <formula>0</formula>
    </cfRule>
  </conditionalFormatting>
  <conditionalFormatting sqref="B68">
    <cfRule type="cellIs" dxfId="38" priority="59" stopIfTrue="1" operator="equal">
      <formula>0</formula>
    </cfRule>
  </conditionalFormatting>
  <conditionalFormatting sqref="B52">
    <cfRule type="cellIs" dxfId="37" priority="55" stopIfTrue="1" operator="equal">
      <formula>0</formula>
    </cfRule>
  </conditionalFormatting>
  <conditionalFormatting sqref="B66:B67">
    <cfRule type="cellIs" dxfId="36" priority="58" stopIfTrue="1" operator="equal">
      <formula>0</formula>
    </cfRule>
  </conditionalFormatting>
  <conditionalFormatting sqref="B18">
    <cfRule type="cellIs" dxfId="35" priority="48" stopIfTrue="1" operator="equal">
      <formula>0</formula>
    </cfRule>
  </conditionalFormatting>
  <conditionalFormatting sqref="B51">
    <cfRule type="cellIs" dxfId="34" priority="54" stopIfTrue="1" operator="equal">
      <formula>0</formula>
    </cfRule>
  </conditionalFormatting>
  <conditionalFormatting sqref="B17">
    <cfRule type="cellIs" dxfId="33" priority="47" stopIfTrue="1" operator="equal">
      <formula>0</formula>
    </cfRule>
  </conditionalFormatting>
  <conditionalFormatting sqref="B73">
    <cfRule type="cellIs" dxfId="32" priority="60" stopIfTrue="1" operator="equal">
      <formula>0</formula>
    </cfRule>
  </conditionalFormatting>
  <conditionalFormatting sqref="B86">
    <cfRule type="cellIs" dxfId="31" priority="63" stopIfTrue="1" operator="equal">
      <formula>0</formula>
    </cfRule>
  </conditionalFormatting>
  <conditionalFormatting sqref="B95:C95">
    <cfRule type="cellIs" dxfId="30" priority="65" stopIfTrue="1" operator="equal">
      <formula>0</formula>
    </cfRule>
  </conditionalFormatting>
  <conditionalFormatting sqref="B96:B103">
    <cfRule type="cellIs" dxfId="29" priority="66" stopIfTrue="1" operator="equal">
      <formula>0</formula>
    </cfRule>
  </conditionalFormatting>
  <conditionalFormatting sqref="B81">
    <cfRule type="cellIs" dxfId="28" priority="62" stopIfTrue="1" operator="equal">
      <formula>0</formula>
    </cfRule>
  </conditionalFormatting>
  <conditionalFormatting sqref="B104">
    <cfRule type="cellIs" dxfId="27" priority="67" stopIfTrue="1" operator="equal">
      <formula>0</formula>
    </cfRule>
  </conditionalFormatting>
  <conditionalFormatting sqref="B112">
    <cfRule type="cellIs" dxfId="26" priority="69" stopIfTrue="1" operator="equal">
      <formula>0</formula>
    </cfRule>
  </conditionalFormatting>
  <conditionalFormatting sqref="B105:B111">
    <cfRule type="cellIs" dxfId="25" priority="68" stopIfTrue="1" operator="equal">
      <formula>0</formula>
    </cfRule>
  </conditionalFormatting>
  <conditionalFormatting sqref="B119:B123 B138:C139">
    <cfRule type="cellIs" dxfId="24" priority="70" stopIfTrue="1" operator="equal">
      <formula>0</formula>
    </cfRule>
  </conditionalFormatting>
  <conditionalFormatting sqref="E73:E79">
    <cfRule type="cellIs" dxfId="23" priority="35" stopIfTrue="1" operator="equal">
      <formula>0</formula>
    </cfRule>
  </conditionalFormatting>
  <conditionalFormatting sqref="E82:E84">
    <cfRule type="cellIs" dxfId="22" priority="36" stopIfTrue="1" operator="equal">
      <formula>0</formula>
    </cfRule>
  </conditionalFormatting>
  <conditionalFormatting sqref="E87:E95">
    <cfRule type="cellIs" dxfId="21" priority="37" stopIfTrue="1" operator="equal">
      <formula>0</formula>
    </cfRule>
  </conditionalFormatting>
  <conditionalFormatting sqref="E97:E103">
    <cfRule type="cellIs" dxfId="20" priority="38" stopIfTrue="1" operator="equal">
      <formula>0</formula>
    </cfRule>
  </conditionalFormatting>
  <conditionalFormatting sqref="E105:E111">
    <cfRule type="cellIs" dxfId="19" priority="39" stopIfTrue="1" operator="equal">
      <formula>0</formula>
    </cfRule>
  </conditionalFormatting>
  <conditionalFormatting sqref="B146:B147 E144:E146">
    <cfRule type="cellIs" dxfId="18" priority="44" stopIfTrue="1" operator="equal">
      <formula>0</formula>
    </cfRule>
  </conditionalFormatting>
  <conditionalFormatting sqref="E113:E119">
    <cfRule type="cellIs" dxfId="17" priority="40" stopIfTrue="1" operator="equal">
      <formula>0</formula>
    </cfRule>
  </conditionalFormatting>
  <conditionalFormatting sqref="B19:B20">
    <cfRule type="cellIs" dxfId="16" priority="49" stopIfTrue="1" operator="equal">
      <formula>0</formula>
    </cfRule>
  </conditionalFormatting>
  <conditionalFormatting sqref="B31:B33">
    <cfRule type="cellIs" dxfId="15" priority="51" stopIfTrue="1" operator="equal">
      <formula>0</formula>
    </cfRule>
  </conditionalFormatting>
  <conditionalFormatting sqref="B34:B39">
    <cfRule type="cellIs" dxfId="14" priority="52" stopIfTrue="1" operator="equal">
      <formula>0</formula>
    </cfRule>
  </conditionalFormatting>
  <conditionalFormatting sqref="B42:B47">
    <cfRule type="cellIs" dxfId="13" priority="53" stopIfTrue="1" operator="equal">
      <formula>0</formula>
    </cfRule>
  </conditionalFormatting>
  <conditionalFormatting sqref="B74:B80">
    <cfRule type="cellIs" dxfId="12" priority="61" stopIfTrue="1" operator="equal">
      <formula>0</formula>
    </cfRule>
  </conditionalFormatting>
  <conditionalFormatting sqref="B87:B94">
    <cfRule type="cellIs" dxfId="11" priority="64" stopIfTrue="1" operator="equal">
      <formula>0</formula>
    </cfRule>
  </conditionalFormatting>
  <conditionalFormatting sqref="B125:B126">
    <cfRule type="cellIs" dxfId="10" priority="72" stopIfTrue="1" operator="equal">
      <formula>0</formula>
    </cfRule>
  </conditionalFormatting>
  <conditionalFormatting sqref="B53:B58 B62:B65 B69:B71 B143 E143 B145 B148:B172 E147:E149 E156:E161 E167:E172">
    <cfRule type="cellIs" dxfId="9" priority="43" stopIfTrue="1" operator="equal">
      <formula>0</formula>
    </cfRule>
  </conditionalFormatting>
  <conditionalFormatting sqref="M124:N124">
    <cfRule type="cellIs" dxfId="8" priority="45" stopIfTrue="1" operator="equal">
      <formula>0</formula>
    </cfRule>
  </conditionalFormatting>
  <conditionalFormatting sqref="B124">
    <cfRule type="cellIs" dxfId="7" priority="71" stopIfTrue="1" operator="equal">
      <formula>0</formula>
    </cfRule>
  </conditionalFormatting>
  <conditionalFormatting sqref="E124">
    <cfRule type="cellIs" dxfId="6" priority="41" stopIfTrue="1" operator="equal">
      <formula>0</formula>
    </cfRule>
  </conditionalFormatting>
  <conditionalFormatting sqref="B22:B30">
    <cfRule type="cellIs" dxfId="5" priority="50" stopIfTrue="1" operator="equal">
      <formula>0</formula>
    </cfRule>
  </conditionalFormatting>
  <conditionalFormatting sqref="E23:E25">
    <cfRule type="cellIs" dxfId="4" priority="33" stopIfTrue="1" operator="equal">
      <formula>0</formula>
    </cfRule>
  </conditionalFormatting>
  <conditionalFormatting sqref="E26:E29">
    <cfRule type="cellIs" dxfId="3" priority="34" stopIfTrue="1" operator="equal">
      <formula>0</formula>
    </cfRule>
  </conditionalFormatting>
  <conditionalFormatting sqref="B144">
    <cfRule type="cellIs" dxfId="2" priority="75" stopIfTrue="1" operator="equal">
      <formula>0</formula>
    </cfRule>
  </conditionalFormatting>
  <conditionalFormatting sqref="N54:N61 N63:N64">
    <cfRule type="cellIs" dxfId="1" priority="46" stopIfTrue="1" operator="equal">
      <formula>0</formula>
    </cfRule>
  </conditionalFormatting>
  <conditionalFormatting sqref="B59 B72">
    <cfRule type="cellIs" dxfId="0" priority="56" stopIfTrue="1" operator="equal">
      <formula>0</formula>
    </cfRule>
  </conditionalFormatting>
  <dataValidations count="10">
    <dataValidation type="list" allowBlank="1" sqref="N51:N52 N54:N61 N63:N64 N143:N148 N156:N165 M173 B192:B211" xr:uid="{74A7546E-9AAD-4B67-AB76-F57BAAEE1B9B}">
      <formula1>"Single Needle,Double Needle,Single Chainstitch,S/N Cutter,Obras 3,Obras 4,Obras 5,Smoke,Overdeck 2,Overdeck 2 Rantai,Overdeck 3,Overdeck 3 Rantai,Kansai Ban,May Cuff,Roll,Zig - Zag,Single Needle / Side Cutter,Flatseam,Saddle Stich,Blind Stich / SOM / Lash"</formula1>
    </dataValidation>
    <dataValidation type="list" allowBlank="1" sqref="C192:C198 C200" xr:uid="{2BC73BE4-B5CB-461D-89E4-6E326ABB0012}">
      <formula1>"JUKI DDL-8700A-7,JUKI DLM-5400N-7,JUKI DLM 5200,JUKI LK 1903A-SS,JACK T1790BS-1,BROTHER MS-1190,SIRUBA L918-RM1,SIRUBA L 188F-RM1,KANSAI FX-4418P"</formula1>
    </dataValidation>
    <dataValidation type="list" allowBlank="1" sqref="D17:D50 D54 D61 D63 D65:D71 D90:D91 D141:D142" xr:uid="{C58B260A-13DE-453C-B11A-64269DA00227}">
      <formula1>"M,Iron,Helper,B,QC,"</formula1>
    </dataValidation>
    <dataValidation type="list" allowBlank="1" sqref="D51:D53 D55:D60 D62 D64 D143:D172" xr:uid="{36D42B95-E3C6-416E-9DD9-D86C146A7EF4}">
      <formula1>"M,Iron,Helper,B,QC"</formula1>
    </dataValidation>
    <dataValidation type="list" allowBlank="1" sqref="D72:D78 D80:D89 D92:D140" xr:uid="{BE3EA4B7-4CB1-4EFB-A1F2-DF44A177997C}">
      <formula1>"M,Iron,Helper,B,"</formula1>
    </dataValidation>
    <dataValidation type="list" allowBlank="1" sqref="D79" xr:uid="{70F4DE62-5423-459B-8B76-EF71F77AEFB3}">
      <formula1>"M,Iron,Helper,B,QC,HTL"</formula1>
    </dataValidation>
    <dataValidation type="list" allowBlank="1" sqref="D173" xr:uid="{82F3CD65-1AA6-48AF-8EF5-5DD904459BD2}">
      <formula1>"M,Iron,Helper"</formula1>
    </dataValidation>
    <dataValidation type="list" allowBlank="1" sqref="N17:N50 N53 N62 N65:N142 N149:N155 N166:N172" xr:uid="{2E7CBFB1-F5B5-4BFA-84C5-0C1D371D88DE}">
      <formula1>"Single Needle,Double Needle,Single Chainstitch,Obras 3,Obras 4,Obras 5,Smoke,Overdeck 2,Overdeck 2 Rantai,Overdeck 3,Overdeck 3 Rantai,Kansai Ban,May Cuff,Roll,Zig - Zag,Single Needle / Side Cutter,Flatseam,Saddle Stich,Blind Stich / SOM / Lashing,Picote"</formula1>
    </dataValidation>
    <dataValidation type="list" allowBlank="1" sqref="N173" xr:uid="{4D6C11D7-4CD8-424F-B76B-E7A2045AA855}">
      <formula1>"Single Needle,Double Needle,Single Chainstitch,Obras 3,Obras 4,Obras 5,Smoke,Overdeck 2,Overdeck 2 Rantai,Overdeck 3,Overdeck 3 Rantai,Kansai Ban,May Cuff,Roll,Zig - Zag,Zig - Zag Chainstitch,SOM,Flatseam,Saddle Stich,Blind Stich,Picote,Iron Steam,Bartack"</formula1>
    </dataValidation>
    <dataValidation type="list" allowBlank="1" sqref="P181 N174:N180" xr:uid="{F3495333-A36D-4A3A-948C-8B25C935AD84}">
      <formula1>"$#REF!.$B$72:$B$94"</formula1>
    </dataValidation>
  </dataValidations>
  <hyperlinks>
    <hyperlink ref="M14" r:id="rId1" xr:uid="{C44EC8B0-35F0-43E8-9516-F37613170F0D}"/>
  </hyperlinks>
  <pageMargins left="0.22640000000000005" right="0.31460000000000005" top="0.60910000000000009" bottom="0.58860000000000001" header="0.31340000000000007" footer="0.29290000000000005"/>
  <pageSetup paperSize="0" scale="38" fitToWidth="0" fitToHeight="0" pageOrder="overThenDown" orientation="portrait" horizontalDpi="0" verticalDpi="0" copies="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ANALISA_PROSES_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PC-P002</dc:creator>
  <cp:lastModifiedBy>user</cp:lastModifiedBy>
  <dcterms:created xsi:type="dcterms:W3CDTF">2025-01-14T03:10:31Z</dcterms:created>
  <dcterms:modified xsi:type="dcterms:W3CDTF">2025-01-14T06:32:43Z</dcterms:modified>
</cp:coreProperties>
</file>