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Macro Record Projects\Local Project\MACRO_InputUser - Partial 262 at GCC\.Macro\Backup\LOGIKA ALGORITMA\20241018\"/>
    </mc:Choice>
  </mc:AlternateContent>
  <xr:revisionPtr revIDLastSave="0" documentId="13_ncr:1_{34EFDE1C-74CA-4100-A333-7C36573A38F9}" xr6:coauthVersionLast="47" xr6:coauthVersionMax="47" xr10:uidLastSave="{00000000-0000-0000-0000-000000000000}"/>
  <bookViews>
    <workbookView xWindow="-120" yWindow="-120" windowWidth="20730" windowHeight="11160" tabRatio="912" firstSheet="2" activeTab="4" xr2:uid="{903909CB-1046-426F-91D1-853518C2D676}"/>
  </bookViews>
  <sheets>
    <sheet name="ADMINISTRATOR" sheetId="25" r:id="rId1"/>
    <sheet name="Ref_Satuan" sheetId="35" r:id="rId2"/>
    <sheet name="Temp_VALIDASI_BakalInput1" sheetId="37" r:id="rId3"/>
    <sheet name="HOME" sheetId="26" r:id="rId4"/>
    <sheet name="VALIDASI_BakalInput1" sheetId="32" r:id="rId5"/>
    <sheet name="CC1_ImpINV" sheetId="28" r:id="rId6"/>
    <sheet name="CC1_DM" sheetId="33" r:id="rId7"/>
    <sheet name="CC2_ImpSJ" sheetId="30" r:id="rId8"/>
    <sheet name="CC3_Retur" sheetId="31" r:id="rId9"/>
    <sheet name="CC3_DM" sheetId="38" r:id="rId10"/>
    <sheet name="VALIDASI_BakalInput2" sheetId="23" r:id="rId11"/>
    <sheet name="LA" sheetId="27" r:id="rId12"/>
  </sheets>
  <definedNames>
    <definedName name="_xlnm._FilterDatabase" localSheetId="6" hidden="1">CC1_DM!$A$10:$C$13</definedName>
    <definedName name="_xlnm._FilterDatabase" localSheetId="5" hidden="1">CC1_ImpINV!$A$1:$H$18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8" l="1"/>
  <c r="D17" i="32"/>
  <c r="D21" i="32"/>
  <c r="C17" i="32"/>
  <c r="B17" i="32"/>
  <c r="C6" i="32"/>
  <c r="D6" i="32" s="1"/>
  <c r="B14" i="32"/>
  <c r="C14" i="32" s="1"/>
  <c r="B6" i="37"/>
  <c r="C6" i="37" s="1"/>
  <c r="D6" i="37" s="1"/>
  <c r="B9" i="37"/>
  <c r="C9" i="37" s="1"/>
  <c r="D9" i="37" s="1"/>
  <c r="B13" i="37"/>
  <c r="C13" i="37" s="1"/>
  <c r="B14" i="37"/>
  <c r="C14" i="37" s="1"/>
  <c r="B15" i="37"/>
  <c r="C15" i="37" s="1"/>
  <c r="B16" i="37"/>
  <c r="C16" i="37" s="1"/>
  <c r="B17" i="37"/>
  <c r="B18" i="37"/>
  <c r="B19" i="37"/>
  <c r="B20" i="32" l="1"/>
  <c r="B18" i="32"/>
  <c r="B19" i="32"/>
  <c r="B16" i="32"/>
  <c r="C16" i="32" s="1"/>
  <c r="D16" i="32" s="1"/>
  <c r="B15" i="32"/>
  <c r="C15" i="32" s="1"/>
  <c r="D15" i="32" s="1"/>
  <c r="D14" i="32"/>
  <c r="B3" i="30"/>
  <c r="G3" i="30" s="1"/>
  <c r="H3" i="30" s="1"/>
  <c r="B4" i="30"/>
  <c r="I4" i="30" s="1"/>
  <c r="J4" i="30" s="1"/>
  <c r="B5" i="30"/>
  <c r="G5" i="30" s="1"/>
  <c r="H5" i="30" s="1"/>
  <c r="B6" i="30"/>
  <c r="I6" i="30" s="1"/>
  <c r="J6" i="30" s="1"/>
  <c r="B7" i="30"/>
  <c r="G7" i="30" s="1"/>
  <c r="H7" i="30" s="1"/>
  <c r="B8" i="30"/>
  <c r="E8" i="30" s="1"/>
  <c r="B9" i="30"/>
  <c r="G9" i="30" s="1"/>
  <c r="H9" i="30" s="1"/>
  <c r="B10" i="30"/>
  <c r="D10" i="30" s="1"/>
  <c r="B11" i="30"/>
  <c r="I11" i="30" s="1"/>
  <c r="J11" i="30" s="1"/>
  <c r="B12" i="30"/>
  <c r="G12" i="30" s="1"/>
  <c r="H12" i="30" s="1"/>
  <c r="B13" i="30"/>
  <c r="E13" i="30" s="1"/>
  <c r="B14" i="30"/>
  <c r="G14" i="30" s="1"/>
  <c r="H14" i="30" s="1"/>
  <c r="B15" i="30"/>
  <c r="G15" i="30" s="1"/>
  <c r="H15" i="30" s="1"/>
  <c r="B16" i="30"/>
  <c r="E16" i="30" s="1"/>
  <c r="B17" i="30"/>
  <c r="D17" i="30" s="1"/>
  <c r="B18" i="30"/>
  <c r="I18" i="30" s="1"/>
  <c r="J18" i="30" s="1"/>
  <c r="B19" i="30"/>
  <c r="G19" i="30" s="1"/>
  <c r="H19" i="30" s="1"/>
  <c r="B2" i="30"/>
  <c r="E2" i="30" s="1"/>
  <c r="B16" i="28"/>
  <c r="F16" i="28" s="1"/>
  <c r="G16" i="28" s="1"/>
  <c r="B15" i="28"/>
  <c r="H15" i="28" s="1"/>
  <c r="B14" i="28"/>
  <c r="D14" i="28" s="1"/>
  <c r="E14" i="28" s="1"/>
  <c r="B13" i="28"/>
  <c r="D13" i="28" s="1"/>
  <c r="B12" i="28"/>
  <c r="D12" i="28" s="1"/>
  <c r="B11" i="28"/>
  <c r="F11" i="28" s="1"/>
  <c r="G11" i="28" s="1"/>
  <c r="B10" i="28"/>
  <c r="F10" i="28" s="1"/>
  <c r="G10" i="28" s="1"/>
  <c r="B9" i="28"/>
  <c r="D9" i="28" s="1"/>
  <c r="B8" i="28"/>
  <c r="F8" i="28" s="1"/>
  <c r="G8" i="28" s="1"/>
  <c r="B7" i="28"/>
  <c r="H7" i="28" s="1"/>
  <c r="B6" i="28"/>
  <c r="D6" i="28" s="1"/>
  <c r="B5" i="28"/>
  <c r="D5" i="28" s="1"/>
  <c r="B4" i="28"/>
  <c r="H4" i="28" s="1"/>
  <c r="B3" i="28"/>
  <c r="D3" i="28" s="1"/>
  <c r="F2" i="28"/>
  <c r="G2" i="28" s="1"/>
  <c r="B10" i="32"/>
  <c r="C10" i="32" s="1"/>
  <c r="D10" i="32" s="1"/>
  <c r="B7" i="32"/>
  <c r="C7" i="32" s="1"/>
  <c r="D7" i="32" s="1"/>
  <c r="C1" i="33"/>
  <c r="B1" i="33"/>
  <c r="A1" i="33"/>
  <c r="G18" i="28"/>
  <c r="F5" i="27" a="1"/>
  <c r="F5" i="27" s="1"/>
  <c r="D2" i="27" a="1"/>
  <c r="D2" i="27" s="1"/>
  <c r="H17" i="27"/>
  <c r="I3" i="30" l="1"/>
  <c r="J3" i="30" s="1"/>
  <c r="G4" i="30"/>
  <c r="H4" i="30" s="1"/>
  <c r="H8" i="28"/>
  <c r="H16" i="28"/>
  <c r="G6" i="30"/>
  <c r="H6" i="30" s="1"/>
  <c r="I5" i="30"/>
  <c r="J5" i="30" s="1"/>
  <c r="I2" i="30"/>
  <c r="J2" i="30" s="1"/>
  <c r="G2" i="30"/>
  <c r="H2" i="30" s="1"/>
  <c r="H2" i="28"/>
  <c r="L16" i="30"/>
  <c r="R16" i="30" s="1"/>
  <c r="L15" i="30"/>
  <c r="L8" i="30"/>
  <c r="R8" i="30" s="1"/>
  <c r="L7" i="30"/>
  <c r="L10" i="30"/>
  <c r="R10" i="30" s="1"/>
  <c r="L18" i="30"/>
  <c r="L17" i="30"/>
  <c r="R17" i="30" s="1"/>
  <c r="L9" i="30"/>
  <c r="R9" i="30" s="1"/>
  <c r="L14" i="30"/>
  <c r="L6" i="30"/>
  <c r="D8" i="30"/>
  <c r="F8" i="30" s="1"/>
  <c r="L13" i="30"/>
  <c r="L5" i="30"/>
  <c r="D6" i="30"/>
  <c r="L2" i="30"/>
  <c r="L12" i="30"/>
  <c r="L4" i="30"/>
  <c r="D5" i="30"/>
  <c r="L19" i="30"/>
  <c r="L11" i="30"/>
  <c r="L3" i="30"/>
  <c r="E17" i="30"/>
  <c r="F17" i="30" s="1"/>
  <c r="D16" i="30"/>
  <c r="F16" i="30" s="1"/>
  <c r="D15" i="30"/>
  <c r="D14" i="30"/>
  <c r="E10" i="30"/>
  <c r="F10" i="30" s="1"/>
  <c r="E9" i="30"/>
  <c r="I13" i="30"/>
  <c r="J13" i="30" s="1"/>
  <c r="D13" i="30"/>
  <c r="F13" i="30" s="1"/>
  <c r="D4" i="30"/>
  <c r="E15" i="30"/>
  <c r="E7" i="30"/>
  <c r="D7" i="30"/>
  <c r="D12" i="30"/>
  <c r="D3" i="30"/>
  <c r="E14" i="30"/>
  <c r="E6" i="30"/>
  <c r="D19" i="30"/>
  <c r="D11" i="30"/>
  <c r="D2" i="30"/>
  <c r="F2" i="30" s="1"/>
  <c r="E5" i="30"/>
  <c r="D18" i="30"/>
  <c r="E12" i="30"/>
  <c r="E4" i="30"/>
  <c r="E18" i="30"/>
  <c r="D9" i="30"/>
  <c r="E19" i="30"/>
  <c r="E11" i="30"/>
  <c r="E3" i="30"/>
  <c r="G18" i="30"/>
  <c r="H18" i="30" s="1"/>
  <c r="G11" i="30"/>
  <c r="H11" i="30" s="1"/>
  <c r="I15" i="30"/>
  <c r="J15" i="30" s="1"/>
  <c r="I17" i="30"/>
  <c r="J17" i="30" s="1"/>
  <c r="G13" i="30"/>
  <c r="H13" i="30" s="1"/>
  <c r="I8" i="30"/>
  <c r="J8" i="30" s="1"/>
  <c r="I19" i="30"/>
  <c r="J19" i="30" s="1"/>
  <c r="I10" i="30"/>
  <c r="J10" i="30" s="1"/>
  <c r="G8" i="30"/>
  <c r="H8" i="30" s="1"/>
  <c r="G17" i="30"/>
  <c r="H17" i="30" s="1"/>
  <c r="I12" i="30"/>
  <c r="J12" i="30" s="1"/>
  <c r="G10" i="30"/>
  <c r="H10" i="30" s="1"/>
  <c r="I14" i="30"/>
  <c r="J14" i="30" s="1"/>
  <c r="I16" i="30"/>
  <c r="J16" i="30" s="1"/>
  <c r="I9" i="30"/>
  <c r="J9" i="30" s="1"/>
  <c r="G16" i="30"/>
  <c r="H16" i="30" s="1"/>
  <c r="I7" i="30"/>
  <c r="J7" i="30" s="1"/>
  <c r="E9" i="28"/>
  <c r="E12" i="28"/>
  <c r="E5" i="28"/>
  <c r="E13" i="28"/>
  <c r="E6" i="28"/>
  <c r="E3" i="28"/>
  <c r="F3" i="28"/>
  <c r="G3" i="28" s="1"/>
  <c r="F9" i="28"/>
  <c r="G9" i="28" s="1"/>
  <c r="D10" i="28"/>
  <c r="H3" i="28"/>
  <c r="F5" i="28"/>
  <c r="G5" i="28" s="1"/>
  <c r="F13" i="28"/>
  <c r="G13" i="28" s="1"/>
  <c r="F4" i="28"/>
  <c r="G4" i="28" s="1"/>
  <c r="F12" i="28"/>
  <c r="G12" i="28" s="1"/>
  <c r="D2" i="28"/>
  <c r="C2" i="28" s="1"/>
  <c r="H9" i="28"/>
  <c r="F6" i="28"/>
  <c r="G6" i="28" s="1"/>
  <c r="F14" i="28"/>
  <c r="G14" i="28" s="1"/>
  <c r="H10" i="28"/>
  <c r="F7" i="28"/>
  <c r="G7" i="28" s="1"/>
  <c r="F15" i="28"/>
  <c r="G15" i="28" s="1"/>
  <c r="D11" i="28"/>
  <c r="H11" i="28"/>
  <c r="D4" i="28"/>
  <c r="H12" i="28"/>
  <c r="H13" i="28"/>
  <c r="D16" i="28"/>
  <c r="D8" i="28"/>
  <c r="H6" i="28"/>
  <c r="H14" i="28"/>
  <c r="H5" i="28"/>
  <c r="D15" i="28"/>
  <c r="D7" i="28"/>
  <c r="M16" i="30" l="1"/>
  <c r="N16" i="30" s="1"/>
  <c r="M4" i="30"/>
  <c r="N4" i="30" s="1"/>
  <c r="R4" i="30"/>
  <c r="M14" i="30"/>
  <c r="N14" i="30" s="1"/>
  <c r="R14" i="30"/>
  <c r="M15" i="30"/>
  <c r="N15" i="30" s="1"/>
  <c r="R15" i="30"/>
  <c r="K10" i="30"/>
  <c r="C10" i="30"/>
  <c r="C2" i="30"/>
  <c r="K2" i="30"/>
  <c r="M12" i="30"/>
  <c r="N12" i="30" s="1"/>
  <c r="R12" i="30"/>
  <c r="K8" i="30"/>
  <c r="C8" i="30"/>
  <c r="K16" i="30"/>
  <c r="C16" i="30"/>
  <c r="M2" i="30"/>
  <c r="N2" i="30" s="1"/>
  <c r="R2" i="30"/>
  <c r="M6" i="30"/>
  <c r="N6" i="30" s="1"/>
  <c r="C17" i="30"/>
  <c r="K17" i="30"/>
  <c r="M18" i="30"/>
  <c r="N18" i="30" s="1"/>
  <c r="R18" i="30"/>
  <c r="M19" i="30"/>
  <c r="N19" i="30" s="1"/>
  <c r="R19" i="30"/>
  <c r="K13" i="30"/>
  <c r="C13" i="30"/>
  <c r="M3" i="30"/>
  <c r="N3" i="30" s="1"/>
  <c r="R3" i="30"/>
  <c r="M5" i="30"/>
  <c r="N5" i="30" s="1"/>
  <c r="R5" i="30"/>
  <c r="M11" i="30"/>
  <c r="N11" i="30" s="1"/>
  <c r="R11" i="30"/>
  <c r="M13" i="30"/>
  <c r="N13" i="30" s="1"/>
  <c r="R13" i="30"/>
  <c r="M7" i="30"/>
  <c r="N7" i="30" s="1"/>
  <c r="R7" i="30"/>
  <c r="C5" i="28"/>
  <c r="C14" i="28"/>
  <c r="C6" i="28"/>
  <c r="M8" i="30"/>
  <c r="N8" i="30" s="1"/>
  <c r="M9" i="30"/>
  <c r="N9" i="30" s="1"/>
  <c r="F5" i="30"/>
  <c r="M17" i="30"/>
  <c r="N17" i="30" s="1"/>
  <c r="M10" i="30"/>
  <c r="N10" i="30" s="1"/>
  <c r="F9" i="30"/>
  <c r="F4" i="30"/>
  <c r="F6" i="30"/>
  <c r="F3" i="30"/>
  <c r="F11" i="30"/>
  <c r="F15" i="30"/>
  <c r="F18" i="30"/>
  <c r="F12" i="30"/>
  <c r="F19" i="30"/>
  <c r="F7" i="30"/>
  <c r="F14" i="30"/>
  <c r="C13" i="28"/>
  <c r="E11" i="28"/>
  <c r="C11" i="28"/>
  <c r="E15" i="28"/>
  <c r="C15" i="28"/>
  <c r="E4" i="28"/>
  <c r="C4" i="28"/>
  <c r="C3" i="28"/>
  <c r="E8" i="28"/>
  <c r="C8" i="28"/>
  <c r="C12" i="28"/>
  <c r="E16" i="28"/>
  <c r="C16" i="28"/>
  <c r="C9" i="28"/>
  <c r="E7" i="28"/>
  <c r="C7" i="28"/>
  <c r="E10" i="28"/>
  <c r="C10" i="28"/>
  <c r="E2" i="28"/>
  <c r="B7" i="37" l="1"/>
  <c r="C7" i="37" s="1"/>
  <c r="D7" i="37" s="1"/>
  <c r="K15" i="30"/>
  <c r="C15" i="30"/>
  <c r="C5" i="30"/>
  <c r="K5" i="30"/>
  <c r="C11" i="30"/>
  <c r="K11" i="30"/>
  <c r="C6" i="30"/>
  <c r="K6" i="30"/>
  <c r="K7" i="30"/>
  <c r="O7" i="30" s="1"/>
  <c r="P7" i="30" s="1"/>
  <c r="Q7" i="30" s="1"/>
  <c r="C7" i="30"/>
  <c r="C4" i="30"/>
  <c r="K4" i="30"/>
  <c r="C3" i="30"/>
  <c r="K3" i="30"/>
  <c r="K14" i="30"/>
  <c r="C14" i="30"/>
  <c r="C19" i="30"/>
  <c r="K19" i="30"/>
  <c r="C9" i="30"/>
  <c r="K9" i="30"/>
  <c r="K12" i="30"/>
  <c r="C12" i="30"/>
  <c r="B8" i="37"/>
  <c r="K18" i="30"/>
  <c r="C18" i="30"/>
  <c r="B9" i="32"/>
  <c r="B8" i="32"/>
  <c r="C8" i="32" s="1"/>
  <c r="D8" i="32" s="1"/>
  <c r="O8" i="30" l="1"/>
  <c r="P8" i="30" s="1"/>
  <c r="Q8" i="30" s="1"/>
  <c r="O11" i="30"/>
  <c r="P11" i="30" s="1"/>
  <c r="Q11" i="30" s="1"/>
  <c r="O9" i="30"/>
  <c r="P9" i="30" s="1"/>
  <c r="Q9" i="30" s="1"/>
  <c r="O12" i="30"/>
  <c r="P12" i="30" s="1"/>
  <c r="Q12" i="30" s="1"/>
  <c r="O13" i="30"/>
  <c r="P13" i="30" s="1"/>
  <c r="Q13" i="30" s="1"/>
  <c r="O19" i="30"/>
  <c r="P19" i="30" s="1"/>
  <c r="Q19" i="30" s="1"/>
  <c r="O2" i="30"/>
  <c r="P2" i="30" s="1"/>
  <c r="Q2" i="30" s="1"/>
  <c r="O4" i="30"/>
  <c r="P4" i="30" s="1"/>
  <c r="Q4" i="30" s="1"/>
  <c r="O17" i="30"/>
  <c r="P17" i="30" s="1"/>
  <c r="Q17" i="30" s="1"/>
  <c r="O6" i="30"/>
  <c r="P6" i="30" s="1"/>
  <c r="Q6" i="30" s="1"/>
  <c r="R6" i="30" s="1"/>
  <c r="B12" i="32" s="1"/>
  <c r="C12" i="32" s="1"/>
  <c r="D12" i="32" s="1"/>
  <c r="O18" i="30"/>
  <c r="P18" i="30" s="1"/>
  <c r="Q18" i="30" s="1"/>
  <c r="O15" i="30"/>
  <c r="P15" i="30" s="1"/>
  <c r="Q15" i="30" s="1"/>
  <c r="O14" i="30"/>
  <c r="P14" i="30" s="1"/>
  <c r="Q14" i="30" s="1"/>
  <c r="O3" i="30"/>
  <c r="P3" i="30" s="1"/>
  <c r="Q3" i="30" s="1"/>
  <c r="O5" i="30"/>
  <c r="P5" i="30" s="1"/>
  <c r="Q5" i="30" s="1"/>
  <c r="O16" i="30"/>
  <c r="P16" i="30" s="1"/>
  <c r="Q16" i="30" s="1"/>
  <c r="O10" i="30"/>
  <c r="P10" i="30" s="1"/>
  <c r="Q10" i="30" s="1"/>
  <c r="B13" i="32"/>
  <c r="B12" i="37"/>
  <c r="B11" i="37" l="1"/>
  <c r="C11" i="37" s="1"/>
  <c r="D11" i="3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<sst xmlns="http://schemas.openxmlformats.org/spreadsheetml/2006/main" count="275" uniqueCount="204">
  <si>
    <r>
      <rPr>
        <b/>
        <sz val="9"/>
        <color rgb="FF00B0F0"/>
        <rFont val="Calibri"/>
        <family val="2"/>
        <scheme val="minor"/>
      </rPr>
      <t>▼</t>
    </r>
    <r>
      <rPr>
        <b/>
        <i/>
        <u/>
        <sz val="9"/>
        <color rgb="FF00B0F0"/>
        <rFont val="Calibri"/>
        <family val="2"/>
        <scheme val="minor"/>
      </rPr>
      <t>Tombol</t>
    </r>
    <r>
      <rPr>
        <i/>
        <sz val="8"/>
        <color theme="0" tint="-0.14999847407452621"/>
        <rFont val="Calibri"/>
        <family val="2"/>
        <scheme val="minor"/>
      </rPr>
      <t xml:space="preserve"> </t>
    </r>
    <r>
      <rPr>
        <b/>
        <i/>
        <sz val="8"/>
        <color theme="8" tint="0.59999389629810485"/>
        <rFont val="Calibri"/>
        <family val="2"/>
        <scheme val="minor"/>
      </rPr>
      <t>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</t>
    </r>
  </si>
  <si>
    <t>Ξʭ«☼☼»ʭΞ</t>
  </si>
  <si>
    <t>-</t>
  </si>
  <si>
    <r>
      <rPr>
        <b/>
        <sz val="9"/>
        <color rgb="FF00B0F0"/>
        <rFont val="Calibri"/>
        <family val="2"/>
        <scheme val="minor"/>
      </rPr>
      <t>▼</t>
    </r>
    <r>
      <rPr>
        <b/>
        <i/>
        <u/>
        <sz val="9"/>
        <color rgb="FF00B0F0"/>
        <rFont val="Calibri"/>
        <family val="2"/>
        <scheme val="minor"/>
      </rPr>
      <t>Pengaturan</t>
    </r>
    <r>
      <rPr>
        <i/>
        <sz val="8"/>
        <color rgb="FF9A9DA1"/>
        <rFont val="Calibri"/>
        <family val="2"/>
        <scheme val="minor"/>
      </rPr>
      <t xml:space="preserve"> </t>
    </r>
    <r>
      <rPr>
        <i/>
        <sz val="8"/>
        <color theme="8" tint="0.59999389629810485"/>
        <rFont val="Calibri"/>
        <family val="2"/>
        <scheme val="minor"/>
      </rPr>
      <t>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</t>
    </r>
  </si>
  <si>
    <t>Waiting List</t>
  </si>
  <si>
    <t>Connection &amp; Data Source Name</t>
  </si>
  <si>
    <t>dsn=db_gstc</t>
  </si>
  <si>
    <t>Done</t>
  </si>
  <si>
    <t>Note Status</t>
  </si>
  <si>
    <t>Processing</t>
  </si>
  <si>
    <t>Sedang dijalankan Macro bersangkutan Oleh RPA</t>
  </si>
  <si>
    <t>Running Macro</t>
  </si>
  <si>
    <t>Sudah selesan dijalankan Macro bersangkutan Oleh RPA</t>
  </si>
  <si>
    <t>Antrian telah ditambahkan ke Tas Sceduler</t>
  </si>
  <si>
    <t>Sudah dijakankan Schedule nya</t>
  </si>
  <si>
    <t>Keterangan</t>
  </si>
  <si>
    <t>NOTE</t>
  </si>
  <si>
    <t>VALUE 1</t>
  </si>
  <si>
    <t>•</t>
  </si>
  <si>
    <t xml:space="preserve"> •ENTITY</t>
  </si>
  <si>
    <t>ENTITY</t>
  </si>
  <si>
    <t>VALUE</t>
  </si>
  <si>
    <t>LOKASI FILE (This Macrao)</t>
  </si>
  <si>
    <t>MACRO</t>
  </si>
  <si>
    <t>Get Path file this macro simpan di:</t>
  </si>
  <si>
    <t>\\10.8.0.35\Bersama\IT\Macro Record Projects\Local Project\MACRO_InputUser - Partial 262 at GCC\.Macro\Backup\LOGIKA ALGORITMA\MACRO_InputUser - Partial 262 at GCC.xlsm</t>
  </si>
  <si>
    <r>
      <t>LOKASI FILE  (</t>
    </r>
    <r>
      <rPr>
        <i/>
        <sz val="9"/>
        <color theme="4" tint="-0.499984740745262"/>
        <rFont val="Calibri"/>
        <family val="2"/>
        <scheme val="minor"/>
      </rPr>
      <t>PDF PackingList</t>
    </r>
    <r>
      <rPr>
        <sz val="11"/>
        <color theme="4" tint="-0.499984740745262"/>
        <rFont val="Calibri"/>
        <family val="2"/>
        <scheme val="minor"/>
      </rPr>
      <t>)</t>
    </r>
  </si>
  <si>
    <r>
      <t>LOKASI FILE  (</t>
    </r>
    <r>
      <rPr>
        <i/>
        <sz val="9"/>
        <color theme="4" tint="-0.499984740745262"/>
        <rFont val="Calibri"/>
        <family val="2"/>
        <scheme val="minor"/>
      </rPr>
      <t>PDF Invoice</t>
    </r>
    <r>
      <rPr>
        <sz val="11"/>
        <color theme="4" tint="-0.499984740745262"/>
        <rFont val="Calibri"/>
        <family val="2"/>
        <scheme val="minor"/>
      </rPr>
      <t>)</t>
    </r>
  </si>
  <si>
    <r>
      <t>LOKASI FILE  (</t>
    </r>
    <r>
      <rPr>
        <i/>
        <sz val="9"/>
        <color theme="4" tint="-0.499984740745262"/>
        <rFont val="Calibri"/>
        <family val="2"/>
        <scheme val="minor"/>
      </rPr>
      <t>PDF SuratJalan</t>
    </r>
    <r>
      <rPr>
        <sz val="11"/>
        <color theme="4" tint="-0.499984740745262"/>
        <rFont val="Calibri"/>
        <family val="2"/>
        <scheme val="minor"/>
      </rPr>
      <t>)</t>
    </r>
  </si>
  <si>
    <r>
      <t>LOKASI FILE  (</t>
    </r>
    <r>
      <rPr>
        <i/>
        <sz val="9"/>
        <color theme="4" tint="-0.499984740745262"/>
        <rFont val="Calibri"/>
        <family val="2"/>
        <scheme val="minor"/>
      </rPr>
      <t>Excel RETUR</t>
    </r>
    <r>
      <rPr>
        <sz val="11"/>
        <color theme="4" tint="-0.499984740745262"/>
        <rFont val="Calibri"/>
        <family val="2"/>
        <scheme val="minor"/>
      </rPr>
      <t>)</t>
    </r>
  </si>
  <si>
    <t>PT. Gistex Garmen Indonesia</t>
  </si>
  <si>
    <t>COMMERCIAL INVOICE</t>
  </si>
  <si>
    <t>INVOICE NO : 34/GG/MJK/VII/24</t>
  </si>
  <si>
    <t>TANGGAL : 24/07/2024</t>
  </si>
  <si>
    <t>PENERIMA:</t>
  </si>
  <si>
    <t>PT.GISTEX GARMEN INDONESIA</t>
  </si>
  <si>
    <t>Jl.Panyawungan Km.19</t>
  </si>
  <si>
    <t>Cileunyi-Kab Bandung</t>
  </si>
  <si>
    <t>NO PO KK 24001061</t>
  </si>
  <si>
    <t>NAMA BARANG STYLE/WO QUANTITY UNIT PRICE AMOUNT</t>
  </si>
  <si>
    <t>ACC SEWING WO</t>
  </si>
  <si>
    <t>HEAT SEAL LABEL,FG TM-4 SYMBOL 183115 10 PC</t>
  </si>
  <si>
    <t>HEAT SEAL LABEL,FG TM-4 SYMBOL 183114 1133 PC</t>
  </si>
  <si>
    <t>HEAT SEAL LABEL,FG TM-4 SYMBOL 183113 1857 PC</t>
  </si>
  <si>
    <t>TOTAL 3000 PC</t>
  </si>
  <si>
    <t>PACKING LIST RETURN ACC SEWING</t>
  </si>
  <si>
    <t>TO: CLN</t>
  </si>
  <si>
    <t>SURAT JALAN</t>
  </si>
  <si>
    <t>Delivery Document</t>
  </si>
  <si>
    <t>PT.GISTEX Kepada / PT.GISTEX GARMEN INDONESIA</t>
  </si>
  <si>
    <t>Jl.Raya Bandung – Cirebon Delivery To Jl.Panyawungan Km.19</t>
  </si>
  <si>
    <t>Tanggal : 23 JULI 2024 Driver : PAK</t>
  </si>
  <si>
    <t>No.SJ : 33/GG/MJK/VII/24 No.Trucking :</t>
  </si>
  <si>
    <t>Nama dan Spesipikasi Barang Banyaknya Satuan</t>
  </si>
  <si>
    <t>ACC SEWING PO : 24001061</t>
  </si>
  <si>
    <t>HEAT SEAL LABEL,FG TM-4 SYMBOL (WO 183115) 10 PC</t>
  </si>
  <si>
    <t>HEAT SEAL LABEL,FG TM-4 SYMBOL (WO 183114) 1133 PC NW GW</t>
  </si>
  <si>
    <t>HEAT SEAL LABEL,FG TM-4 SYMBOL (WO 183113) 1857 PC 3,00 KG 3,06 KG</t>
  </si>
  <si>
    <t>TOTAL: 3,00 KG 3,06 KG</t>
  </si>
  <si>
    <t>PL TERLAMPIR</t>
  </si>
  <si>
    <t>3000 PC 1 BOX</t>
  </si>
  <si>
    <t>PENERIMA SECURITY HORMAT KAMI</t>
  </si>
  <si>
    <t>( ANGGI DEWANTI PUTRI )</t>
  </si>
  <si>
    <t>Keterangan/</t>
  </si>
  <si>
    <t>Remarks</t>
  </si>
  <si>
    <t>ZIPPER,CORCBLS006,6MM,2WAY</t>
  </si>
  <si>
    <t>61CM,CLOSEND,LOGO/STDSLIDR,BLK</t>
  </si>
  <si>
    <t>PC</t>
  </si>
  <si>
    <t>box</t>
  </si>
  <si>
    <t>Date: 20-08-2024</t>
  </si>
  <si>
    <t>Tgl Pengiriman</t>
  </si>
  <si>
    <t>mm/dd/yyyy</t>
  </si>
  <si>
    <t>KONKER</t>
  </si>
  <si>
    <t>STYLE</t>
  </si>
  <si>
    <t>WO</t>
  </si>
  <si>
    <t>ITEM NUMBER</t>
  </si>
  <si>
    <t>DESCRIPTION-1</t>
  </si>
  <si>
    <t>DESCRIPTION-2</t>
  </si>
  <si>
    <t>QTY KIRIM</t>
  </si>
  <si>
    <t>UM</t>
  </si>
  <si>
    <t>NW</t>
  </si>
  <si>
    <t>GW</t>
  </si>
  <si>
    <t>qty kemasan</t>
  </si>
  <si>
    <t>satuan kemasan</t>
  </si>
  <si>
    <t>No Invoice</t>
  </si>
  <si>
    <t>Tanggal Packing List</t>
  </si>
  <si>
    <t>No Packing List</t>
  </si>
  <si>
    <t>Tanggal Surat Jalan</t>
  </si>
  <si>
    <t>No Surat Jalan</t>
  </si>
  <si>
    <t>Netto (NW)</t>
  </si>
  <si>
    <t>Bruto (GW)</t>
  </si>
  <si>
    <t>File Invoice</t>
  </si>
  <si>
    <t>File Packing List</t>
  </si>
  <si>
    <t>File Surat Jalan</t>
  </si>
  <si>
    <t>LOKASI FILE  (PDF Invoice)</t>
  </si>
  <si>
    <t>LOKASI FILE  (PDF SuratJalan)</t>
  </si>
  <si>
    <t>LOKASI FILE  (Excel RETUR)</t>
  </si>
  <si>
    <t>YES</t>
  </si>
  <si>
    <t>NO</t>
  </si>
  <si>
    <t>Create sub "Proses_Utama"</t>
  </si>
  <si>
    <t>Create code untuk Tombol Select file di:</t>
  </si>
  <si>
    <t>Create sub "Validasi_SourcePath"</t>
  </si>
  <si>
    <t>~</t>
  </si>
  <si>
    <t>Validasi Lokasi file atau folder di:</t>
  </si>
  <si>
    <t>dari row11 sampai LR</t>
  </si>
  <si>
    <t>DATA VALID?</t>
  </si>
  <si>
    <t>Import File:</t>
  </si>
  <si>
    <t>CC1_ImpINV</t>
  </si>
  <si>
    <t>Src</t>
  </si>
  <si>
    <t>[CARI] ROW NO INV</t>
  </si>
  <si>
    <t>[GET] NO INV</t>
  </si>
  <si>
    <t>[CARI] ROW TOTAL ITEM DI INV</t>
  </si>
  <si>
    <t>[CARI] ROW TGL NO INV</t>
  </si>
  <si>
    <t>[GET] ROW TGL NO INV</t>
  </si>
  <si>
    <t>TOTAL</t>
  </si>
  <si>
    <t>[KEY LOOK]</t>
  </si>
  <si>
    <t>[UPPER &amp; CLEAN]</t>
  </si>
  <si>
    <t>[CARI] ROW NO SJ</t>
  </si>
  <si>
    <t>[GET] NO SJ</t>
  </si>
  <si>
    <t>START KE</t>
  </si>
  <si>
    <t>END KE</t>
  </si>
  <si>
    <t>[CARI] ROW TGL SJ</t>
  </si>
  <si>
    <t>[DM1] [CARI] ROW NO SJ</t>
  </si>
  <si>
    <t>[DM2] [CARI] ROW NO SJ</t>
  </si>
  <si>
    <t>TAHUN</t>
  </si>
  <si>
    <t>[GET] TGL SJ</t>
  </si>
  <si>
    <t>[DM] TAHUN</t>
  </si>
  <si>
    <t>QTY kemasan</t>
  </si>
  <si>
    <t>Satuan kemasan</t>
  </si>
  <si>
    <t>VALIDASI</t>
  </si>
  <si>
    <t>MTR</t>
  </si>
  <si>
    <t>RO</t>
  </si>
  <si>
    <t>PCE</t>
  </si>
  <si>
    <t>PA</t>
  </si>
  <si>
    <t>PK</t>
  </si>
  <si>
    <t>GRO</t>
  </si>
  <si>
    <t>KGM</t>
  </si>
  <si>
    <t>DZN</t>
  </si>
  <si>
    <t>RM</t>
  </si>
  <si>
    <t>LTR</t>
  </si>
  <si>
    <t>MA</t>
  </si>
  <si>
    <t>GRM</t>
  </si>
  <si>
    <t>SET</t>
  </si>
  <si>
    <t>BO</t>
  </si>
  <si>
    <t>BX</t>
  </si>
  <si>
    <t>CJ</t>
  </si>
  <si>
    <t>YRD</t>
  </si>
  <si>
    <t>REEL</t>
  </si>
  <si>
    <t>LBR</t>
  </si>
  <si>
    <t>CT</t>
  </si>
  <si>
    <t>BG</t>
  </si>
  <si>
    <t>CMT</t>
  </si>
  <si>
    <t>Tanggal Pengiriman "MM/DD/YYY"</t>
  </si>
  <si>
    <t>Tanggal Invoice "MM/DD/YYY"</t>
  </si>
  <si>
    <t>MISSED VALIDATION (PLEASE CHECK MANUALLY)</t>
  </si>
  <si>
    <t>SKIPPED</t>
  </si>
  <si>
    <t>INI ADALAH DATA YG AKAN DIINPUTKAN KE GCC</t>
  </si>
  <si>
    <t>MOHON UNTUK CHECK TERLEBIH DAHULU, KARENA RPA AKAN MENGACU PADA DATA INI</t>
  </si>
  <si>
    <t>SATUAN TRANSAKSI BEACUKAI</t>
  </si>
  <si>
    <t>copy sheet "Temp_VALIDASI_BakalInput1", hasil copy rename jadi "VALIDASI_BakalInput1"</t>
  </si>
  <si>
    <t>To: (creat new sheet)</t>
  </si>
  <si>
    <t>Olah: CC1_ImpINV</t>
  </si>
  <si>
    <t>Reformula</t>
  </si>
  <si>
    <t>filter kolom "H", equal "true"</t>
  </si>
  <si>
    <t>ADA YG TRUE</t>
  </si>
  <si>
    <t>create new sheet "CC1_DM"</t>
  </si>
  <si>
    <t xml:space="preserve">copy baris pertama hasil filter, paste di A2 sheet "CC1_DM" </t>
  </si>
  <si>
    <t>Reformula row1</t>
  </si>
  <si>
    <t>Olah: VALIDASI_BakalInput1</t>
  </si>
  <si>
    <t>KECUALI validasi</t>
  </si>
  <si>
    <t>\\10.8.0.35\Bersama\IT\Macro Record Projects\Local Project\MACRO_InputUser - Partial 262 at GCC\.Macro\Backup\LOGIKA ALGORITMA\20241016\3</t>
  </si>
  <si>
    <t xml:space="preserve">critical msg, "Proses dihentikan, </t>
  </si>
  <si>
    <t xml:space="preserve"> •</t>
  </si>
  <si>
    <t>end</t>
  </si>
  <si>
    <t>CC3_Retur</t>
  </si>
  <si>
    <t>CC2_ImpSJ</t>
  </si>
  <si>
    <t>SKIP</t>
  </si>
  <si>
    <t>tulis "TRUE" di sheet  "VALIDASI_BakalInput1" baris:</t>
  </si>
  <si>
    <t>\\10.8.0.35\Bersama\IT\Macro Record Projects\Local Project\MACRO_InputUser - Partial 262 at GCC\.Macro\Backup\LOGIKA ALGORITMA\20241016\3\INV 33 ACC SEWING 24001061 CLN.pdf</t>
  </si>
  <si>
    <t>\\10.8.0.35\Bersama\IT\Macro Record Projects\Local Project\MACRO_InputUser - Partial 262 at GCC\.Macro\Backup\LOGIKA ALGORITMA\20241016\3\PL 33 ACC SEWING 24001061 CLN.pdf</t>
  </si>
  <si>
    <t>\\10.8.0.35\Bersama\IT\Macro Record Projects\Local Project\MACRO_InputUser - Partial 262 at GCC\.Macro\Backup\LOGIKA ALGORITMA\20241016\3\SJ 33 ACC SEWING 24001061 CLN.pdf</t>
  </si>
  <si>
    <t>\\10.8.0.35\Bersama\IT\Macro Record Projects\Local Project\MACRO_InputUser - Partial 262 at GCC\.Macro\Backup\LOGIKA ALGORITMA\20241016\3\PLIST 33 RETUR2.xlsx</t>
  </si>
  <si>
    <t>MACRO ADMINISTRATOR AREA!  (JANGAN DI HAPUS)</t>
  </si>
  <si>
    <t>VALUE2</t>
  </si>
  <si>
    <t>VALUE3</t>
  </si>
  <si>
    <t>VALUE1</t>
  </si>
  <si>
    <t>Tanggal Pengiriman "MM/DD/YYYY"</t>
  </si>
  <si>
    <t>Tanggal Invoice "MM/DD/YYYY"</t>
  </si>
  <si>
    <t>create new sheet "CC3_DM"</t>
  </si>
  <si>
    <t>sheet CC3_Retur range A9:A LastRow.copy paste di CC3_DM terus Remove duplikat, cek ada berapa kontraknya setelah remove duplikat</t>
  </si>
  <si>
    <t>CUMA ADA 1 KONTRAK ?</t>
  </si>
  <si>
    <t>critical msg, "Proses dihentikan, {vbnewlibe} terdapat lebih dari 1 kontrak dari file Excel Reture"</t>
  </si>
  <si>
    <t>Gabungkan No kontrak, setelah digabungkan input ke VALIDASI_BakalInput1 'B3', formulasi 'c6' dan 'd6'</t>
  </si>
  <si>
    <t>paste value all di sheet VALIDASI_BakalInput1</t>
  </si>
  <si>
    <t>input ke VALIDASI_BakalInput1 'B3', formulasi 'c6' dan 'd6'</t>
  </si>
  <si>
    <t>Olah: CC3_Retur</t>
  </si>
  <si>
    <t>Olah: CC2_ImpSJ</t>
  </si>
  <si>
    <t>Copy data yg diperlukan dari sheet CC3_ImpRetur di sheet VALIDASI_BakalInput2</t>
  </si>
  <si>
    <t>Totalkan Qty Kirim</t>
  </si>
  <si>
    <t>Simpan di sheet CC1_DM 'z2'</t>
  </si>
  <si>
    <t>bandingkan hasilnya sama tidak dengan yg headernya 'true' totalkan row2 sampai LR</t>
  </si>
  <si>
    <t>masih buat sheet"CC1_DM", tulis di kolom B1 = TRUE, B2 = 0</t>
  </si>
  <si>
    <t>3000 vs 280</t>
  </si>
  <si>
    <t>Total Qty di INV vs PL (Reture)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</si>
</sst>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8"/>
      <color theme="0" tint="-0.14999847407452621"/>
      <name val="Calibri"/>
      <family val="2"/>
      <scheme val="minor"/>
    </font>
    <font>
      <b/>
      <sz val="9"/>
      <color rgb="FF00B0F0"/>
      <name val="Calibri"/>
      <family val="2"/>
      <scheme val="minor"/>
    </font>
    <font>
      <b/>
      <i/>
      <u/>
      <sz val="9"/>
      <color rgb="FF00B0F0"/>
      <name val="Calibri"/>
      <family val="2"/>
      <scheme val="minor"/>
    </font>
    <font>
      <b/>
      <i/>
      <sz val="8"/>
      <color theme="8" tint="0.59999389629810485"/>
      <name val="Calibri"/>
      <family val="2"/>
      <scheme val="minor"/>
    </font>
    <font>
      <sz val="150"/>
      <color rgb="FFEFFBFF"/>
      <name val="Calibri"/>
      <family val="2"/>
      <scheme val="minor"/>
    </font>
    <font>
      <i/>
      <sz val="8"/>
      <color rgb="FF9A9DA1"/>
      <name val="Calibri"/>
      <family val="2"/>
      <scheme val="minor"/>
    </font>
    <font>
      <i/>
      <sz val="8"/>
      <color theme="8" tint="0.59999389629810485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9"/>
      <color theme="4" tint="-0.499984740745262"/>
      <name val="Calibri"/>
      <family val="2"/>
      <scheme val="minor"/>
    </font>
    <font>
      <b/>
      <sz val="22"/>
      <color rgb="FFFFFF0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2FC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96E6E7"/>
      </bottom>
      <diagonal/>
    </border>
    <border>
      <left/>
      <right/>
      <top style="thin">
        <color rgb="FF96E6E7"/>
      </top>
      <bottom/>
      <diagonal/>
    </border>
    <border>
      <left/>
      <right style="thin">
        <color rgb="FF96E6E7"/>
      </right>
      <top/>
      <bottom style="thin">
        <color theme="8"/>
      </bottom>
      <diagonal/>
    </border>
    <border>
      <left style="thin">
        <color rgb="FF96E6E7"/>
      </left>
      <right/>
      <top/>
      <bottom style="thin">
        <color theme="8"/>
      </bottom>
      <diagonal/>
    </border>
    <border>
      <left/>
      <right style="thin">
        <color rgb="FF96E6E7"/>
      </right>
      <top style="thin">
        <color theme="8"/>
      </top>
      <bottom/>
      <diagonal/>
    </border>
    <border>
      <left style="thin">
        <color rgb="FF96E6E7"/>
      </left>
      <right/>
      <top style="thin">
        <color theme="8"/>
      </top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3" xfId="0" applyBorder="1"/>
    <xf numFmtId="0" fontId="1" fillId="0" borderId="4" xfId="0" applyFont="1" applyBorder="1"/>
    <xf numFmtId="0" fontId="0" fillId="3" borderId="0" xfId="0" applyFill="1"/>
    <xf numFmtId="0" fontId="0" fillId="0" borderId="5" xfId="0" applyBorder="1"/>
    <xf numFmtId="0" fontId="1" fillId="0" borderId="6" xfId="0" applyFont="1" applyBorder="1"/>
    <xf numFmtId="0" fontId="10" fillId="4" borderId="7" xfId="0" applyFont="1" applyFill="1" applyBorder="1" applyAlignment="1">
      <alignment vertical="center"/>
    </xf>
    <xf numFmtId="0" fontId="10" fillId="4" borderId="0" xfId="0" applyFont="1" applyFill="1" applyAlignment="1">
      <alignment vertical="center"/>
    </xf>
    <xf numFmtId="0" fontId="10" fillId="4" borderId="0" xfId="0" applyFont="1" applyFill="1" applyAlignment="1">
      <alignment horizontal="left" vertical="center"/>
    </xf>
    <xf numFmtId="0" fontId="1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5" borderId="0" xfId="0" applyFill="1"/>
    <xf numFmtId="0" fontId="11" fillId="0" borderId="0" xfId="0" applyFont="1"/>
    <xf numFmtId="0" fontId="16" fillId="0" borderId="0" xfId="1" applyFont="1"/>
    <xf numFmtId="0" fontId="17" fillId="0" borderId="0" xfId="1" applyFont="1" applyFill="1"/>
    <xf numFmtId="0" fontId="10" fillId="4" borderId="0" xfId="0" applyFont="1" applyFill="1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4" borderId="7" xfId="0" applyFont="1" applyFill="1" applyBorder="1" applyAlignment="1">
      <alignment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/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0" fontId="22" fillId="0" borderId="0" xfId="0" applyFont="1"/>
    <xf numFmtId="0" fontId="12" fillId="7" borderId="8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4" fontId="17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17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3" fillId="6" borderId="0" xfId="0" applyFont="1" applyFill="1" applyAlignment="1">
      <alignment horizontal="center"/>
    </xf>
    <xf numFmtId="164" fontId="12" fillId="0" borderId="0" xfId="0" applyNumberFormat="1" applyFont="1" applyAlignment="1">
      <alignment horizontal="left"/>
    </xf>
    <xf numFmtId="0" fontId="13" fillId="6" borderId="0" xfId="0" applyFont="1" applyFill="1" applyAlignment="1">
      <alignment horizontal="left"/>
    </xf>
    <xf numFmtId="0" fontId="23" fillId="0" borderId="0" xfId="0" applyFont="1" applyAlignment="1">
      <alignment horizontal="center"/>
    </xf>
    <xf numFmtId="0" fontId="24" fillId="0" borderId="0" xfId="1" applyFont="1" applyFill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15" fontId="25" fillId="0" borderId="0" xfId="0" applyNumberFormat="1" applyFont="1" applyAlignment="1">
      <alignment horizontal="left"/>
    </xf>
    <xf numFmtId="0" fontId="24" fillId="0" borderId="0" xfId="1" applyFont="1" applyAlignment="1">
      <alignment horizontal="left"/>
    </xf>
    <xf numFmtId="0" fontId="1" fillId="8" borderId="0" xfId="0" applyFont="1" applyFill="1"/>
    <xf numFmtId="0" fontId="1" fillId="8" borderId="8" xfId="0" applyFont="1" applyFill="1" applyBorder="1"/>
    <xf numFmtId="0" fontId="0" fillId="0" borderId="8" xfId="0" applyBorder="1"/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5" fillId="5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left"/>
    </xf>
    <xf numFmtId="14" fontId="7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2" xfId="0" applyFont="1" applyBorder="1" applyAlignment="1">
      <alignment horizontal="left"/>
    </xf>
    <xf numFmtId="0" fontId="2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2609850</xdr:colOff>
      <xdr:row>1</xdr:row>
      <xdr:rowOff>180975</xdr:rowOff>
    </xdr:from>
    <xdr:to>
      <xdr:col>4</xdr:col>
      <xdr:colOff>1828800</xdr:colOff>
      <xdr:row>7</xdr:row>
      <xdr:rowOff>38100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pSpPr/>
      </xdr:nvGrpSpPr>
      <xdr:grpSpPr>
        <a:xfrm>
          <a:off x="4591050" y="371475"/>
          <a:ext cx="2724150" cy="1000125"/>
          <a:chOff x="7229475" y="219075"/>
          <a:chExt cx="4193704" cy="439184"/>
        </a:xfrm>
      </xdr:grpSpPr>
      <xdr:pic>
        <xdr:nvPicPr>
          <xdr:cNvPr id="10" name="Picture 9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29475" y="219075"/>
            <a:ext cx="4193704" cy="439184"/>
          </a:xfrm>
          <a:prstGeom prst="rect">
            <a:avLst/>
          </a:prstGeom>
        </xdr:spPr>
      </xdr:pic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194" name="CommandButton1" hidden="1">
                <a:extLst>
                  <a:ext uri="{63B3BB69-23CF-44E3-9099-C40C66FF867C}">
                    <a14:compatExt spid="_x0000_s8194"/>
                  </a:ext>
                  <a:ext uri="{FF2B5EF4-FFF2-40B4-BE49-F238E27FC236}">
                    <a16:creationId xmlns:a16="http://schemas.microsoft.com/office/drawing/2014/main" id="{00000000-0008-0000-0300-000002200000}"/>
                  </a:ext>
                </a:extLst>
              </xdr:cNvPr>
              <xdr:cNvSpPr/>
            </xdr:nvSpPr>
            <xdr:spPr bwMode="auto">
              <a:xfrm>
                <a:off x="7671888" y="314326"/>
                <a:ext cx="3318095" cy="24765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>
    <xdr:from>
      <xdr:col>3</xdr:col>
      <xdr:colOff>74734</xdr:colOff>
      <xdr:row>11</xdr:row>
      <xdr:rowOff>28331</xdr:rowOff>
    </xdr:from>
    <xdr:to>
      <xdr:col>3</xdr:col>
      <xdr:colOff>140994</xdr:colOff>
      <xdr:row>11</xdr:row>
      <xdr:rowOff>168464</xdr:rowOff>
    </xdr:to>
    <xdr:sp macro="[0]!BUTTON_CariFile_InvoicePDF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5611934" y="2066681"/>
          <a:ext cx="66260" cy="140133"/>
        </a:xfrm>
        <a:prstGeom prst="roundRect">
          <a:avLst/>
        </a:prstGeom>
        <a:solidFill>
          <a:schemeClr val="accent1">
            <a:lumMod val="75000"/>
          </a:schemeClr>
        </a:solidFill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800"/>
            <a:t>Ξ</a:t>
          </a:r>
          <a:endParaRPr lang="en-ID" sz="8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75891</xdr:colOff>
      <xdr:row>12</xdr:row>
      <xdr:rowOff>28212</xdr:rowOff>
    </xdr:from>
    <xdr:to>
      <xdr:col>3</xdr:col>
      <xdr:colOff>142151</xdr:colOff>
      <xdr:row>12</xdr:row>
      <xdr:rowOff>168345</xdr:rowOff>
    </xdr:to>
    <xdr:sp macro="[0]!BUTTON_CariFile_PackingListPDF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5613091" y="2250712"/>
          <a:ext cx="66260" cy="140133"/>
        </a:xfrm>
        <a:prstGeom prst="roundRect">
          <a:avLst/>
        </a:prstGeom>
        <a:solidFill>
          <a:schemeClr val="accent1">
            <a:lumMod val="75000"/>
          </a:schemeClr>
        </a:solidFill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800"/>
            <a:t>Ξ</a:t>
          </a:r>
          <a:endParaRPr lang="en-ID" sz="8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76200</xdr:colOff>
      <xdr:row>14</xdr:row>
      <xdr:rowOff>19050</xdr:rowOff>
    </xdr:from>
    <xdr:to>
      <xdr:col>3</xdr:col>
      <xdr:colOff>142460</xdr:colOff>
      <xdr:row>14</xdr:row>
      <xdr:rowOff>159183</xdr:rowOff>
    </xdr:to>
    <xdr:sp macro="[0]!BUTTON_CariFile_ExcelRetur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5613400" y="2609850"/>
          <a:ext cx="66260" cy="140133"/>
        </a:xfrm>
        <a:prstGeom prst="roundRect">
          <a:avLst/>
        </a:prstGeom>
        <a:solidFill>
          <a:schemeClr val="accent1">
            <a:lumMod val="75000"/>
          </a:schemeClr>
        </a:solidFill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800"/>
            <a:t>Ξ</a:t>
          </a:r>
          <a:endParaRPr lang="en-ID" sz="8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76200</xdr:colOff>
      <xdr:row>13</xdr:row>
      <xdr:rowOff>19050</xdr:rowOff>
    </xdr:from>
    <xdr:to>
      <xdr:col>3</xdr:col>
      <xdr:colOff>142460</xdr:colOff>
      <xdr:row>13</xdr:row>
      <xdr:rowOff>159183</xdr:rowOff>
    </xdr:to>
    <xdr:sp macro="[0]!BUTTON_CariFile_SuratJalanPDF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5613400" y="2425700"/>
          <a:ext cx="66260" cy="140133"/>
        </a:xfrm>
        <a:prstGeom prst="roundRect">
          <a:avLst/>
        </a:prstGeom>
        <a:solidFill>
          <a:schemeClr val="accent1">
            <a:lumMod val="75000"/>
          </a:schemeClr>
        </a:solidFill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800"/>
            <a:t>Ξ</a:t>
          </a:r>
          <a:endParaRPr lang="en-ID" sz="800">
            <a:solidFill>
              <a:schemeClr val="bg1"/>
            </a:solidFill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3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596A5-EAC2-4B28-A3A6-241A7BB90D0F}">
  <sheetPr codeName="Sheet5">
    <tabColor rgb="FFFF0000"/>
  </sheetPr>
  <dimension ref="A1:S10"/>
  <sheetViews>
    <sheetView workbookViewId="0">
      <selection activeCell="E10" sqref="E10"/>
    </sheetView>
  </sheetViews>
  <sheetFormatPr defaultRowHeight="15" x14ac:dyDescent="0.25"/>
  <cols>
    <col min="1" max="1" width="30.42578125" bestFit="1" customWidth="1"/>
    <col min="2" max="2" width="13.5703125" customWidth="1"/>
    <col min="7" max="7" width="13.7109375" customWidth="1"/>
    <col min="8" max="8" width="52.7109375" customWidth="1"/>
  </cols>
  <sheetData>
    <row r="1" spans="1:19" s="17" customFormat="1" ht="39" customHeight="1" x14ac:dyDescent="0.25">
      <c r="A1" s="53" t="s">
        <v>182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</row>
    <row r="6" spans="1:19" x14ac:dyDescent="0.25">
      <c r="A6" s="47" t="s">
        <v>20</v>
      </c>
      <c r="B6" s="47" t="s">
        <v>185</v>
      </c>
      <c r="C6" s="47" t="s">
        <v>183</v>
      </c>
      <c r="D6" s="47" t="s">
        <v>184</v>
      </c>
      <c r="E6" s="47" t="s">
        <v>16</v>
      </c>
      <c r="G6" s="48" t="s">
        <v>8</v>
      </c>
      <c r="H6" s="48" t="s">
        <v>15</v>
      </c>
    </row>
    <row r="7" spans="1:19" x14ac:dyDescent="0.25">
      <c r="A7" s="18" t="s">
        <v>22</v>
      </c>
      <c r="B7" t="s">
        <v>25</v>
      </c>
      <c r="E7" t="s">
        <v>2</v>
      </c>
      <c r="G7" s="49" t="s">
        <v>4</v>
      </c>
      <c r="H7" s="49" t="s">
        <v>13</v>
      </c>
    </row>
    <row r="8" spans="1:19" x14ac:dyDescent="0.25">
      <c r="A8" t="s">
        <v>5</v>
      </c>
      <c r="B8" t="s">
        <v>6</v>
      </c>
      <c r="E8" t="s">
        <v>2</v>
      </c>
      <c r="G8" s="49" t="s">
        <v>9</v>
      </c>
      <c r="H8" s="49" t="s">
        <v>14</v>
      </c>
    </row>
    <row r="9" spans="1:19" x14ac:dyDescent="0.25">
      <c r="G9" s="49" t="s">
        <v>11</v>
      </c>
      <c r="H9" s="49" t="s">
        <v>10</v>
      </c>
    </row>
    <row r="10" spans="1:19" x14ac:dyDescent="0.25">
      <c r="G10" s="49" t="s">
        <v>7</v>
      </c>
      <c r="H10" s="49" t="s">
        <v>12</v>
      </c>
    </row>
  </sheetData>
  <mergeCells count="1">
    <mergeCell ref="A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53B2-A102-4F4F-809C-54401AF97BA3}">
  <sheetPr codeName="Sheet15"/>
  <dimension ref="A1:A27"/>
  <sheetViews>
    <sheetView workbookViewId="0"/>
  </sheetViews>
  <sheetFormatPr defaultRowHeight="15" x14ac:dyDescent="0.25"/>
  <cols>
    <col min="1" max="1" width="28.7109375" bestFit="1" customWidth="1"/>
  </cols>
  <sheetData>
    <row r="1" spans="1:1" x14ac:dyDescent="0.25">
      <c r="A1" s="31" t="s">
        <v>158</v>
      </c>
    </row>
    <row r="2" spans="1:1" x14ac:dyDescent="0.25">
      <c r="A2" t="s">
        <v>130</v>
      </c>
    </row>
    <row r="3" spans="1:1" x14ac:dyDescent="0.25">
      <c r="A3" t="s">
        <v>131</v>
      </c>
    </row>
    <row r="4" spans="1:1" x14ac:dyDescent="0.25">
      <c r="A4" t="s">
        <v>132</v>
      </c>
    </row>
    <row r="5" spans="1:1" x14ac:dyDescent="0.25">
      <c r="A5" t="s">
        <v>134</v>
      </c>
    </row>
    <row r="6" spans="1:1" x14ac:dyDescent="0.25">
      <c r="A6" t="s">
        <v>135</v>
      </c>
    </row>
    <row r="7" spans="1:1" x14ac:dyDescent="0.25">
      <c r="A7" t="s">
        <v>136</v>
      </c>
    </row>
    <row r="8" spans="1:1" x14ac:dyDescent="0.25">
      <c r="A8" t="s">
        <v>137</v>
      </c>
    </row>
    <row r="9" spans="1:1" x14ac:dyDescent="0.25">
      <c r="A9" t="s">
        <v>138</v>
      </c>
    </row>
    <row r="10" spans="1:1" x14ac:dyDescent="0.25">
      <c r="A10" t="s">
        <v>139</v>
      </c>
    </row>
    <row r="11" spans="1:1" x14ac:dyDescent="0.25">
      <c r="A11" t="s">
        <v>140</v>
      </c>
    </row>
    <row r="12" spans="1:1" x14ac:dyDescent="0.25">
      <c r="A12" t="s">
        <v>141</v>
      </c>
    </row>
    <row r="13" spans="1:1" x14ac:dyDescent="0.25">
      <c r="A13" t="s">
        <v>142</v>
      </c>
    </row>
    <row r="14" spans="1:1" x14ac:dyDescent="0.25">
      <c r="A14" t="s">
        <v>144</v>
      </c>
    </row>
    <row r="15" spans="1:1" x14ac:dyDescent="0.25">
      <c r="A15" t="s">
        <v>145</v>
      </c>
    </row>
    <row r="16" spans="1:1" x14ac:dyDescent="0.25">
      <c r="A16" t="s">
        <v>146</v>
      </c>
    </row>
    <row r="17" spans="1:1" x14ac:dyDescent="0.25">
      <c r="A17" t="s">
        <v>144</v>
      </c>
    </row>
    <row r="18" spans="1:1" x14ac:dyDescent="0.25">
      <c r="A18" t="s">
        <v>133</v>
      </c>
    </row>
    <row r="19" spans="1:1" x14ac:dyDescent="0.25">
      <c r="A19" t="s">
        <v>131</v>
      </c>
    </row>
    <row r="20" spans="1:1" x14ac:dyDescent="0.25">
      <c r="A20" t="s">
        <v>147</v>
      </c>
    </row>
    <row r="21" spans="1:1" x14ac:dyDescent="0.25">
      <c r="A21" t="s">
        <v>148</v>
      </c>
    </row>
    <row r="22" spans="1:1" x14ac:dyDescent="0.25">
      <c r="A22" t="s">
        <v>149</v>
      </c>
    </row>
    <row r="23" spans="1:1" x14ac:dyDescent="0.25">
      <c r="A23" t="s">
        <v>150</v>
      </c>
    </row>
    <row r="24" spans="1:1" x14ac:dyDescent="0.25">
      <c r="A24" t="s">
        <v>143</v>
      </c>
    </row>
    <row r="25" spans="1:1" x14ac:dyDescent="0.25">
      <c r="A25" t="s">
        <v>151</v>
      </c>
    </row>
    <row r="26" spans="1:1" x14ac:dyDescent="0.25">
      <c r="A26" t="s">
        <v>144</v>
      </c>
    </row>
    <row r="27" spans="1:1" x14ac:dyDescent="0.25">
      <c r="A27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A02D-A37C-499A-9DCE-4A01878DF2B0}">
  <sheetPr codeName="Sheet17"/>
  <dimension ref="A1:D42"/>
  <sheetViews>
    <sheetView workbookViewId="0">
      <selection activeCell="D12" sqref="D12"/>
    </sheetView>
  </sheetViews>
  <sheetFormatPr defaultColWidth="8.7109375" defaultRowHeight="15" x14ac:dyDescent="0.25"/>
  <cols>
    <col min="1" max="1" width="31.42578125" style="35" customWidth="1"/>
    <col min="2" max="2" width="21.140625" style="32" customWidth="1"/>
    <col min="3" max="3" width="10" style="37" customWidth="1"/>
    <col min="4" max="4" width="64.7109375" style="13" customWidth="1"/>
    <col min="5" max="16384" width="8.7109375" style="15"/>
  </cols>
  <sheetData>
    <row r="1" spans="1:4" x14ac:dyDescent="0.25">
      <c r="A1" s="39" t="s">
        <v>156</v>
      </c>
    </row>
    <row r="2" spans="1:4" x14ac:dyDescent="0.25">
      <c r="A2" s="39" t="s">
        <v>157</v>
      </c>
    </row>
    <row r="3" spans="1:4" x14ac:dyDescent="0.25">
      <c r="A3" s="13"/>
      <c r="B3" s="15"/>
    </row>
    <row r="4" spans="1:4" hidden="1" x14ac:dyDescent="0.25"/>
    <row r="5" spans="1:4" x14ac:dyDescent="0.25">
      <c r="A5" s="40" t="s">
        <v>20</v>
      </c>
      <c r="B5" s="38" t="s">
        <v>21</v>
      </c>
      <c r="C5" s="38" t="s">
        <v>129</v>
      </c>
      <c r="D5" s="40" t="s">
        <v>16</v>
      </c>
    </row>
    <row r="6" spans="1:4" x14ac:dyDescent="0.25">
      <c r="A6" s="34" t="s">
        <v>152</v>
      </c>
      <c r="B6" s="32" t="str">
        <f>CC3_Retur!H4</f>
        <v>mm/dd/yyyy</v>
      </c>
      <c r="C6" s="41" t="b">
        <f>IFERROR(ISNUMBER(B6),FALSE)</f>
        <v>0</v>
      </c>
      <c r="D6" s="35" t="str">
        <f>IF(C6=FALSE,"Format Tanggal TIDAK SESUAI, gunakan format MM/DD/YYYY","AMAN")</f>
        <v>Format Tanggal TIDAK SESUAI, gunakan format MM/DD/YYYY</v>
      </c>
    </row>
    <row r="7" spans="1:4" x14ac:dyDescent="0.25">
      <c r="A7" s="34" t="s">
        <v>153</v>
      </c>
      <c r="B7" s="32" t="str">
        <f>VLOOKUP("GET_TGL_INV",CC1_ImpINV!$C:$G,5,FALSE)</f>
        <v>24/07/2024</v>
      </c>
      <c r="C7" s="41" t="b">
        <f>IFERROR(ISNUMBER(B7),FALSE)</f>
        <v>0</v>
      </c>
      <c r="D7" s="35" t="str">
        <f>IF(C7=FALSE,"Format Tanggal TIDAK SESUAI, gunakan format MM/DD/YYYY","AMAN")</f>
        <v>Format Tanggal TIDAK SESUAI, gunakan format MM/DD/YYYY</v>
      </c>
    </row>
    <row r="8" spans="1:4" x14ac:dyDescent="0.25">
      <c r="A8" s="35" t="s">
        <v>84</v>
      </c>
      <c r="B8" s="15" t="str">
        <f>VLOOKUP("GET_NO_INV",CC1_ImpINV!$C:$E,3,FALSE)</f>
        <v>34/GG/MJK/VII/24</v>
      </c>
      <c r="C8" s="41" t="s">
        <v>155</v>
      </c>
      <c r="D8" s="35" t="s">
        <v>154</v>
      </c>
    </row>
    <row r="9" spans="1:4" x14ac:dyDescent="0.25">
      <c r="A9" s="36" t="s">
        <v>85</v>
      </c>
      <c r="B9" s="15" t="str">
        <f>SUBSTITUTE(SUBSTITUTE(SUBSTITUTE(CC3_Retur!G2," ",""),":",""),"Date","")</f>
        <v>20-08-2024</v>
      </c>
      <c r="C9" s="41" t="b">
        <f>IFERROR(ISNUMBER(B9),FALSE)</f>
        <v>0</v>
      </c>
      <c r="D9" s="35" t="str">
        <f>IF(C9=FALSE,"Format Tanggal TIDAK SESUAI, gunakan format MM/DD/YYYY","AMAN")</f>
        <v>Format Tanggal TIDAK SESUAI, gunakan format MM/DD/YYYY</v>
      </c>
    </row>
    <row r="10" spans="1:4" x14ac:dyDescent="0.25">
      <c r="A10" s="35" t="s">
        <v>86</v>
      </c>
      <c r="B10" s="15">
        <v>1</v>
      </c>
      <c r="C10" s="41" t="s">
        <v>155</v>
      </c>
      <c r="D10" s="35" t="s">
        <v>154</v>
      </c>
    </row>
    <row r="11" spans="1:4" x14ac:dyDescent="0.25">
      <c r="A11" s="35" t="s">
        <v>87</v>
      </c>
      <c r="B11" s="15" t="str">
        <f>VLOOKUP("GET_TGL_SJ",CC2_ImpSJ!$C:$R,16,FALSE)</f>
        <v>23JULI2024</v>
      </c>
      <c r="C11" s="41" t="b">
        <f>IFERROR(ISNUMBER(B11),FALSE)</f>
        <v>0</v>
      </c>
      <c r="D11" s="35" t="str">
        <f>IF(C11=FALSE,"Format Tanggal TIDAK SESUAI, gunakan format MM/DD/YYYY","AMAN")</f>
        <v>Format Tanggal TIDAK SESUAI, gunakan format MM/DD/YYYY</v>
      </c>
    </row>
    <row r="12" spans="1:4" x14ac:dyDescent="0.25">
      <c r="A12" s="35" t="s">
        <v>88</v>
      </c>
      <c r="B12" s="15" t="str">
        <f>VLOOKUP("GET_NO_SJ",CC2_ImpSJ!$C:$K,9,FALSE)</f>
        <v>33/GG/MJK/VII/24</v>
      </c>
      <c r="C12" s="41" t="s">
        <v>155</v>
      </c>
    </row>
    <row r="13" spans="1:4" x14ac:dyDescent="0.25">
      <c r="A13" s="35" t="s">
        <v>89</v>
      </c>
      <c r="B13" s="15">
        <f>SUM(CC3_Retur!$I$9:$I$1048576)</f>
        <v>5.6000000000000005</v>
      </c>
      <c r="C13" s="41" t="b">
        <f>IFERROR(ISNUMBER(B13),FALSE)</f>
        <v>1</v>
      </c>
    </row>
    <row r="14" spans="1:4" x14ac:dyDescent="0.25">
      <c r="A14" s="35" t="s">
        <v>90</v>
      </c>
      <c r="B14" s="15">
        <f>SUM(CC3_Retur!$J$9:$J$1048576)</f>
        <v>5.6010000000000009</v>
      </c>
      <c r="C14" s="41" t="b">
        <f>IFERROR(ISNUMBER(B14),FALSE)</f>
        <v>1</v>
      </c>
    </row>
    <row r="15" spans="1:4" x14ac:dyDescent="0.25">
      <c r="A15" s="35" t="s">
        <v>127</v>
      </c>
      <c r="B15" s="15">
        <f>SUM(CC3_Retur!$K$9:$K$1048576)</f>
        <v>1</v>
      </c>
      <c r="C15" s="41" t="b">
        <f>IFERROR(ISNUMBER(B15),FALSE)</f>
        <v>1</v>
      </c>
    </row>
    <row r="16" spans="1:4" x14ac:dyDescent="0.25">
      <c r="A16" s="35" t="s">
        <v>128</v>
      </c>
      <c r="B16" s="15" t="str">
        <f>UPPER(CC3_Retur!L9)</f>
        <v>BOX</v>
      </c>
      <c r="C16" s="41" t="b">
        <f>IF(ISTEXT(B16), IF(NOT(ISNA(VLOOKUP(B16,Ref_Satuan!A:A,1,FALSE))), TRUE, FALSE), FALSE)</f>
        <v>0</v>
      </c>
    </row>
    <row r="17" spans="1:3" x14ac:dyDescent="0.25">
      <c r="A17" s="35" t="s">
        <v>91</v>
      </c>
      <c r="B17" s="15" t="str">
        <f>HOME!$E$12</f>
        <v>\\10.8.0.35\Bersama\IT\Macro Record Projects\Local Project\MACRO_InputUser - Partial 262 at GCC\.Macro\Backup\LOGIKA ALGORITMA\20241016\3\INV 33 ACC SEWING 24001061 CLN.pdf</v>
      </c>
      <c r="C17" s="41" t="b">
        <v>1</v>
      </c>
    </row>
    <row r="18" spans="1:3" x14ac:dyDescent="0.25">
      <c r="A18" s="35" t="s">
        <v>92</v>
      </c>
      <c r="B18" s="15" t="str">
        <f>HOME!$E$13</f>
        <v>\\10.8.0.35\Bersama\IT\Macro Record Projects\Local Project\MACRO_InputUser - Partial 262 at GCC\.Macro\Backup\LOGIKA ALGORITMA\20241016\3\PL 33 ACC SEWING 24001061 CLN.pdf</v>
      </c>
      <c r="C18" s="41" t="b">
        <v>1</v>
      </c>
    </row>
    <row r="19" spans="1:3" x14ac:dyDescent="0.25">
      <c r="A19" s="35" t="s">
        <v>93</v>
      </c>
      <c r="B19" s="33" t="str">
        <f>HOME!$E$14</f>
        <v>\\10.8.0.35\Bersama\IT\Macro Record Projects\Local Project\MACRO_InputUser - Partial 262 at GCC\.Macro\Backup\LOGIKA ALGORITMA\20241016\3\SJ 33 ACC SEWING 24001061 CLN.pdf</v>
      </c>
      <c r="C19" s="41" t="b">
        <v>1</v>
      </c>
    </row>
    <row r="20" spans="1:3" x14ac:dyDescent="0.25">
      <c r="C20" s="41"/>
    </row>
    <row r="21" spans="1:3" x14ac:dyDescent="0.25">
      <c r="C21" s="41"/>
    </row>
    <row r="22" spans="1:3" x14ac:dyDescent="0.25">
      <c r="A22" s="22"/>
      <c r="C22" s="41"/>
    </row>
    <row r="23" spans="1:3" x14ac:dyDescent="0.25">
      <c r="A23" s="22"/>
      <c r="C23" s="41"/>
    </row>
    <row r="24" spans="1:3" x14ac:dyDescent="0.25">
      <c r="A24" s="22"/>
      <c r="C24" s="41"/>
    </row>
    <row r="25" spans="1:3" x14ac:dyDescent="0.25">
      <c r="C25" s="41"/>
    </row>
    <row r="26" spans="1:3" x14ac:dyDescent="0.25">
      <c r="C26" s="41"/>
    </row>
    <row r="27" spans="1:3" x14ac:dyDescent="0.25">
      <c r="C27" s="41"/>
    </row>
    <row r="28" spans="1:3" x14ac:dyDescent="0.25">
      <c r="C28" s="41"/>
    </row>
    <row r="29" spans="1:3" x14ac:dyDescent="0.25">
      <c r="C29" s="41"/>
    </row>
    <row r="30" spans="1:3" x14ac:dyDescent="0.25">
      <c r="C30" s="41"/>
    </row>
    <row r="31" spans="1:3" x14ac:dyDescent="0.25">
      <c r="C31" s="41"/>
    </row>
    <row r="32" spans="1:3" x14ac:dyDescent="0.25">
      <c r="C32" s="41"/>
    </row>
    <row r="33" spans="3:3" x14ac:dyDescent="0.25">
      <c r="C33" s="41"/>
    </row>
    <row r="34" spans="3:3" x14ac:dyDescent="0.25">
      <c r="C34" s="41"/>
    </row>
    <row r="35" spans="3:3" x14ac:dyDescent="0.25">
      <c r="C35" s="41"/>
    </row>
    <row r="36" spans="3:3" x14ac:dyDescent="0.25">
      <c r="C36" s="41"/>
    </row>
    <row r="37" spans="3:3" x14ac:dyDescent="0.25">
      <c r="C37" s="41"/>
    </row>
    <row r="38" spans="3:3" x14ac:dyDescent="0.25">
      <c r="C38" s="41"/>
    </row>
    <row r="39" spans="3:3" x14ac:dyDescent="0.25">
      <c r="C39" s="41"/>
    </row>
    <row r="40" spans="3:3" x14ac:dyDescent="0.25">
      <c r="C40" s="41"/>
    </row>
    <row r="41" spans="3:3" x14ac:dyDescent="0.25">
      <c r="C41" s="41"/>
    </row>
    <row r="42" spans="3:3" x14ac:dyDescent="0.25">
      <c r="C42" s="41"/>
    </row>
  </sheetData>
  <conditionalFormatting sqref="C6:C19">
    <cfRule type="containsText" dxfId="5" priority="1" operator="containsText" text="skipped">
      <formula>NOT(ISERROR(SEARCH("skipped",C6)))</formula>
    </cfRule>
    <cfRule type="containsText" dxfId="4" priority="2" operator="containsText" text="true">
      <formula>NOT(ISERROR(SEARCH("true",C6)))</formula>
    </cfRule>
    <cfRule type="containsText" dxfId="3" priority="3" operator="containsText" text="false">
      <formula>NOT(ISERROR(SEARCH("false",C6)))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1C7D-088E-407B-9387-1965F979C27A}">
  <sheetPr codeName="Sheet61"/>
  <dimension ref="A1:H26"/>
  <sheetViews>
    <sheetView showGridLines="0" zoomScaleNormal="100" workbookViewId="0">
      <selection activeCell="C15" sqref="C15"/>
    </sheetView>
  </sheetViews>
  <sheetFormatPr defaultRowHeight="15" x14ac:dyDescent="0.25"/>
  <cols>
    <col min="1" max="1" width="28" customWidth="1"/>
    <col min="2" max="2" width="1.7109375" customWidth="1"/>
    <col min="3" max="3" width="49.5703125" customWidth="1"/>
    <col min="4" max="4" width="3" customWidth="1"/>
    <col min="5" max="5" width="39.7109375" customWidth="1"/>
    <col min="6" max="6" width="35.85546875" customWidth="1"/>
    <col min="7" max="7" width="1.7109375" customWidth="1"/>
    <col min="8" max="8" width="28" customWidth="1"/>
  </cols>
  <sheetData>
    <row r="1" spans="1:8" x14ac:dyDescent="0.25">
      <c r="C1" s="54" t="s">
        <v>0</v>
      </c>
      <c r="D1" s="54"/>
      <c r="E1" s="54"/>
      <c r="F1" s="54"/>
      <c r="G1" s="1"/>
    </row>
    <row r="2" spans="1:8" x14ac:dyDescent="0.25">
      <c r="B2" s="14"/>
      <c r="C2" s="55" t="s">
        <v>1</v>
      </c>
      <c r="D2" s="55"/>
      <c r="E2" s="56"/>
      <c r="F2" s="56"/>
      <c r="G2" s="2" t="s">
        <v>2</v>
      </c>
    </row>
    <row r="3" spans="1:8" x14ac:dyDescent="0.25">
      <c r="B3" s="14"/>
      <c r="C3" s="57"/>
      <c r="D3" s="57"/>
      <c r="E3" s="57"/>
      <c r="F3" s="57"/>
      <c r="G3" s="2"/>
    </row>
    <row r="4" spans="1:8" x14ac:dyDescent="0.25">
      <c r="C4" s="57"/>
      <c r="D4" s="57"/>
      <c r="E4" s="57"/>
      <c r="F4" s="57"/>
      <c r="G4" s="2"/>
    </row>
    <row r="5" spans="1:8" x14ac:dyDescent="0.25">
      <c r="B5" s="3"/>
      <c r="C5" s="57"/>
      <c r="D5" s="57"/>
      <c r="E5" s="57"/>
      <c r="F5" s="57"/>
      <c r="G5" s="4"/>
    </row>
    <row r="6" spans="1:8" x14ac:dyDescent="0.25">
      <c r="A6" s="5"/>
      <c r="C6" s="57"/>
      <c r="D6" s="57"/>
      <c r="E6" s="57"/>
      <c r="F6" s="57"/>
      <c r="H6" s="5"/>
    </row>
    <row r="7" spans="1:8" x14ac:dyDescent="0.25">
      <c r="B7" s="6"/>
      <c r="C7" s="57"/>
      <c r="D7" s="57"/>
      <c r="E7" s="57"/>
      <c r="F7" s="57"/>
      <c r="G7" s="7"/>
    </row>
    <row r="8" spans="1:8" x14ac:dyDescent="0.25">
      <c r="C8" s="57"/>
      <c r="D8" s="57"/>
      <c r="E8" s="57"/>
      <c r="F8" s="57"/>
      <c r="G8" s="2"/>
    </row>
    <row r="9" spans="1:8" x14ac:dyDescent="0.25">
      <c r="A9" s="59"/>
      <c r="B9" s="59"/>
      <c r="C9" s="58"/>
      <c r="D9" s="58"/>
      <c r="E9" s="58"/>
      <c r="F9" s="58"/>
      <c r="G9" s="2"/>
    </row>
    <row r="10" spans="1:8" x14ac:dyDescent="0.25">
      <c r="A10" s="59"/>
      <c r="B10" s="59"/>
      <c r="C10" s="60" t="s">
        <v>3</v>
      </c>
      <c r="D10" s="60"/>
      <c r="E10" s="60"/>
      <c r="F10" s="60"/>
      <c r="G10" s="2"/>
    </row>
    <row r="11" spans="1:8" ht="15.75" x14ac:dyDescent="0.25">
      <c r="C11" s="8" t="s">
        <v>19</v>
      </c>
      <c r="D11" s="21" t="s">
        <v>18</v>
      </c>
      <c r="E11" s="9" t="s">
        <v>17</v>
      </c>
      <c r="F11" s="25" t="s">
        <v>172</v>
      </c>
      <c r="G11" s="2"/>
    </row>
    <row r="12" spans="1:8" x14ac:dyDescent="0.25">
      <c r="C12" s="18" t="s">
        <v>27</v>
      </c>
      <c r="D12" s="2"/>
      <c r="E12" s="42" t="s">
        <v>178</v>
      </c>
      <c r="F12" s="20" t="s">
        <v>2</v>
      </c>
      <c r="G12" s="2"/>
    </row>
    <row r="13" spans="1:8" x14ac:dyDescent="0.25">
      <c r="C13" s="18" t="s">
        <v>26</v>
      </c>
      <c r="D13" s="2"/>
      <c r="E13" s="42" t="s">
        <v>179</v>
      </c>
      <c r="F13" s="20" t="s">
        <v>2</v>
      </c>
      <c r="G13" s="2"/>
    </row>
    <row r="14" spans="1:8" x14ac:dyDescent="0.25">
      <c r="C14" s="18" t="s">
        <v>28</v>
      </c>
      <c r="D14" s="12"/>
      <c r="E14" s="43" t="s">
        <v>180</v>
      </c>
      <c r="F14" s="20" t="s">
        <v>2</v>
      </c>
      <c r="G14" s="2"/>
    </row>
    <row r="15" spans="1:8" x14ac:dyDescent="0.25">
      <c r="C15" s="18" t="s">
        <v>29</v>
      </c>
      <c r="D15" s="11"/>
      <c r="E15" s="44" t="s">
        <v>181</v>
      </c>
      <c r="F15" s="20" t="s">
        <v>2</v>
      </c>
      <c r="G15" s="2"/>
    </row>
    <row r="16" spans="1:8" x14ac:dyDescent="0.25">
      <c r="C16" s="18"/>
      <c r="D16" s="11"/>
      <c r="E16" s="45"/>
      <c r="F16" s="20"/>
      <c r="G16" s="2"/>
    </row>
    <row r="17" spans="3:7" x14ac:dyDescent="0.25">
      <c r="C17" s="18"/>
      <c r="D17" s="11"/>
      <c r="E17" s="45"/>
      <c r="F17" s="20"/>
      <c r="G17" s="2"/>
    </row>
    <row r="18" spans="3:7" x14ac:dyDescent="0.25">
      <c r="C18" s="18"/>
      <c r="D18" s="11"/>
      <c r="E18" s="45"/>
      <c r="F18" s="20"/>
      <c r="G18" s="2"/>
    </row>
    <row r="19" spans="3:7" x14ac:dyDescent="0.25">
      <c r="C19" s="11"/>
      <c r="D19" s="11"/>
      <c r="E19" s="46"/>
      <c r="F19" s="19"/>
      <c r="G19" s="2"/>
    </row>
    <row r="20" spans="3:7" ht="3" customHeight="1" x14ac:dyDescent="0.25">
      <c r="C20" s="10"/>
      <c r="D20" s="10"/>
      <c r="E20" s="10"/>
      <c r="F20" s="10"/>
      <c r="G20" s="2"/>
    </row>
    <row r="21" spans="3:7" x14ac:dyDescent="0.25">
      <c r="G21" s="2"/>
    </row>
    <row r="22" spans="3:7" x14ac:dyDescent="0.25">
      <c r="E22" t="s">
        <v>170</v>
      </c>
      <c r="G22" s="2"/>
    </row>
    <row r="23" spans="3:7" x14ac:dyDescent="0.25">
      <c r="G23" s="2"/>
    </row>
    <row r="24" spans="3:7" x14ac:dyDescent="0.25">
      <c r="G24" s="2"/>
    </row>
    <row r="25" spans="3:7" x14ac:dyDescent="0.25">
      <c r="G25" s="2"/>
    </row>
    <row r="26" spans="3:7" x14ac:dyDescent="0.25">
      <c r="G26" s="2"/>
    </row>
  </sheetData>
  <mergeCells count="4">
    <mergeCell ref="C1:F1"/>
    <mergeCell ref="C2:F9"/>
    <mergeCell ref="A9:B10"/>
    <mergeCell ref="C10:F10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8194" r:id="rId4" name="CommandButton1">
          <controlPr defaultSize="0" autoLine="0" autoPict="0" r:id="rId5">
            <anchor moveWithCells="1">
              <from>
                <xdr:col>2</xdr:col>
                <xdr:colOff>2895600</xdr:colOff>
                <xdr:row>3</xdr:row>
                <xdr:rowOff>19050</xdr:rowOff>
              </from>
              <to>
                <xdr:col>4</xdr:col>
                <xdr:colOff>1543050</xdr:colOff>
                <xdr:row>6</xdr:row>
                <xdr:rowOff>9525</xdr:rowOff>
              </to>
            </anchor>
          </controlPr>
        </control>
      </mc:Choice>
      <mc:Fallback>
        <control shapeId="8194" r:id="rId4" name="CommandButton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8323-CFF2-416C-9170-A5E60B79E56B}">
  <sheetPr codeName="Sheet12"/>
  <dimension ref="A1:D43"/>
  <sheetViews>
    <sheetView tabSelected="1" workbookViewId="0">
      <selection activeCell="D9" sqref="D9"/>
    </sheetView>
  </sheetViews>
  <sheetFormatPr defaultColWidth="8.7109375" defaultRowHeight="15" x14ac:dyDescent="0.25"/>
  <cols>
    <col min="1" max="1" width="31.42578125" style="35" customWidth="1"/>
    <col min="2" max="2" width="21.140625" style="32" customWidth="1"/>
    <col min="3" max="3" width="10" style="37" customWidth="1"/>
    <col min="4" max="4" width="64.7109375" style="13" customWidth="1"/>
    <col min="5" max="16384" width="8.7109375" style="15"/>
  </cols>
  <sheetData>
    <row r="1" spans="1:4" x14ac:dyDescent="0.25">
      <c r="A1" s="39" t="s">
        <v>156</v>
      </c>
    </row>
    <row r="2" spans="1:4" x14ac:dyDescent="0.25">
      <c r="A2" s="39" t="s">
        <v>157</v>
      </c>
    </row>
    <row r="3" spans="1:4" x14ac:dyDescent="0.25">
      <c r="A3" s="13"/>
      <c r="B3" s="15"/>
    </row>
    <row r="4" spans="1:4" hidden="1" x14ac:dyDescent="0.25"/>
    <row r="5" spans="1:4" x14ac:dyDescent="0.25">
      <c r="A5" s="40" t="s">
        <v>20</v>
      </c>
      <c r="B5" s="38" t="s">
        <v>21</v>
      </c>
      <c r="C5" s="38" t="s">
        <v>129</v>
      </c>
      <c r="D5" s="40" t="s">
        <v>16</v>
      </c>
    </row>
    <row r="6" spans="1:4" x14ac:dyDescent="0.25">
      <c r="A6" s="35" t="s">
        <v>72</v>
      </c>
      <c r="B6" s="51">
        <v>24001061</v>
      </c>
      <c r="C6" s="41" t="b">
        <f>IFERROR(ISNUMBER(B6),FALSE)</f>
        <v>1</v>
      </c>
      <c r="D6" s="35" t="str">
        <f>IF(C6=FALSE,"Format No Kontrak Kerja TIDAK SESUAI, gunakan bilangan angka, hanya satu kontrak yang diterima","AMAN")</f>
        <v>AMAN</v>
      </c>
    </row>
    <row r="7" spans="1:4" x14ac:dyDescent="0.25">
      <c r="A7" s="34" t="s">
        <v>186</v>
      </c>
      <c r="B7" s="32" t="str">
        <f>CC3_Retur!H4</f>
        <v>mm/dd/yyyy</v>
      </c>
      <c r="C7" s="41" t="b">
        <f>IFERROR(ISNUMBER(B7),FALSE)</f>
        <v>0</v>
      </c>
      <c r="D7" s="35" t="str">
        <f>IF(C7=FALSE,"Format Tanggal TIDAK SESUAI, gunakan format MM/DD/YYYY","AMAN")</f>
        <v>Format Tanggal TIDAK SESUAI, gunakan format MM/DD/YYYY</v>
      </c>
    </row>
    <row r="8" spans="1:4" x14ac:dyDescent="0.25">
      <c r="A8" s="34" t="s">
        <v>187</v>
      </c>
      <c r="B8" s="32" t="str">
        <f>VLOOKUP("GET_TGL_INV",CC1_ImpINV!$C:$G,5,FALSE)</f>
        <v>24/07/2024</v>
      </c>
      <c r="C8" s="41" t="b">
        <f>IFERROR(ISNUMBER(B8),FALSE)</f>
        <v>0</v>
      </c>
      <c r="D8" s="35" t="str">
        <f>IF(C8=FALSE,"Format Tanggal TIDAK SESUAI, gunakan format MM/DD/YYYY","AMAN")</f>
        <v>Format Tanggal TIDAK SESUAI, gunakan format MM/DD/YYYY</v>
      </c>
    </row>
    <row r="9" spans="1:4" x14ac:dyDescent="0.25">
      <c r="A9" s="35" t="s">
        <v>84</v>
      </c>
      <c r="B9" s="15" t="str">
        <f>VLOOKUP("GET_NO_INV",CC1_ImpINV!$C:$E,3,FALSE)</f>
        <v>34/GG/MJK/VII/24</v>
      </c>
      <c r="C9" s="41" t="s">
        <v>155</v>
      </c>
      <c r="D9" s="35" t="s">
        <v>154</v>
      </c>
    </row>
    <row r="10" spans="1:4" x14ac:dyDescent="0.25">
      <c r="A10" s="36" t="s">
        <v>85</v>
      </c>
      <c r="B10" s="15" t="str">
        <f>SUBSTITUTE(SUBSTITUTE(SUBSTITUTE(CC3_Retur!G2," ",""),":",""),"Date","")</f>
        <v>20-08-2024</v>
      </c>
      <c r="C10" s="41" t="b">
        <f>IFERROR(ISNUMBER(B10),FALSE)</f>
        <v>0</v>
      </c>
      <c r="D10" s="35" t="str">
        <f>IF(C10=FALSE,"Format Tanggal TIDAK SESUAI, gunakan format MM/DD/YYYY","AMAN")</f>
        <v>Format Tanggal TIDAK SESUAI, gunakan format MM/DD/YYYY</v>
      </c>
    </row>
    <row r="11" spans="1:4" x14ac:dyDescent="0.25">
      <c r="A11" s="35" t="s">
        <v>86</v>
      </c>
      <c r="B11" s="15">
        <v>1</v>
      </c>
      <c r="C11" s="41" t="s">
        <v>155</v>
      </c>
      <c r="D11" s="35" t="s">
        <v>154</v>
      </c>
    </row>
    <row r="12" spans="1:4" x14ac:dyDescent="0.25">
      <c r="A12" s="35" t="s">
        <v>87</v>
      </c>
      <c r="B12" s="15" t="str">
        <f>VLOOKUP("GET_TGL_SJ",CC2_ImpSJ!$C:$R,16,FALSE)</f>
        <v>23JULI2024</v>
      </c>
      <c r="C12" s="41" t="b">
        <f>IFERROR(ISNUMBER(B12),FALSE)</f>
        <v>0</v>
      </c>
      <c r="D12" s="35" t="str">
        <f>IF(C12=FALSE,"Format Tanggal TIDAK SESUAI, gunakan format MM/DD/YYYY","AMAN")</f>
        <v>Format Tanggal TIDAK SESUAI, gunakan format MM/DD/YYYY</v>
      </c>
    </row>
    <row r="13" spans="1:4" x14ac:dyDescent="0.25">
      <c r="A13" s="35" t="s">
        <v>88</v>
      </c>
      <c r="B13" s="15" t="str">
        <f>VLOOKUP("GET_NO_SJ",CC2_ImpSJ!$C:$K,9,FALSE)</f>
        <v>33/GG/MJK/VII/24</v>
      </c>
      <c r="C13" s="41" t="s">
        <v>155</v>
      </c>
      <c r="D13" s="35" t="s">
        <v>154</v>
      </c>
    </row>
    <row r="14" spans="1:4" x14ac:dyDescent="0.25">
      <c r="A14" s="35" t="s">
        <v>89</v>
      </c>
      <c r="B14" s="15">
        <f>SUM(CC3_Retur!$I$9:$I$1048576)</f>
        <v>5.6000000000000005</v>
      </c>
      <c r="C14" s="41" t="b">
        <f>IF(B14&lt;=0,FALSE,IFERROR(ISNUMBER(B14),FALSE))</f>
        <v>1</v>
      </c>
      <c r="D14" s="35" t="str">
        <f>IF(C14=FALSE,"Nilai yg diinput bukan bilangan, Pastikan Anda input angka semua","AMAN")</f>
        <v>AMAN</v>
      </c>
    </row>
    <row r="15" spans="1:4" x14ac:dyDescent="0.25">
      <c r="A15" s="35" t="s">
        <v>90</v>
      </c>
      <c r="B15" s="15">
        <f>SUM(CC3_Retur!$J$9:$J$1048576)</f>
        <v>5.6010000000000009</v>
      </c>
      <c r="C15" s="41" t="b">
        <f>IF(B15&lt;=0,FALSE,IFERROR(ISNUMBER(B15),FALSE))</f>
        <v>1</v>
      </c>
      <c r="D15" s="35" t="str">
        <f>IF(C15=FALSE,"Nilai yg diinput bukan bilangan, Pastikan Anda input angka semua","AMAN")</f>
        <v>AMAN</v>
      </c>
    </row>
    <row r="16" spans="1:4" x14ac:dyDescent="0.25">
      <c r="A16" s="35" t="s">
        <v>127</v>
      </c>
      <c r="B16" s="15">
        <f>SUM(CC3_Retur!$K$9:$K$1048576)</f>
        <v>1</v>
      </c>
      <c r="C16" s="41" t="b">
        <f>IF(B16&lt;=0,FALSE,IFERROR(ISNUMBER(B16),FALSE))</f>
        <v>1</v>
      </c>
      <c r="D16" s="35" t="str">
        <f>IF(C16=FALSE,"Nilai yg diinput bukan bilangan, Pastikan Anda input angka semua","AMAN")</f>
        <v>AMAN</v>
      </c>
    </row>
    <row r="17" spans="1:4" x14ac:dyDescent="0.25">
      <c r="A17" s="35" t="s">
        <v>128</v>
      </c>
      <c r="B17" s="15" t="str">
        <f>UPPER(CC3_Retur!L9)</f>
        <v>BOX</v>
      </c>
      <c r="C17" s="41" t="b">
        <f>IF(ISTEXT(B17), IF(NOT(ISNA(VLOOKUP(B17,Ref_Satuan!A:A,1,FALSE))), TRUE, FALSE), FALSE)</f>
        <v>0</v>
      </c>
      <c r="D17" s="13" t="str">
        <f>IF(C17=FALSE,"Pastikan Anda input dengan satuan yg sama dengan beacukai, double klik Cell B17 untuk memilih","AMAN")</f>
        <v>Pastikan Anda input dengan satuan yg sama dengan beacukai, double klik Cell B17 untuk memilih</v>
      </c>
    </row>
    <row r="18" spans="1:4" x14ac:dyDescent="0.25">
      <c r="A18" s="35" t="s">
        <v>91</v>
      </c>
      <c r="B18" s="13" t="str">
        <f>HOME!$E$12</f>
        <v>\\10.8.0.35\Bersama\IT\Macro Record Projects\Local Project\MACRO_InputUser - Partial 262 at GCC\.Macro\Backup\LOGIKA ALGORITMA\20241016\3\INV 33 ACC SEWING 24001061 CLN.pdf</v>
      </c>
      <c r="C18" s="41"/>
    </row>
    <row r="19" spans="1:4" x14ac:dyDescent="0.25">
      <c r="A19" s="35" t="s">
        <v>92</v>
      </c>
      <c r="B19" s="13" t="str">
        <f>HOME!$E$13</f>
        <v>\\10.8.0.35\Bersama\IT\Macro Record Projects\Local Project\MACRO_InputUser - Partial 262 at GCC\.Macro\Backup\LOGIKA ALGORITMA\20241016\3\PL 33 ACC SEWING 24001061 CLN.pdf</v>
      </c>
      <c r="C19" s="41"/>
    </row>
    <row r="20" spans="1:4" x14ac:dyDescent="0.25">
      <c r="A20" s="35" t="s">
        <v>93</v>
      </c>
      <c r="B20" s="50" t="str">
        <f>HOME!$E$14</f>
        <v>\\10.8.0.35\Bersama\IT\Macro Record Projects\Local Project\MACRO_InputUser - Partial 262 at GCC\.Macro\Backup\LOGIKA ALGORITMA\20241016\3\SJ 33 ACC SEWING 24001061 CLN.pdf</v>
      </c>
      <c r="C20" s="41"/>
    </row>
    <row r="21" spans="1:4" x14ac:dyDescent="0.25">
      <c r="A21" s="35" t="s">
        <v>203</v>
      </c>
      <c r="B21" s="51" t="s">
        <v>202</v>
      </c>
      <c r="C21" s="41" t="b">
        <v>0</v>
      </c>
      <c r="D21" s="13" t="str">
        <f>IF(C21=FALSE,"Total QTY di INVOICE dan Total QTY di PL (Reture) Tidak Sama","AMAN")</f>
        <v>Total QTY di INVOICE dan Total QTY di PL (Reture) Tidak Sama</v>
      </c>
    </row>
    <row r="22" spans="1:4" x14ac:dyDescent="0.25">
      <c r="C22" s="41"/>
    </row>
    <row r="23" spans="1:4" x14ac:dyDescent="0.25">
      <c r="C23" s="41"/>
    </row>
    <row r="24" spans="1:4" x14ac:dyDescent="0.25">
      <c r="C24" s="41"/>
    </row>
    <row r="25" spans="1:4" x14ac:dyDescent="0.25">
      <c r="C25" s="41"/>
    </row>
    <row r="26" spans="1:4" x14ac:dyDescent="0.25">
      <c r="C26" s="41"/>
    </row>
    <row r="27" spans="1:4" x14ac:dyDescent="0.25">
      <c r="C27" s="41"/>
    </row>
    <row r="28" spans="1:4" x14ac:dyDescent="0.25">
      <c r="C28" s="41"/>
    </row>
    <row r="29" spans="1:4" x14ac:dyDescent="0.25">
      <c r="C29" s="41"/>
    </row>
    <row r="30" spans="1:4" x14ac:dyDescent="0.25">
      <c r="C30" s="41"/>
    </row>
    <row r="31" spans="1:4" x14ac:dyDescent="0.25">
      <c r="C31" s="41"/>
    </row>
    <row r="32" spans="1:4" x14ac:dyDescent="0.25">
      <c r="C32" s="41"/>
    </row>
    <row r="33" spans="3:3" x14ac:dyDescent="0.25">
      <c r="C33" s="41"/>
    </row>
    <row r="34" spans="3:3" x14ac:dyDescent="0.25">
      <c r="C34" s="41"/>
    </row>
    <row r="35" spans="3:3" x14ac:dyDescent="0.25">
      <c r="C35" s="41"/>
    </row>
    <row r="36" spans="3:3" x14ac:dyDescent="0.25">
      <c r="C36" s="41"/>
    </row>
    <row r="37" spans="3:3" x14ac:dyDescent="0.25">
      <c r="C37" s="41"/>
    </row>
    <row r="38" spans="3:3" x14ac:dyDescent="0.25">
      <c r="C38" s="41"/>
    </row>
    <row r="39" spans="3:3" x14ac:dyDescent="0.25">
      <c r="C39" s="41"/>
    </row>
    <row r="40" spans="3:3" x14ac:dyDescent="0.25">
      <c r="C40" s="41"/>
    </row>
    <row r="41" spans="3:3" x14ac:dyDescent="0.25">
      <c r="C41" s="41"/>
    </row>
    <row r="42" spans="3:3" x14ac:dyDescent="0.25">
      <c r="C42" s="41"/>
    </row>
    <row r="43" spans="3:3" x14ac:dyDescent="0.25">
      <c r="C43" s="41"/>
    </row>
  </sheetData>
  <conditionalFormatting sqref="C6:C25">
    <cfRule type="containsText" dxfId="2" priority="1" operator="containsText" text="skipped">
      <formula>NOT(ISERROR(SEARCH("skipped",C6)))</formula>
    </cfRule>
    <cfRule type="containsText" dxfId="1" priority="2" operator="containsText" text="true">
      <formula>NOT(ISERROR(SEARCH("true",C6)))</formula>
    </cfRule>
    <cfRule type="containsText" dxfId="0" priority="3" operator="containsText" text="false">
      <formula>NOT(ISERROR(SEARCH("false",C6)))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EFD2-3A6E-480E-B7C7-C8E1DE2A9E76}">
  <sheetPr codeName="Sheet8"/>
  <dimension ref="A1:H18"/>
  <sheetViews>
    <sheetView workbookViewId="0">
      <selection activeCell="A2" sqref="A2"/>
    </sheetView>
  </sheetViews>
  <sheetFormatPr defaultRowHeight="15" x14ac:dyDescent="0.25"/>
  <cols>
    <col min="1" max="1" width="50.85546875" bestFit="1" customWidth="1"/>
    <col min="2" max="2" width="53.5703125" customWidth="1"/>
    <col min="3" max="3" width="12.42578125" bestFit="1" customWidth="1"/>
    <col min="4" max="6" width="20.42578125" customWidth="1"/>
    <col min="7" max="7" width="20.28515625" bestFit="1" customWidth="1"/>
    <col min="8" max="8" width="27.28515625" bestFit="1" customWidth="1"/>
  </cols>
  <sheetData>
    <row r="1" spans="1:8" x14ac:dyDescent="0.25">
      <c r="A1" t="s">
        <v>108</v>
      </c>
      <c r="B1" t="s">
        <v>116</v>
      </c>
      <c r="C1" t="s">
        <v>115</v>
      </c>
      <c r="D1" t="s">
        <v>109</v>
      </c>
      <c r="E1" t="s">
        <v>110</v>
      </c>
      <c r="F1" t="s">
        <v>112</v>
      </c>
      <c r="G1" t="s">
        <v>113</v>
      </c>
      <c r="H1" t="s">
        <v>111</v>
      </c>
    </row>
    <row r="2" spans="1:8" x14ac:dyDescent="0.25">
      <c r="A2" t="s">
        <v>30</v>
      </c>
      <c r="B2" t="str">
        <f>UPPER(CLEAN(A2))</f>
        <v>PT. GISTEX GARMEN INDONESIA</v>
      </c>
      <c r="C2">
        <f>IFERROR(IF(D2&gt;0,"GET_NO_INV",IF(F2&gt;0,"GET_TGL_INV",0)),0)</f>
        <v>0</v>
      </c>
      <c r="D2">
        <f>IFERROR(FIND("INVOICE NO",B2,1),IFERROR(FIND("NO INVOICE",B2,1),IFERROR(FIND("NO INV",B2,1),0)))</f>
        <v>0</v>
      </c>
      <c r="E2" t="str">
        <f>IFERROR(IF(D2&gt;0,SUBSTITUTE(MID(B2,FIND(":",B2,1)+1,100)," ",""),""),"ERROR")</f>
        <v/>
      </c>
      <c r="F2">
        <f>IFERROR(FIND("TANGGAL",B2,1),0)</f>
        <v>0</v>
      </c>
      <c r="G2" t="str">
        <f>IFERROR(IF(F2&gt;0,SUBSTITUTE(MID(B2,FIND(":",B2,1)+1,100)," ",""),""),"ERROR")</f>
        <v/>
      </c>
      <c r="H2" t="b">
        <f>IF(IFERROR(FIND("TOTAL",B2,1),0)&gt;0,TRUE,FALSE)</f>
        <v>0</v>
      </c>
    </row>
    <row r="3" spans="1:8" x14ac:dyDescent="0.25">
      <c r="A3" t="s">
        <v>31</v>
      </c>
      <c r="B3" t="str">
        <f t="shared" ref="B3:B16" si="0">UPPER(CLEAN(A3))</f>
        <v>COMMERCIAL INVOICE</v>
      </c>
      <c r="C3">
        <f t="shared" ref="C3:C16" si="1">IFERROR(IF(D3&gt;0,"GET_NO_INV",IF(F3&gt;0,"GET_TGL_INV",0)),0)</f>
        <v>0</v>
      </c>
      <c r="D3">
        <f t="shared" ref="D3:D16" si="2">IFERROR(FIND("INVOICE NO",B3,1),IFERROR(FIND("NO INVOICE",B3,1),IFERROR(FIND("NO INV",B3,1),0)))</f>
        <v>0</v>
      </c>
      <c r="E3" t="str">
        <f t="shared" ref="E3:E16" si="3">IFERROR(IF(D3&gt;0,SUBSTITUTE(MID(B3,FIND(":",B3,1)+1,100)," ",""),""),"ERROR")</f>
        <v/>
      </c>
      <c r="F3">
        <f t="shared" ref="F3:F16" si="4">IFERROR(FIND("TANGGAL",B3,1),0)</f>
        <v>0</v>
      </c>
      <c r="G3" t="str">
        <f t="shared" ref="G3:G18" si="5">IFERROR(IF(F3&gt;0,SUBSTITUTE(MID(B3,FIND(":",B3,1)+1,100)," ",""),""),"ERROR")</f>
        <v/>
      </c>
      <c r="H3" t="b">
        <f t="shared" ref="H3:H16" si="6">IF(IFERROR(FIND("TOTAL",B3,1),0)&gt;0,TRUE,FALSE)</f>
        <v>0</v>
      </c>
    </row>
    <row r="4" spans="1:8" x14ac:dyDescent="0.25">
      <c r="A4" t="s">
        <v>32</v>
      </c>
      <c r="B4" t="str">
        <f t="shared" si="0"/>
        <v>INVOICE NO : 34/GG/MJK/VII/24</v>
      </c>
      <c r="C4" t="str">
        <f t="shared" si="1"/>
        <v>GET_NO_INV</v>
      </c>
      <c r="D4">
        <f t="shared" si="2"/>
        <v>1</v>
      </c>
      <c r="E4" t="str">
        <f t="shared" si="3"/>
        <v>34/GG/MJK/VII/24</v>
      </c>
      <c r="F4">
        <f t="shared" si="4"/>
        <v>0</v>
      </c>
      <c r="G4" t="str">
        <f t="shared" si="5"/>
        <v/>
      </c>
      <c r="H4" t="b">
        <f t="shared" si="6"/>
        <v>0</v>
      </c>
    </row>
    <row r="5" spans="1:8" x14ac:dyDescent="0.25">
      <c r="A5" t="s">
        <v>33</v>
      </c>
      <c r="B5" t="str">
        <f t="shared" si="0"/>
        <v>TANGGAL : 24/07/2024</v>
      </c>
      <c r="C5" t="str">
        <f t="shared" si="1"/>
        <v>GET_TGL_INV</v>
      </c>
      <c r="D5">
        <f t="shared" si="2"/>
        <v>0</v>
      </c>
      <c r="E5" t="str">
        <f t="shared" si="3"/>
        <v/>
      </c>
      <c r="F5">
        <f t="shared" si="4"/>
        <v>1</v>
      </c>
      <c r="G5" t="str">
        <f t="shared" si="5"/>
        <v>24/07/2024</v>
      </c>
      <c r="H5" t="b">
        <f t="shared" si="6"/>
        <v>0</v>
      </c>
    </row>
    <row r="6" spans="1:8" x14ac:dyDescent="0.25">
      <c r="A6" t="s">
        <v>34</v>
      </c>
      <c r="B6" t="str">
        <f t="shared" si="0"/>
        <v>PENERIMA:</v>
      </c>
      <c r="C6">
        <f t="shared" si="1"/>
        <v>0</v>
      </c>
      <c r="D6">
        <f t="shared" si="2"/>
        <v>0</v>
      </c>
      <c r="E6" t="str">
        <f t="shared" si="3"/>
        <v/>
      </c>
      <c r="F6">
        <f t="shared" si="4"/>
        <v>0</v>
      </c>
      <c r="G6" t="str">
        <f t="shared" si="5"/>
        <v/>
      </c>
      <c r="H6" t="b">
        <f t="shared" si="6"/>
        <v>0</v>
      </c>
    </row>
    <row r="7" spans="1:8" x14ac:dyDescent="0.25">
      <c r="A7" t="s">
        <v>35</v>
      </c>
      <c r="B7" t="str">
        <f t="shared" si="0"/>
        <v>PT.GISTEX GARMEN INDONESIA</v>
      </c>
      <c r="C7">
        <f t="shared" si="1"/>
        <v>0</v>
      </c>
      <c r="D7">
        <f t="shared" si="2"/>
        <v>0</v>
      </c>
      <c r="E7" t="str">
        <f t="shared" si="3"/>
        <v/>
      </c>
      <c r="F7">
        <f t="shared" si="4"/>
        <v>0</v>
      </c>
      <c r="G7" t="str">
        <f t="shared" si="5"/>
        <v/>
      </c>
      <c r="H7" t="b">
        <f t="shared" si="6"/>
        <v>0</v>
      </c>
    </row>
    <row r="8" spans="1:8" x14ac:dyDescent="0.25">
      <c r="A8" t="s">
        <v>36</v>
      </c>
      <c r="B8" t="str">
        <f t="shared" si="0"/>
        <v>JL.PANYAWUNGAN KM.19</v>
      </c>
      <c r="C8">
        <f t="shared" si="1"/>
        <v>0</v>
      </c>
      <c r="D8">
        <f t="shared" si="2"/>
        <v>0</v>
      </c>
      <c r="E8" t="str">
        <f t="shared" si="3"/>
        <v/>
      </c>
      <c r="F8">
        <f t="shared" si="4"/>
        <v>0</v>
      </c>
      <c r="G8" t="str">
        <f t="shared" si="5"/>
        <v/>
      </c>
      <c r="H8" t="b">
        <f t="shared" si="6"/>
        <v>0</v>
      </c>
    </row>
    <row r="9" spans="1:8" x14ac:dyDescent="0.25">
      <c r="A9" t="s">
        <v>37</v>
      </c>
      <c r="B9" t="str">
        <f t="shared" si="0"/>
        <v>CILEUNYI-KAB BANDUNG</v>
      </c>
      <c r="C9">
        <f t="shared" si="1"/>
        <v>0</v>
      </c>
      <c r="D9">
        <f t="shared" si="2"/>
        <v>0</v>
      </c>
      <c r="E9" t="str">
        <f t="shared" si="3"/>
        <v/>
      </c>
      <c r="F9">
        <f t="shared" si="4"/>
        <v>0</v>
      </c>
      <c r="G9" t="str">
        <f t="shared" si="5"/>
        <v/>
      </c>
      <c r="H9" t="b">
        <f t="shared" si="6"/>
        <v>0</v>
      </c>
    </row>
    <row r="10" spans="1:8" x14ac:dyDescent="0.25">
      <c r="A10" t="s">
        <v>38</v>
      </c>
      <c r="B10" t="str">
        <f t="shared" si="0"/>
        <v>NO PO KK 24001061</v>
      </c>
      <c r="C10">
        <f t="shared" si="1"/>
        <v>0</v>
      </c>
      <c r="D10">
        <f t="shared" si="2"/>
        <v>0</v>
      </c>
      <c r="E10" t="str">
        <f t="shared" si="3"/>
        <v/>
      </c>
      <c r="F10">
        <f t="shared" si="4"/>
        <v>0</v>
      </c>
      <c r="G10" t="str">
        <f t="shared" si="5"/>
        <v/>
      </c>
      <c r="H10" t="b">
        <f t="shared" si="6"/>
        <v>0</v>
      </c>
    </row>
    <row r="11" spans="1:8" x14ac:dyDescent="0.25">
      <c r="A11" t="s">
        <v>39</v>
      </c>
      <c r="B11" t="str">
        <f t="shared" si="0"/>
        <v>NAMA BARANG STYLE/WO QUANTITY UNIT PRICE AMOUNT</v>
      </c>
      <c r="C11">
        <f t="shared" si="1"/>
        <v>0</v>
      </c>
      <c r="D11">
        <f t="shared" si="2"/>
        <v>0</v>
      </c>
      <c r="E11" t="str">
        <f t="shared" si="3"/>
        <v/>
      </c>
      <c r="F11">
        <f t="shared" si="4"/>
        <v>0</v>
      </c>
      <c r="G11" t="str">
        <f t="shared" si="5"/>
        <v/>
      </c>
      <c r="H11" t="b">
        <f t="shared" si="6"/>
        <v>0</v>
      </c>
    </row>
    <row r="12" spans="1:8" x14ac:dyDescent="0.25">
      <c r="A12" t="s">
        <v>40</v>
      </c>
      <c r="B12" t="str">
        <f t="shared" si="0"/>
        <v>ACC SEWING WO</v>
      </c>
      <c r="C12">
        <f t="shared" si="1"/>
        <v>0</v>
      </c>
      <c r="D12">
        <f t="shared" si="2"/>
        <v>0</v>
      </c>
      <c r="E12" t="str">
        <f t="shared" si="3"/>
        <v/>
      </c>
      <c r="F12">
        <f t="shared" si="4"/>
        <v>0</v>
      </c>
      <c r="G12" t="str">
        <f t="shared" si="5"/>
        <v/>
      </c>
      <c r="H12" t="b">
        <f t="shared" si="6"/>
        <v>0</v>
      </c>
    </row>
    <row r="13" spans="1:8" x14ac:dyDescent="0.25">
      <c r="A13" t="s">
        <v>41</v>
      </c>
      <c r="B13" t="str">
        <f t="shared" si="0"/>
        <v>HEAT SEAL LABEL,FG TM-4 SYMBOL 183115 10 PC</v>
      </c>
      <c r="C13">
        <f t="shared" si="1"/>
        <v>0</v>
      </c>
      <c r="D13">
        <f t="shared" si="2"/>
        <v>0</v>
      </c>
      <c r="E13" t="str">
        <f t="shared" si="3"/>
        <v/>
      </c>
      <c r="F13">
        <f t="shared" si="4"/>
        <v>0</v>
      </c>
      <c r="G13" t="str">
        <f t="shared" si="5"/>
        <v/>
      </c>
      <c r="H13" t="b">
        <f t="shared" si="6"/>
        <v>0</v>
      </c>
    </row>
    <row r="14" spans="1:8" x14ac:dyDescent="0.25">
      <c r="A14" t="s">
        <v>42</v>
      </c>
      <c r="B14" t="str">
        <f t="shared" si="0"/>
        <v>HEAT SEAL LABEL,FG TM-4 SYMBOL 183114 1133 PC</v>
      </c>
      <c r="C14">
        <f t="shared" si="1"/>
        <v>0</v>
      </c>
      <c r="D14">
        <f t="shared" si="2"/>
        <v>0</v>
      </c>
      <c r="E14" t="str">
        <f>IFERROR(IF(D14&gt;0,SUBSTITUTE(MID(B14,FIND(":",B14,1)+1,100)," ",""),""),"ERROR")</f>
        <v/>
      </c>
      <c r="F14">
        <f t="shared" si="4"/>
        <v>0</v>
      </c>
      <c r="G14" t="str">
        <f t="shared" si="5"/>
        <v/>
      </c>
      <c r="H14" t="b">
        <f t="shared" si="6"/>
        <v>0</v>
      </c>
    </row>
    <row r="15" spans="1:8" x14ac:dyDescent="0.25">
      <c r="A15" t="s">
        <v>43</v>
      </c>
      <c r="B15" t="str">
        <f t="shared" si="0"/>
        <v>HEAT SEAL LABEL,FG TM-4 SYMBOL 183113 1857 PC</v>
      </c>
      <c r="C15">
        <f t="shared" si="1"/>
        <v>0</v>
      </c>
      <c r="D15">
        <f t="shared" si="2"/>
        <v>0</v>
      </c>
      <c r="E15" t="str">
        <f t="shared" si="3"/>
        <v/>
      </c>
      <c r="F15">
        <f t="shared" si="4"/>
        <v>0</v>
      </c>
      <c r="G15" t="str">
        <f t="shared" si="5"/>
        <v/>
      </c>
      <c r="H15" t="b">
        <f t="shared" si="6"/>
        <v>0</v>
      </c>
    </row>
    <row r="16" spans="1:8" x14ac:dyDescent="0.25">
      <c r="A16" t="s">
        <v>44</v>
      </c>
      <c r="B16" t="str">
        <f t="shared" si="0"/>
        <v>TOTAL 3000 PC</v>
      </c>
      <c r="C16">
        <f t="shared" si="1"/>
        <v>0</v>
      </c>
      <c r="D16">
        <f t="shared" si="2"/>
        <v>0</v>
      </c>
      <c r="E16" t="str">
        <f t="shared" si="3"/>
        <v/>
      </c>
      <c r="F16">
        <f t="shared" si="4"/>
        <v>0</v>
      </c>
      <c r="G16" t="str">
        <f t="shared" si="5"/>
        <v/>
      </c>
      <c r="H16" t="b">
        <f t="shared" si="6"/>
        <v>1</v>
      </c>
    </row>
    <row r="18" spans="7:7" x14ac:dyDescent="0.25">
      <c r="G18" t="str">
        <f t="shared" si="5"/>
        <v/>
      </c>
    </row>
  </sheetData>
  <autoFilter ref="A1:H18" xr:uid="{B7E5EFD2-3A6E-480E-B7C7-C8E1DE2A9E7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6754-CC67-44AF-85CB-F4C170889C01}">
  <sheetPr codeName="Sheet13"/>
  <dimension ref="A1:C2"/>
  <sheetViews>
    <sheetView workbookViewId="0">
      <selection activeCell="B2" sqref="B2"/>
    </sheetView>
  </sheetViews>
  <sheetFormatPr defaultRowHeight="15" x14ac:dyDescent="0.25"/>
  <cols>
    <col min="1" max="1" width="11.140625" customWidth="1"/>
    <col min="3" max="3" width="9.85546875" bestFit="1" customWidth="1"/>
  </cols>
  <sheetData>
    <row r="1" spans="1:3" x14ac:dyDescent="0.25">
      <c r="A1" t="b">
        <f>ISNUMBER(A2)</f>
        <v>0</v>
      </c>
      <c r="B1" t="b">
        <f>ISNUMBER(B2)</f>
        <v>1</v>
      </c>
      <c r="C1" t="b">
        <f>ISNUMBER(C2)</f>
        <v>0</v>
      </c>
    </row>
    <row r="2" spans="1:3" x14ac:dyDescent="0.25">
      <c r="A2" t="s">
        <v>114</v>
      </c>
      <c r="B2">
        <v>3000</v>
      </c>
      <c r="C2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5C7B-026B-4319-AB61-86D990652719}">
  <sheetPr codeName="Sheet10"/>
  <dimension ref="A1:R19"/>
  <sheetViews>
    <sheetView workbookViewId="0">
      <selection activeCell="B20" sqref="B20"/>
    </sheetView>
  </sheetViews>
  <sheetFormatPr defaultRowHeight="15" x14ac:dyDescent="0.25"/>
  <cols>
    <col min="1" max="1" width="62.5703125" bestFit="1" customWidth="1"/>
    <col min="2" max="2" width="39.5703125" customWidth="1"/>
    <col min="3" max="3" width="14.85546875" customWidth="1"/>
    <col min="4" max="5" width="22.140625" bestFit="1" customWidth="1"/>
    <col min="6" max="6" width="17.42578125" bestFit="1" customWidth="1"/>
    <col min="7" max="8" width="14.85546875" customWidth="1"/>
    <col min="9" max="9" width="17.140625" customWidth="1"/>
    <col min="10" max="10" width="27.28515625" customWidth="1"/>
    <col min="11" max="11" width="16.28515625" bestFit="1" customWidth="1"/>
    <col min="12" max="12" width="23.140625" style="15" bestFit="1" customWidth="1"/>
    <col min="13" max="13" width="8.5703125" customWidth="1"/>
    <col min="14" max="14" width="14.85546875" customWidth="1"/>
    <col min="15" max="15" width="17.140625" customWidth="1"/>
    <col min="16" max="16" width="11.42578125" customWidth="1"/>
    <col min="17" max="17" width="27.28515625" customWidth="1"/>
    <col min="18" max="18" width="16.28515625" bestFit="1" customWidth="1"/>
  </cols>
  <sheetData>
    <row r="1" spans="1:18" x14ac:dyDescent="0.25">
      <c r="A1" t="s">
        <v>47</v>
      </c>
      <c r="B1" t="s">
        <v>116</v>
      </c>
      <c r="C1" t="s">
        <v>115</v>
      </c>
      <c r="D1" t="s">
        <v>122</v>
      </c>
      <c r="E1" t="s">
        <v>123</v>
      </c>
      <c r="F1" t="s">
        <v>117</v>
      </c>
      <c r="G1">
        <v>2</v>
      </c>
      <c r="H1" t="s">
        <v>119</v>
      </c>
      <c r="I1" s="16">
        <v>4</v>
      </c>
      <c r="J1" s="16" t="s">
        <v>120</v>
      </c>
      <c r="K1" t="s">
        <v>118</v>
      </c>
      <c r="L1" s="15" t="s">
        <v>121</v>
      </c>
      <c r="M1">
        <v>2</v>
      </c>
      <c r="N1" t="s">
        <v>119</v>
      </c>
      <c r="O1" s="16" t="s">
        <v>126</v>
      </c>
      <c r="P1" s="16" t="s">
        <v>124</v>
      </c>
      <c r="Q1" s="16" t="s">
        <v>120</v>
      </c>
      <c r="R1" t="s">
        <v>125</v>
      </c>
    </row>
    <row r="2" spans="1:18" x14ac:dyDescent="0.25">
      <c r="A2" t="s">
        <v>48</v>
      </c>
      <c r="B2" t="str">
        <f>UPPER(CLEAN(SUBSTITUTE(A2," ","")))</f>
        <v>DELIVERYDOCUMENT</v>
      </c>
      <c r="C2">
        <f>IFERROR(IF(F2=TRUE,"GET_NO_SJ",IF(L2=TRUE,"GET_TGL_SJ",0)),0)</f>
        <v>0</v>
      </c>
      <c r="D2">
        <f t="shared" ref="D2:D6" si="0">IF(IFERROR(FIND("NO",B2,1),0)&gt;=1,1,0)</f>
        <v>0</v>
      </c>
      <c r="E2">
        <f>IF(IFERROR(FIND("SJ",B2,1),0)&gt;=1,1,0)</f>
        <v>0</v>
      </c>
      <c r="F2" t="b">
        <f>IF(D2+E2=2,TRUE,FALSE)</f>
        <v>0</v>
      </c>
      <c r="G2" t="e">
        <f t="shared" ref="G2:G6" si="1">MID(B2,FIND("/",B2),$G$1)</f>
        <v>#VALUE!</v>
      </c>
      <c r="H2" t="e">
        <f t="shared" ref="H2:H6" si="2">FIND(G2,B2,1)-$G$1</f>
        <v>#VALUE!</v>
      </c>
      <c r="I2" t="e">
        <f t="shared" ref="I2:I6" si="3">MID(B2,FIND("~",SUBSTITUTE(B2,"/","~",LEN(B2)-LEN(SUBSTITUTE(B2,"/","")))),$I$1)</f>
        <v>#VALUE!</v>
      </c>
      <c r="J2" t="e">
        <f t="shared" ref="J2:J6" si="4">FIND(I2,B2,1)-$I$1</f>
        <v>#VALUE!</v>
      </c>
      <c r="K2" t="str">
        <f t="shared" ref="K2:K6" si="5">IF(F2=TRUE,MID(B2,H2, J2),"")</f>
        <v/>
      </c>
      <c r="L2" s="15">
        <f>IF(IFERROR(FIND("TANGGAL",B2,1),IFERROR(FIND("TGL",B2,1),0))&gt;=1,TRUE,0)</f>
        <v>0</v>
      </c>
      <c r="M2" t="b">
        <f>IF(L2=TRUE,MID(B2,FIND(":",B2),$M$1))</f>
        <v>0</v>
      </c>
      <c r="N2" t="e">
        <f t="shared" ref="N2:N19" si="6">FIND(M2,B2,1)+1</f>
        <v>#VALUE!</v>
      </c>
      <c r="O2" t="str">
        <f>VLOOKUP(TRUE,F:K,6,FALSE)</f>
        <v>33/GG/MJK/VII/24</v>
      </c>
      <c r="P2">
        <f>2000+RIGHT(O2,2)</f>
        <v>2024</v>
      </c>
      <c r="Q2" t="e">
        <f t="shared" ref="Q2:Q5" si="7">FIND(P2,B2,1)-(LEN(P2)+1)</f>
        <v>#VALUE!</v>
      </c>
      <c r="R2" t="str">
        <f t="shared" ref="R2:R19" si="8">IF(L2=TRUE,MID(B2,N2, Q2),"")</f>
        <v/>
      </c>
    </row>
    <row r="3" spans="1:18" x14ac:dyDescent="0.25">
      <c r="A3" t="s">
        <v>49</v>
      </c>
      <c r="B3" t="str">
        <f t="shared" ref="B3:B19" si="9">UPPER(CLEAN(SUBSTITUTE(A3," ","")))</f>
        <v>PT.GISTEXKEPADA/PT.GISTEXGARMENINDONESIA</v>
      </c>
      <c r="C3">
        <f t="shared" ref="C3:C19" si="10">IFERROR(IF(F3=TRUE,"GET_NO_SJ",IF(L3=TRUE,"GET_TGL_SJ",0)),0)</f>
        <v>0</v>
      </c>
      <c r="D3">
        <f t="shared" si="0"/>
        <v>0</v>
      </c>
      <c r="E3">
        <f t="shared" ref="E3:E19" si="11">IF(IFERROR(FIND("SJ",B3,1),0)&gt;=1,1,0)</f>
        <v>0</v>
      </c>
      <c r="F3" t="b">
        <f t="shared" ref="F3:F19" si="12">IF(D3+E3=2,TRUE,FALSE)</f>
        <v>0</v>
      </c>
      <c r="G3" t="str">
        <f t="shared" si="1"/>
        <v>/P</v>
      </c>
      <c r="H3">
        <f t="shared" si="2"/>
        <v>14</v>
      </c>
      <c r="I3" t="str">
        <f t="shared" si="3"/>
        <v>/PT.</v>
      </c>
      <c r="J3">
        <f t="shared" si="4"/>
        <v>12</v>
      </c>
      <c r="K3" t="str">
        <f t="shared" si="5"/>
        <v/>
      </c>
      <c r="L3" s="15">
        <f t="shared" ref="L3:L19" si="13">IF(IFERROR(FIND("TANGGAL",B3,1),IFERROR(FIND("TGL",B3,1),0))&gt;=1,TRUE,0)</f>
        <v>0</v>
      </c>
      <c r="M3" t="b">
        <f t="shared" ref="M3:M19" si="14">IF(L3=TRUE,MID(B3,FIND(":",B3),$M$1))</f>
        <v>0</v>
      </c>
      <c r="N3" t="e">
        <f t="shared" si="6"/>
        <v>#VALUE!</v>
      </c>
      <c r="O3" t="str">
        <f t="shared" ref="O3:O6" si="15">VLOOKUP(TRUE,F:K,6,FALSE)</f>
        <v>33/GG/MJK/VII/24</v>
      </c>
      <c r="P3">
        <f t="shared" ref="P3:P19" si="16">2000+RIGHT(O3,2)</f>
        <v>2024</v>
      </c>
      <c r="Q3" t="e">
        <f t="shared" si="7"/>
        <v>#VALUE!</v>
      </c>
      <c r="R3" t="str">
        <f t="shared" si="8"/>
        <v/>
      </c>
    </row>
    <row r="4" spans="1:18" x14ac:dyDescent="0.25">
      <c r="A4" t="s">
        <v>50</v>
      </c>
      <c r="B4" t="str">
        <f t="shared" si="9"/>
        <v>JL.RAYABANDUNG–CIREBONDELIVERYTOJL.PANYAWUNGANKM.19</v>
      </c>
      <c r="C4">
        <f t="shared" si="10"/>
        <v>0</v>
      </c>
      <c r="D4">
        <f t="shared" si="0"/>
        <v>0</v>
      </c>
      <c r="E4">
        <f t="shared" si="11"/>
        <v>0</v>
      </c>
      <c r="F4" t="b">
        <f t="shared" si="12"/>
        <v>0</v>
      </c>
      <c r="G4" t="e">
        <f t="shared" si="1"/>
        <v>#VALUE!</v>
      </c>
      <c r="H4" t="e">
        <f t="shared" si="2"/>
        <v>#VALUE!</v>
      </c>
      <c r="I4" t="e">
        <f t="shared" si="3"/>
        <v>#VALUE!</v>
      </c>
      <c r="J4" t="e">
        <f t="shared" si="4"/>
        <v>#VALUE!</v>
      </c>
      <c r="K4" t="str">
        <f t="shared" si="5"/>
        <v/>
      </c>
      <c r="L4" s="15">
        <f t="shared" si="13"/>
        <v>0</v>
      </c>
      <c r="M4" t="b">
        <f t="shared" si="14"/>
        <v>0</v>
      </c>
      <c r="N4" t="e">
        <f t="shared" si="6"/>
        <v>#VALUE!</v>
      </c>
      <c r="O4" t="str">
        <f t="shared" si="15"/>
        <v>33/GG/MJK/VII/24</v>
      </c>
      <c r="P4">
        <f t="shared" si="16"/>
        <v>2024</v>
      </c>
      <c r="Q4" t="e">
        <f t="shared" si="7"/>
        <v>#VALUE!</v>
      </c>
      <c r="R4" t="str">
        <f t="shared" si="8"/>
        <v/>
      </c>
    </row>
    <row r="5" spans="1:18" x14ac:dyDescent="0.25">
      <c r="A5" t="s">
        <v>37</v>
      </c>
      <c r="B5" t="str">
        <f t="shared" si="9"/>
        <v>CILEUNYI-KABBANDUNG</v>
      </c>
      <c r="C5">
        <f t="shared" si="10"/>
        <v>0</v>
      </c>
      <c r="D5">
        <f t="shared" si="0"/>
        <v>0</v>
      </c>
      <c r="E5">
        <f t="shared" si="11"/>
        <v>0</v>
      </c>
      <c r="F5" t="b">
        <f t="shared" si="12"/>
        <v>0</v>
      </c>
      <c r="G5" t="e">
        <f t="shared" si="1"/>
        <v>#VALUE!</v>
      </c>
      <c r="H5" t="e">
        <f t="shared" si="2"/>
        <v>#VALUE!</v>
      </c>
      <c r="I5" t="e">
        <f t="shared" si="3"/>
        <v>#VALUE!</v>
      </c>
      <c r="J5" t="e">
        <f t="shared" si="4"/>
        <v>#VALUE!</v>
      </c>
      <c r="K5" t="str">
        <f t="shared" si="5"/>
        <v/>
      </c>
      <c r="L5" s="15">
        <f t="shared" si="13"/>
        <v>0</v>
      </c>
      <c r="M5" t="b">
        <f t="shared" si="14"/>
        <v>0</v>
      </c>
      <c r="N5" t="e">
        <f t="shared" si="6"/>
        <v>#VALUE!</v>
      </c>
      <c r="O5" t="str">
        <f t="shared" si="15"/>
        <v>33/GG/MJK/VII/24</v>
      </c>
      <c r="P5">
        <f t="shared" si="16"/>
        <v>2024</v>
      </c>
      <c r="Q5" t="e">
        <f t="shared" si="7"/>
        <v>#VALUE!</v>
      </c>
      <c r="R5" t="str">
        <f t="shared" si="8"/>
        <v/>
      </c>
    </row>
    <row r="6" spans="1:18" x14ac:dyDescent="0.25">
      <c r="A6" t="s">
        <v>51</v>
      </c>
      <c r="B6" t="str">
        <f t="shared" si="9"/>
        <v>TANGGAL:23JULI2024DRIVER:PAK</v>
      </c>
      <c r="C6" t="str">
        <f t="shared" si="10"/>
        <v>GET_TGL_SJ</v>
      </c>
      <c r="D6">
        <f t="shared" si="0"/>
        <v>0</v>
      </c>
      <c r="E6">
        <f t="shared" si="11"/>
        <v>0</v>
      </c>
      <c r="F6" t="b">
        <f t="shared" si="12"/>
        <v>0</v>
      </c>
      <c r="G6" t="e">
        <f t="shared" si="1"/>
        <v>#VALUE!</v>
      </c>
      <c r="H6" t="e">
        <f t="shared" si="2"/>
        <v>#VALUE!</v>
      </c>
      <c r="I6" t="e">
        <f t="shared" si="3"/>
        <v>#VALUE!</v>
      </c>
      <c r="J6" t="e">
        <f t="shared" si="4"/>
        <v>#VALUE!</v>
      </c>
      <c r="K6" t="str">
        <f t="shared" si="5"/>
        <v/>
      </c>
      <c r="L6" s="15" t="b">
        <f t="shared" si="13"/>
        <v>1</v>
      </c>
      <c r="M6" t="str">
        <f t="shared" si="14"/>
        <v>:2</v>
      </c>
      <c r="N6">
        <f t="shared" si="6"/>
        <v>9</v>
      </c>
      <c r="O6" t="str">
        <f t="shared" si="15"/>
        <v>33/GG/MJK/VII/24</v>
      </c>
      <c r="P6">
        <f t="shared" si="16"/>
        <v>2024</v>
      </c>
      <c r="Q6">
        <f>FIND(P6,B6,1)-(LEN(P6)+1)</f>
        <v>10</v>
      </c>
      <c r="R6" t="str">
        <f t="shared" si="8"/>
        <v>23JULI2024</v>
      </c>
    </row>
    <row r="7" spans="1:18" x14ac:dyDescent="0.25">
      <c r="A7" t="s">
        <v>52</v>
      </c>
      <c r="B7" t="str">
        <f t="shared" si="9"/>
        <v>NO.SJ:33/GG/MJK/VII/24NO.TRUCKING:</v>
      </c>
      <c r="C7" t="str">
        <f t="shared" si="10"/>
        <v>GET_NO_SJ</v>
      </c>
      <c r="D7">
        <f>IF(IFERROR(FIND("NO",B7,1),0)&gt;=1,1,0)</f>
        <v>1</v>
      </c>
      <c r="E7">
        <f t="shared" si="11"/>
        <v>1</v>
      </c>
      <c r="F7" t="b">
        <f t="shared" si="12"/>
        <v>1</v>
      </c>
      <c r="G7" t="str">
        <f>MID(B7,FIND("/",B7),$G$1)</f>
        <v>/G</v>
      </c>
      <c r="H7">
        <f>FIND(G7,B7,1)-$G$1</f>
        <v>7</v>
      </c>
      <c r="I7" t="str">
        <f>MID(B7,FIND("~",SUBSTITUTE(B7,"/","~",LEN(B7)-LEN(SUBSTITUTE(B7,"/","")))),$I$1)</f>
        <v>/24N</v>
      </c>
      <c r="J7">
        <f>FIND(I7,B7,1)-$I$1</f>
        <v>16</v>
      </c>
      <c r="K7" t="str">
        <f>IF(F7=TRUE,MID(B7,H7, J7),"")</f>
        <v>33/GG/MJK/VII/24</v>
      </c>
      <c r="L7" s="15">
        <f t="shared" si="13"/>
        <v>0</v>
      </c>
      <c r="M7" t="b">
        <f t="shared" si="14"/>
        <v>0</v>
      </c>
      <c r="N7" t="e">
        <f t="shared" si="6"/>
        <v>#VALUE!</v>
      </c>
      <c r="O7" t="str">
        <f>VLOOKUP(TRUE,F:K,6,FALSE)</f>
        <v>33/GG/MJK/VII/24</v>
      </c>
      <c r="P7">
        <f t="shared" si="16"/>
        <v>2024</v>
      </c>
      <c r="Q7" t="e">
        <f t="shared" ref="Q7:Q19" si="17">FIND(P7,B7,1)-(LEN(P7)+1)</f>
        <v>#VALUE!</v>
      </c>
      <c r="R7" t="str">
        <f t="shared" si="8"/>
        <v/>
      </c>
    </row>
    <row r="8" spans="1:18" x14ac:dyDescent="0.25">
      <c r="A8" t="s">
        <v>53</v>
      </c>
      <c r="B8" t="str">
        <f t="shared" si="9"/>
        <v>NAMADANSPESIPIKASIBARANGBANYAKNYASATUAN</v>
      </c>
      <c r="C8">
        <f t="shared" si="10"/>
        <v>0</v>
      </c>
      <c r="D8">
        <f t="shared" ref="D8:D19" si="18">IF(IFERROR(FIND("NO",B8,1),0)&gt;=1,1,0)</f>
        <v>0</v>
      </c>
      <c r="E8">
        <f t="shared" si="11"/>
        <v>0</v>
      </c>
      <c r="F8" t="b">
        <f t="shared" si="12"/>
        <v>0</v>
      </c>
      <c r="G8" t="e">
        <f t="shared" ref="G8:G19" si="19">MID(B8,FIND("/",B8),$G$1)</f>
        <v>#VALUE!</v>
      </c>
      <c r="H8" t="e">
        <f t="shared" ref="H8:H19" si="20">FIND(G8,B8,1)-$G$1</f>
        <v>#VALUE!</v>
      </c>
      <c r="I8" t="e">
        <f t="shared" ref="I8:I19" si="21">MID(B8,FIND("~",SUBSTITUTE(B8,"/","~",LEN(B8)-LEN(SUBSTITUTE(B8,"/","")))),$I$1)</f>
        <v>#VALUE!</v>
      </c>
      <c r="J8" t="e">
        <f t="shared" ref="J8:J19" si="22">FIND(I8,B8,1)-$I$1</f>
        <v>#VALUE!</v>
      </c>
      <c r="K8" t="str">
        <f t="shared" ref="K8:K19" si="23">IF(F8=TRUE,MID(B8,H8, J8),"")</f>
        <v/>
      </c>
      <c r="L8" s="15">
        <f t="shared" si="13"/>
        <v>0</v>
      </c>
      <c r="M8" t="b">
        <f t="shared" si="14"/>
        <v>0</v>
      </c>
      <c r="N8" t="e">
        <f t="shared" si="6"/>
        <v>#VALUE!</v>
      </c>
      <c r="O8" t="str">
        <f t="shared" ref="O8:O19" si="24">VLOOKUP(TRUE,F:K,6,FALSE)</f>
        <v>33/GG/MJK/VII/24</v>
      </c>
      <c r="P8">
        <f t="shared" si="16"/>
        <v>2024</v>
      </c>
      <c r="Q8" t="e">
        <f t="shared" si="17"/>
        <v>#VALUE!</v>
      </c>
      <c r="R8" t="str">
        <f t="shared" si="8"/>
        <v/>
      </c>
    </row>
    <row r="9" spans="1:18" x14ac:dyDescent="0.25">
      <c r="A9" t="s">
        <v>54</v>
      </c>
      <c r="B9" t="str">
        <f t="shared" si="9"/>
        <v>ACCSEWINGPO:24001061</v>
      </c>
      <c r="C9">
        <f t="shared" si="10"/>
        <v>0</v>
      </c>
      <c r="D9">
        <f t="shared" si="18"/>
        <v>0</v>
      </c>
      <c r="E9">
        <f t="shared" si="11"/>
        <v>0</v>
      </c>
      <c r="F9" t="b">
        <f t="shared" si="12"/>
        <v>0</v>
      </c>
      <c r="G9" t="e">
        <f t="shared" si="19"/>
        <v>#VALUE!</v>
      </c>
      <c r="H9" t="e">
        <f t="shared" si="20"/>
        <v>#VALUE!</v>
      </c>
      <c r="I9" t="e">
        <f t="shared" si="21"/>
        <v>#VALUE!</v>
      </c>
      <c r="J9" t="e">
        <f t="shared" si="22"/>
        <v>#VALUE!</v>
      </c>
      <c r="K9" t="str">
        <f t="shared" si="23"/>
        <v/>
      </c>
      <c r="L9" s="15">
        <f t="shared" si="13"/>
        <v>0</v>
      </c>
      <c r="M9" t="b">
        <f t="shared" si="14"/>
        <v>0</v>
      </c>
      <c r="N9" t="e">
        <f t="shared" si="6"/>
        <v>#VALUE!</v>
      </c>
      <c r="O9" t="str">
        <f t="shared" si="24"/>
        <v>33/GG/MJK/VII/24</v>
      </c>
      <c r="P9">
        <f t="shared" si="16"/>
        <v>2024</v>
      </c>
      <c r="Q9" t="e">
        <f t="shared" si="17"/>
        <v>#VALUE!</v>
      </c>
      <c r="R9" t="str">
        <f t="shared" si="8"/>
        <v/>
      </c>
    </row>
    <row r="10" spans="1:18" x14ac:dyDescent="0.25">
      <c r="A10" t="s">
        <v>55</v>
      </c>
      <c r="B10" t="str">
        <f t="shared" si="9"/>
        <v>HEATSEALLABEL,FGTM-4SYMBOL(WO183115)10PC</v>
      </c>
      <c r="C10">
        <f t="shared" si="10"/>
        <v>0</v>
      </c>
      <c r="D10">
        <f t="shared" si="18"/>
        <v>0</v>
      </c>
      <c r="E10">
        <f t="shared" si="11"/>
        <v>0</v>
      </c>
      <c r="F10" t="b">
        <f t="shared" si="12"/>
        <v>0</v>
      </c>
      <c r="G10" t="e">
        <f t="shared" si="19"/>
        <v>#VALUE!</v>
      </c>
      <c r="H10" t="e">
        <f t="shared" si="20"/>
        <v>#VALUE!</v>
      </c>
      <c r="I10" t="e">
        <f t="shared" si="21"/>
        <v>#VALUE!</v>
      </c>
      <c r="J10" t="e">
        <f t="shared" si="22"/>
        <v>#VALUE!</v>
      </c>
      <c r="K10" t="str">
        <f t="shared" si="23"/>
        <v/>
      </c>
      <c r="L10" s="15">
        <f t="shared" si="13"/>
        <v>0</v>
      </c>
      <c r="M10" t="b">
        <f t="shared" si="14"/>
        <v>0</v>
      </c>
      <c r="N10" t="e">
        <f t="shared" si="6"/>
        <v>#VALUE!</v>
      </c>
      <c r="O10" t="str">
        <f t="shared" si="24"/>
        <v>33/GG/MJK/VII/24</v>
      </c>
      <c r="P10">
        <f t="shared" si="16"/>
        <v>2024</v>
      </c>
      <c r="Q10" t="e">
        <f t="shared" si="17"/>
        <v>#VALUE!</v>
      </c>
      <c r="R10" t="str">
        <f t="shared" si="8"/>
        <v/>
      </c>
    </row>
    <row r="11" spans="1:18" x14ac:dyDescent="0.25">
      <c r="A11" t="s">
        <v>56</v>
      </c>
      <c r="B11" t="str">
        <f t="shared" si="9"/>
        <v>HEATSEALLABEL,FGTM-4SYMBOL(WO183114)1133PCNWGW</v>
      </c>
      <c r="C11">
        <f t="shared" si="10"/>
        <v>0</v>
      </c>
      <c r="D11">
        <f t="shared" si="18"/>
        <v>0</v>
      </c>
      <c r="E11">
        <f t="shared" si="11"/>
        <v>0</v>
      </c>
      <c r="F11" t="b">
        <f t="shared" si="12"/>
        <v>0</v>
      </c>
      <c r="G11" t="e">
        <f t="shared" si="19"/>
        <v>#VALUE!</v>
      </c>
      <c r="H11" t="e">
        <f t="shared" si="20"/>
        <v>#VALUE!</v>
      </c>
      <c r="I11" t="e">
        <f t="shared" si="21"/>
        <v>#VALUE!</v>
      </c>
      <c r="J11" t="e">
        <f t="shared" si="22"/>
        <v>#VALUE!</v>
      </c>
      <c r="K11" t="str">
        <f t="shared" si="23"/>
        <v/>
      </c>
      <c r="L11" s="15">
        <f t="shared" si="13"/>
        <v>0</v>
      </c>
      <c r="M11" t="b">
        <f t="shared" si="14"/>
        <v>0</v>
      </c>
      <c r="N11" t="e">
        <f t="shared" si="6"/>
        <v>#VALUE!</v>
      </c>
      <c r="O11" t="str">
        <f t="shared" si="24"/>
        <v>33/GG/MJK/VII/24</v>
      </c>
      <c r="P11">
        <f t="shared" si="16"/>
        <v>2024</v>
      </c>
      <c r="Q11" t="e">
        <f t="shared" si="17"/>
        <v>#VALUE!</v>
      </c>
      <c r="R11" t="str">
        <f t="shared" si="8"/>
        <v/>
      </c>
    </row>
    <row r="12" spans="1:18" x14ac:dyDescent="0.25">
      <c r="A12" t="s">
        <v>57</v>
      </c>
      <c r="B12" t="str">
        <f t="shared" si="9"/>
        <v>HEATSEALLABEL,FGTM-4SYMBOL(WO183113)1857PC3,00KG3,06KG</v>
      </c>
      <c r="C12">
        <f t="shared" si="10"/>
        <v>0</v>
      </c>
      <c r="D12">
        <f t="shared" si="18"/>
        <v>0</v>
      </c>
      <c r="E12">
        <f t="shared" si="11"/>
        <v>0</v>
      </c>
      <c r="F12" t="b">
        <f t="shared" si="12"/>
        <v>0</v>
      </c>
      <c r="G12" t="e">
        <f t="shared" si="19"/>
        <v>#VALUE!</v>
      </c>
      <c r="H12" t="e">
        <f t="shared" si="20"/>
        <v>#VALUE!</v>
      </c>
      <c r="I12" t="e">
        <f t="shared" si="21"/>
        <v>#VALUE!</v>
      </c>
      <c r="J12" t="e">
        <f t="shared" si="22"/>
        <v>#VALUE!</v>
      </c>
      <c r="K12" t="str">
        <f t="shared" si="23"/>
        <v/>
      </c>
      <c r="L12" s="15">
        <f t="shared" si="13"/>
        <v>0</v>
      </c>
      <c r="M12" t="b">
        <f t="shared" si="14"/>
        <v>0</v>
      </c>
      <c r="N12" t="e">
        <f t="shared" si="6"/>
        <v>#VALUE!</v>
      </c>
      <c r="O12" t="str">
        <f t="shared" si="24"/>
        <v>33/GG/MJK/VII/24</v>
      </c>
      <c r="P12">
        <f t="shared" si="16"/>
        <v>2024</v>
      </c>
      <c r="Q12" t="e">
        <f t="shared" si="17"/>
        <v>#VALUE!</v>
      </c>
      <c r="R12" t="str">
        <f t="shared" si="8"/>
        <v/>
      </c>
    </row>
    <row r="13" spans="1:18" x14ac:dyDescent="0.25">
      <c r="A13" t="s">
        <v>58</v>
      </c>
      <c r="B13" t="str">
        <f t="shared" si="9"/>
        <v>TOTAL:3,00KG3,06KG</v>
      </c>
      <c r="C13">
        <f t="shared" si="10"/>
        <v>0</v>
      </c>
      <c r="D13">
        <f t="shared" si="18"/>
        <v>0</v>
      </c>
      <c r="E13">
        <f t="shared" si="11"/>
        <v>0</v>
      </c>
      <c r="F13" t="b">
        <f t="shared" si="12"/>
        <v>0</v>
      </c>
      <c r="G13" t="e">
        <f t="shared" si="19"/>
        <v>#VALUE!</v>
      </c>
      <c r="H13" t="e">
        <f t="shared" si="20"/>
        <v>#VALUE!</v>
      </c>
      <c r="I13" t="e">
        <f t="shared" si="21"/>
        <v>#VALUE!</v>
      </c>
      <c r="J13" t="e">
        <f t="shared" si="22"/>
        <v>#VALUE!</v>
      </c>
      <c r="K13" t="str">
        <f t="shared" si="23"/>
        <v/>
      </c>
      <c r="L13" s="15">
        <f t="shared" si="13"/>
        <v>0</v>
      </c>
      <c r="M13" t="b">
        <f t="shared" si="14"/>
        <v>0</v>
      </c>
      <c r="N13" t="e">
        <f t="shared" si="6"/>
        <v>#VALUE!</v>
      </c>
      <c r="O13" t="str">
        <f t="shared" si="24"/>
        <v>33/GG/MJK/VII/24</v>
      </c>
      <c r="P13">
        <f t="shared" si="16"/>
        <v>2024</v>
      </c>
      <c r="Q13" t="e">
        <f t="shared" si="17"/>
        <v>#VALUE!</v>
      </c>
      <c r="R13" t="str">
        <f t="shared" si="8"/>
        <v/>
      </c>
    </row>
    <row r="14" spans="1:18" x14ac:dyDescent="0.25">
      <c r="A14" t="s">
        <v>59</v>
      </c>
      <c r="B14" t="str">
        <f t="shared" si="9"/>
        <v>PLTERLAMPIR</v>
      </c>
      <c r="C14">
        <f t="shared" si="10"/>
        <v>0</v>
      </c>
      <c r="D14">
        <f t="shared" si="18"/>
        <v>0</v>
      </c>
      <c r="E14">
        <f t="shared" si="11"/>
        <v>0</v>
      </c>
      <c r="F14" t="b">
        <f t="shared" si="12"/>
        <v>0</v>
      </c>
      <c r="G14" t="e">
        <f t="shared" si="19"/>
        <v>#VALUE!</v>
      </c>
      <c r="H14" t="e">
        <f t="shared" si="20"/>
        <v>#VALUE!</v>
      </c>
      <c r="I14" t="e">
        <f t="shared" si="21"/>
        <v>#VALUE!</v>
      </c>
      <c r="J14" t="e">
        <f t="shared" si="22"/>
        <v>#VALUE!</v>
      </c>
      <c r="K14" t="str">
        <f t="shared" si="23"/>
        <v/>
      </c>
      <c r="L14" s="15">
        <f t="shared" si="13"/>
        <v>0</v>
      </c>
      <c r="M14" t="b">
        <f t="shared" si="14"/>
        <v>0</v>
      </c>
      <c r="N14" t="e">
        <f t="shared" si="6"/>
        <v>#VALUE!</v>
      </c>
      <c r="O14" t="str">
        <f t="shared" si="24"/>
        <v>33/GG/MJK/VII/24</v>
      </c>
      <c r="P14">
        <f t="shared" si="16"/>
        <v>2024</v>
      </c>
      <c r="Q14" t="e">
        <f t="shared" si="17"/>
        <v>#VALUE!</v>
      </c>
      <c r="R14" t="str">
        <f t="shared" si="8"/>
        <v/>
      </c>
    </row>
    <row r="15" spans="1:18" x14ac:dyDescent="0.25">
      <c r="A15" t="s">
        <v>60</v>
      </c>
      <c r="B15" t="str">
        <f t="shared" si="9"/>
        <v>3000PC1BOX</v>
      </c>
      <c r="C15">
        <f t="shared" si="10"/>
        <v>0</v>
      </c>
      <c r="D15">
        <f t="shared" si="18"/>
        <v>0</v>
      </c>
      <c r="E15">
        <f t="shared" si="11"/>
        <v>0</v>
      </c>
      <c r="F15" t="b">
        <f t="shared" si="12"/>
        <v>0</v>
      </c>
      <c r="G15" t="e">
        <f t="shared" si="19"/>
        <v>#VALUE!</v>
      </c>
      <c r="H15" t="e">
        <f t="shared" si="20"/>
        <v>#VALUE!</v>
      </c>
      <c r="I15" t="e">
        <f t="shared" si="21"/>
        <v>#VALUE!</v>
      </c>
      <c r="J15" t="e">
        <f t="shared" si="22"/>
        <v>#VALUE!</v>
      </c>
      <c r="K15" t="str">
        <f t="shared" si="23"/>
        <v/>
      </c>
      <c r="L15" s="15">
        <f t="shared" si="13"/>
        <v>0</v>
      </c>
      <c r="M15" t="b">
        <f t="shared" si="14"/>
        <v>0</v>
      </c>
      <c r="N15" t="e">
        <f t="shared" si="6"/>
        <v>#VALUE!</v>
      </c>
      <c r="O15" t="str">
        <f t="shared" si="24"/>
        <v>33/GG/MJK/VII/24</v>
      </c>
      <c r="P15">
        <f t="shared" si="16"/>
        <v>2024</v>
      </c>
      <c r="Q15" t="e">
        <f t="shared" si="17"/>
        <v>#VALUE!</v>
      </c>
      <c r="R15" t="str">
        <f t="shared" si="8"/>
        <v/>
      </c>
    </row>
    <row r="16" spans="1:18" x14ac:dyDescent="0.25">
      <c r="A16" t="s">
        <v>61</v>
      </c>
      <c r="B16" t="str">
        <f t="shared" si="9"/>
        <v>PENERIMASECURITYHORMATKAMI</v>
      </c>
      <c r="C16">
        <f t="shared" si="10"/>
        <v>0</v>
      </c>
      <c r="D16">
        <f t="shared" si="18"/>
        <v>0</v>
      </c>
      <c r="E16">
        <f t="shared" si="11"/>
        <v>0</v>
      </c>
      <c r="F16" t="b">
        <f t="shared" si="12"/>
        <v>0</v>
      </c>
      <c r="G16" t="e">
        <f t="shared" si="19"/>
        <v>#VALUE!</v>
      </c>
      <c r="H16" t="e">
        <f t="shared" si="20"/>
        <v>#VALUE!</v>
      </c>
      <c r="I16" t="e">
        <f t="shared" si="21"/>
        <v>#VALUE!</v>
      </c>
      <c r="J16" t="e">
        <f t="shared" si="22"/>
        <v>#VALUE!</v>
      </c>
      <c r="K16" t="str">
        <f t="shared" si="23"/>
        <v/>
      </c>
      <c r="L16" s="15">
        <f t="shared" si="13"/>
        <v>0</v>
      </c>
      <c r="M16" t="b">
        <f t="shared" si="14"/>
        <v>0</v>
      </c>
      <c r="N16" t="e">
        <f t="shared" si="6"/>
        <v>#VALUE!</v>
      </c>
      <c r="O16" t="str">
        <f t="shared" si="24"/>
        <v>33/GG/MJK/VII/24</v>
      </c>
      <c r="P16">
        <f t="shared" si="16"/>
        <v>2024</v>
      </c>
      <c r="Q16" t="e">
        <f t="shared" si="17"/>
        <v>#VALUE!</v>
      </c>
      <c r="R16" t="str">
        <f t="shared" si="8"/>
        <v/>
      </c>
    </row>
    <row r="17" spans="1:18" x14ac:dyDescent="0.25">
      <c r="A17" t="s">
        <v>62</v>
      </c>
      <c r="B17" t="str">
        <f t="shared" si="9"/>
        <v>(ANGGIDEWANTIPUTRI)</v>
      </c>
      <c r="C17">
        <f t="shared" si="10"/>
        <v>0</v>
      </c>
      <c r="D17">
        <f t="shared" si="18"/>
        <v>0</v>
      </c>
      <c r="E17">
        <f t="shared" si="11"/>
        <v>0</v>
      </c>
      <c r="F17" t="b">
        <f t="shared" si="12"/>
        <v>0</v>
      </c>
      <c r="G17" t="e">
        <f t="shared" si="19"/>
        <v>#VALUE!</v>
      </c>
      <c r="H17" t="e">
        <f t="shared" si="20"/>
        <v>#VALUE!</v>
      </c>
      <c r="I17" t="e">
        <f t="shared" si="21"/>
        <v>#VALUE!</v>
      </c>
      <c r="J17" t="e">
        <f t="shared" si="22"/>
        <v>#VALUE!</v>
      </c>
      <c r="K17" t="str">
        <f t="shared" si="23"/>
        <v/>
      </c>
      <c r="L17" s="15">
        <f t="shared" si="13"/>
        <v>0</v>
      </c>
      <c r="M17" t="b">
        <f t="shared" si="14"/>
        <v>0</v>
      </c>
      <c r="N17" t="e">
        <f t="shared" si="6"/>
        <v>#VALUE!</v>
      </c>
      <c r="O17" t="str">
        <f t="shared" si="24"/>
        <v>33/GG/MJK/VII/24</v>
      </c>
      <c r="P17">
        <f t="shared" si="16"/>
        <v>2024</v>
      </c>
      <c r="Q17" t="e">
        <f t="shared" si="17"/>
        <v>#VALUE!</v>
      </c>
      <c r="R17" t="str">
        <f t="shared" si="8"/>
        <v/>
      </c>
    </row>
    <row r="18" spans="1:18" x14ac:dyDescent="0.25">
      <c r="A18" t="s">
        <v>63</v>
      </c>
      <c r="B18" t="str">
        <f t="shared" si="9"/>
        <v>KETERANGAN/</v>
      </c>
      <c r="C18">
        <f t="shared" si="10"/>
        <v>0</v>
      </c>
      <c r="D18">
        <f t="shared" si="18"/>
        <v>0</v>
      </c>
      <c r="E18">
        <f t="shared" si="11"/>
        <v>0</v>
      </c>
      <c r="F18" t="b">
        <f t="shared" si="12"/>
        <v>0</v>
      </c>
      <c r="G18" t="str">
        <f t="shared" si="19"/>
        <v>/</v>
      </c>
      <c r="H18">
        <f t="shared" si="20"/>
        <v>9</v>
      </c>
      <c r="I18" t="str">
        <f t="shared" si="21"/>
        <v>/</v>
      </c>
      <c r="J18">
        <f t="shared" si="22"/>
        <v>7</v>
      </c>
      <c r="K18" t="str">
        <f t="shared" si="23"/>
        <v/>
      </c>
      <c r="L18" s="15">
        <f t="shared" si="13"/>
        <v>0</v>
      </c>
      <c r="M18" t="b">
        <f t="shared" si="14"/>
        <v>0</v>
      </c>
      <c r="N18" t="e">
        <f t="shared" si="6"/>
        <v>#VALUE!</v>
      </c>
      <c r="O18" t="str">
        <f t="shared" si="24"/>
        <v>33/GG/MJK/VII/24</v>
      </c>
      <c r="P18">
        <f t="shared" si="16"/>
        <v>2024</v>
      </c>
      <c r="Q18" t="e">
        <f t="shared" si="17"/>
        <v>#VALUE!</v>
      </c>
      <c r="R18" t="str">
        <f t="shared" si="8"/>
        <v/>
      </c>
    </row>
    <row r="19" spans="1:18" x14ac:dyDescent="0.25">
      <c r="A19" t="s">
        <v>64</v>
      </c>
      <c r="B19" t="str">
        <f t="shared" si="9"/>
        <v>REMARKS</v>
      </c>
      <c r="C19">
        <f t="shared" si="10"/>
        <v>0</v>
      </c>
      <c r="D19">
        <f t="shared" si="18"/>
        <v>0</v>
      </c>
      <c r="E19">
        <f t="shared" si="11"/>
        <v>0</v>
      </c>
      <c r="F19" t="b">
        <f t="shared" si="12"/>
        <v>0</v>
      </c>
      <c r="G19" t="e">
        <f t="shared" si="19"/>
        <v>#VALUE!</v>
      </c>
      <c r="H19" t="e">
        <f t="shared" si="20"/>
        <v>#VALUE!</v>
      </c>
      <c r="I19" t="e">
        <f t="shared" si="21"/>
        <v>#VALUE!</v>
      </c>
      <c r="J19" t="e">
        <f t="shared" si="22"/>
        <v>#VALUE!</v>
      </c>
      <c r="K19" t="str">
        <f t="shared" si="23"/>
        <v/>
      </c>
      <c r="L19" s="15">
        <f t="shared" si="13"/>
        <v>0</v>
      </c>
      <c r="M19" t="b">
        <f t="shared" si="14"/>
        <v>0</v>
      </c>
      <c r="N19" t="e">
        <f t="shared" si="6"/>
        <v>#VALUE!</v>
      </c>
      <c r="O19" t="str">
        <f t="shared" si="24"/>
        <v>33/GG/MJK/VII/24</v>
      </c>
      <c r="P19">
        <f t="shared" si="16"/>
        <v>2024</v>
      </c>
      <c r="Q19" t="e">
        <f t="shared" si="17"/>
        <v>#VALUE!</v>
      </c>
      <c r="R19" t="str">
        <f t="shared" si="8"/>
        <v/>
      </c>
    </row>
  </sheetData>
  <pageMargins left="0.7" right="0.7" top="0.75" bottom="0.75" header="0.3" footer="0.3"/>
  <ignoredErrors>
    <ignoredError sqref="D7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CE0FA-FC80-4CB3-A5A9-67636220A51C}">
  <sheetPr codeName="Sheet11"/>
  <dimension ref="A1:L9"/>
  <sheetViews>
    <sheetView workbookViewId="0">
      <selection activeCell="G10" sqref="G10"/>
    </sheetView>
  </sheetViews>
  <sheetFormatPr defaultRowHeight="15" x14ac:dyDescent="0.25"/>
  <cols>
    <col min="1" max="1" width="30.5703125" bestFit="1" customWidth="1"/>
    <col min="2" max="2" width="5.5703125" bestFit="1" customWidth="1"/>
    <col min="3" max="3" width="6.85546875" bestFit="1" customWidth="1"/>
    <col min="4" max="4" width="13.140625" bestFit="1" customWidth="1"/>
    <col min="5" max="5" width="28" bestFit="1" customWidth="1"/>
    <col min="6" max="6" width="31.5703125" bestFit="1" customWidth="1"/>
    <col min="7" max="7" width="15.140625" bestFit="1" customWidth="1"/>
    <col min="8" max="8" width="11.5703125" bestFit="1" customWidth="1"/>
    <col min="9" max="9" width="3.85546875" bestFit="1" customWidth="1"/>
    <col min="10" max="10" width="5.85546875" bestFit="1" customWidth="1"/>
    <col min="11" max="11" width="11.42578125" bestFit="1" customWidth="1"/>
    <col min="12" max="12" width="14.42578125" bestFit="1" customWidth="1"/>
  </cols>
  <sheetData>
    <row r="1" spans="1:12" x14ac:dyDescent="0.25">
      <c r="A1" t="s">
        <v>45</v>
      </c>
    </row>
    <row r="2" spans="1:12" x14ac:dyDescent="0.25">
      <c r="G2" t="s">
        <v>69</v>
      </c>
    </row>
    <row r="3" spans="1:12" x14ac:dyDescent="0.25">
      <c r="G3" t="s">
        <v>46</v>
      </c>
    </row>
    <row r="4" spans="1:12" x14ac:dyDescent="0.25">
      <c r="G4" t="s">
        <v>70</v>
      </c>
      <c r="H4" t="s">
        <v>71</v>
      </c>
    </row>
    <row r="8" spans="1:12" x14ac:dyDescent="0.25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</row>
    <row r="9" spans="1:12" x14ac:dyDescent="0.25">
      <c r="A9">
        <v>24001061</v>
      </c>
      <c r="C9">
        <v>183110</v>
      </c>
      <c r="D9">
        <v>290952</v>
      </c>
      <c r="E9" t="s">
        <v>65</v>
      </c>
      <c r="F9" t="s">
        <v>66</v>
      </c>
      <c r="G9">
        <v>280</v>
      </c>
      <c r="H9" t="s">
        <v>67</v>
      </c>
      <c r="I9">
        <v>5.6000000000000005</v>
      </c>
      <c r="J9">
        <v>5.6010000000000009</v>
      </c>
      <c r="K9">
        <v>1</v>
      </c>
      <c r="L9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F1D1-4EAE-46B0-A899-C10895BF7181}">
  <sheetPr codeName="Sheet1"/>
  <dimension ref="A1"/>
  <sheetViews>
    <sheetView workbookViewId="0"/>
  </sheetViews>
  <sheetFormatPr defaultRowHeight="15" x14ac:dyDescent="0.25"/>
  <sheetData>
    <row r="1" spans="1:1" x14ac:dyDescent="0.25">
      <c r="A1">
        <v>24001061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4486-9A82-4D56-A7CE-2B6EE7507225}">
  <sheetPr codeName="Sheet2"/>
  <dimension ref="A1:F10"/>
  <sheetViews>
    <sheetView workbookViewId="0">
      <selection activeCell="F2" sqref="F2"/>
    </sheetView>
  </sheetViews>
  <sheetFormatPr defaultRowHeight="15" x14ac:dyDescent="0.25"/>
  <cols>
    <col min="1" max="1" width="7.7109375" customWidth="1"/>
    <col min="2" max="2" width="13.140625" bestFit="1" customWidth="1"/>
    <col min="3" max="3" width="28" bestFit="1" customWidth="1"/>
    <col min="4" max="4" width="31.5703125" bestFit="1" customWidth="1"/>
    <col min="5" max="5" width="9.5703125" bestFit="1" customWidth="1"/>
    <col min="6" max="6" width="4.140625" customWidth="1"/>
  </cols>
  <sheetData>
    <row r="1" spans="1:6" x14ac:dyDescent="0.25">
      <c r="A1" s="26" t="s">
        <v>74</v>
      </c>
      <c r="B1" s="26" t="s">
        <v>75</v>
      </c>
      <c r="C1" s="27" t="s">
        <v>76</v>
      </c>
      <c r="D1" s="27" t="s">
        <v>77</v>
      </c>
      <c r="E1" s="27" t="s">
        <v>78</v>
      </c>
      <c r="F1" s="27" t="s">
        <v>79</v>
      </c>
    </row>
    <row r="2" spans="1:6" x14ac:dyDescent="0.25">
      <c r="A2" s="16">
        <v>183110</v>
      </c>
      <c r="B2" s="16">
        <v>290952</v>
      </c>
      <c r="C2" t="s">
        <v>65</v>
      </c>
      <c r="D2" t="s">
        <v>66</v>
      </c>
      <c r="E2">
        <v>280</v>
      </c>
      <c r="F2" t="s">
        <v>67</v>
      </c>
    </row>
    <row r="3" spans="1:6" x14ac:dyDescent="0.25">
      <c r="A3" s="16"/>
      <c r="B3" s="16"/>
    </row>
    <row r="4" spans="1:6" x14ac:dyDescent="0.25">
      <c r="A4" s="16"/>
      <c r="B4" s="16"/>
    </row>
    <row r="5" spans="1:6" x14ac:dyDescent="0.25">
      <c r="A5" s="16"/>
      <c r="B5" s="16"/>
    </row>
    <row r="6" spans="1:6" x14ac:dyDescent="0.25">
      <c r="A6" s="16"/>
      <c r="B6" s="16"/>
    </row>
    <row r="7" spans="1:6" x14ac:dyDescent="0.25">
      <c r="A7" s="16"/>
      <c r="B7" s="16"/>
    </row>
    <row r="8" spans="1:6" x14ac:dyDescent="0.25">
      <c r="A8" s="16"/>
      <c r="B8" s="16"/>
    </row>
    <row r="9" spans="1:6" x14ac:dyDescent="0.25">
      <c r="A9" s="16"/>
      <c r="B9" s="16"/>
    </row>
    <row r="10" spans="1:6" x14ac:dyDescent="0.25">
      <c r="A10" s="16"/>
      <c r="B10" s="1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8641-75B9-480B-8CF5-FF0D6B1830CF}">
  <sheetPr codeName="Sheet7">
    <tabColor rgb="FF7030A0"/>
  </sheetPr>
  <dimension ref="C1:I46"/>
  <sheetViews>
    <sheetView topLeftCell="F31" workbookViewId="0">
      <selection activeCell="I46" sqref="I46"/>
    </sheetView>
  </sheetViews>
  <sheetFormatPr defaultColWidth="8.7109375" defaultRowHeight="15" x14ac:dyDescent="0.25"/>
  <cols>
    <col min="1" max="2" width="8.7109375" style="22"/>
    <col min="3" max="3" width="36.28515625" style="22" customWidth="1"/>
    <col min="4" max="4" width="29.5703125" style="22" bestFit="1" customWidth="1"/>
    <col min="5" max="5" width="29.140625" style="22" customWidth="1"/>
    <col min="6" max="6" width="8.7109375" style="22"/>
    <col min="7" max="7" width="44.28515625" style="22" customWidth="1"/>
    <col min="8" max="16384" width="8.7109375" style="22"/>
  </cols>
  <sheetData>
    <row r="1" spans="3:8" x14ac:dyDescent="0.25">
      <c r="C1" s="29" t="s">
        <v>23</v>
      </c>
    </row>
    <row r="2" spans="3:8" x14ac:dyDescent="0.25">
      <c r="C2" s="23" t="s">
        <v>100</v>
      </c>
      <c r="D2" s="22" t="e" cm="1" vm="1">
        <f t="array" aca="1" ref="D2" ca="1">HOME!$D$12:$D$15</f>
        <v>#VALUE!</v>
      </c>
    </row>
    <row r="3" spans="3:8" x14ac:dyDescent="0.25">
      <c r="C3" s="23" t="s">
        <v>99</v>
      </c>
      <c r="D3" s="22" t="s">
        <v>102</v>
      </c>
    </row>
    <row r="4" spans="3:8" x14ac:dyDescent="0.25">
      <c r="D4" s="23" t="s">
        <v>101</v>
      </c>
      <c r="E4" s="22" t="s">
        <v>102</v>
      </c>
    </row>
    <row r="5" spans="3:8" x14ac:dyDescent="0.25">
      <c r="E5" s="22" t="s">
        <v>103</v>
      </c>
      <c r="F5" s="22" t="e" cm="1" vm="1">
        <f t="array" aca="1" ref="F5" ca="1">HOME!E12:E15</f>
        <v>#VALUE!</v>
      </c>
      <c r="G5" s="30" t="s">
        <v>104</v>
      </c>
    </row>
    <row r="6" spans="3:8" x14ac:dyDescent="0.25">
      <c r="F6" s="24" t="s">
        <v>105</v>
      </c>
    </row>
    <row r="7" spans="3:8" x14ac:dyDescent="0.25">
      <c r="E7" s="28" t="s">
        <v>98</v>
      </c>
      <c r="G7" s="22" t="s">
        <v>97</v>
      </c>
    </row>
    <row r="8" spans="3:8" x14ac:dyDescent="0.25">
      <c r="E8" s="22" t="s">
        <v>171</v>
      </c>
      <c r="G8" s="22" t="s">
        <v>159</v>
      </c>
    </row>
    <row r="9" spans="3:8" x14ac:dyDescent="0.25">
      <c r="E9" s="22" t="s">
        <v>173</v>
      </c>
      <c r="G9" s="22" t="s">
        <v>177</v>
      </c>
      <c r="H9" s="22" t="s">
        <v>91</v>
      </c>
    </row>
    <row r="10" spans="3:8" x14ac:dyDescent="0.25">
      <c r="H10" s="22" t="s">
        <v>92</v>
      </c>
    </row>
    <row r="11" spans="3:8" x14ac:dyDescent="0.25">
      <c r="H11" s="22" t="s">
        <v>93</v>
      </c>
    </row>
    <row r="12" spans="3:8" x14ac:dyDescent="0.25">
      <c r="G12" s="22" t="s">
        <v>106</v>
      </c>
      <c r="H12" s="22" t="s">
        <v>160</v>
      </c>
    </row>
    <row r="13" spans="3:8" x14ac:dyDescent="0.25">
      <c r="G13" s="22" t="s">
        <v>94</v>
      </c>
      <c r="H13" s="22" t="s">
        <v>107</v>
      </c>
    </row>
    <row r="14" spans="3:8" x14ac:dyDescent="0.25">
      <c r="G14" s="22" t="s">
        <v>95</v>
      </c>
      <c r="H14" s="22" t="s">
        <v>175</v>
      </c>
    </row>
    <row r="15" spans="3:8" x14ac:dyDescent="0.25">
      <c r="G15" s="22" t="s">
        <v>96</v>
      </c>
      <c r="H15" s="22" t="s">
        <v>174</v>
      </c>
    </row>
    <row r="17" spans="7:9" x14ac:dyDescent="0.25">
      <c r="G17" s="22" t="s">
        <v>24</v>
      </c>
      <c r="H17" s="22" t="str">
        <f>ADMINISTRATOR!B7</f>
        <v>\\10.8.0.35\Bersama\IT\Macro Record Projects\Local Project\MACRO_InputUser - Partial 262 at GCC\.Macro\Backup\LOGIKA ALGORITMA\MACRO_InputUser - Partial 262 at GCC.xlsm</v>
      </c>
    </row>
    <row r="20" spans="7:9" x14ac:dyDescent="0.25">
      <c r="G20" s="22" t="s">
        <v>161</v>
      </c>
      <c r="H20" s="22" t="s">
        <v>162</v>
      </c>
    </row>
    <row r="21" spans="7:9" x14ac:dyDescent="0.25">
      <c r="H21" s="22" t="s">
        <v>163</v>
      </c>
    </row>
    <row r="22" spans="7:9" x14ac:dyDescent="0.25">
      <c r="H22" s="61" t="s">
        <v>164</v>
      </c>
      <c r="I22" s="61"/>
    </row>
    <row r="23" spans="7:9" x14ac:dyDescent="0.25">
      <c r="H23" s="28" t="s">
        <v>98</v>
      </c>
      <c r="I23" s="22" t="s">
        <v>97</v>
      </c>
    </row>
    <row r="24" spans="7:9" x14ac:dyDescent="0.25">
      <c r="H24" s="22" t="s">
        <v>176</v>
      </c>
      <c r="I24" s="22" t="s">
        <v>165</v>
      </c>
    </row>
    <row r="25" spans="7:9" x14ac:dyDescent="0.25">
      <c r="H25" s="28" t="s">
        <v>201</v>
      </c>
      <c r="I25" s="22" t="s">
        <v>166</v>
      </c>
    </row>
    <row r="26" spans="7:9" x14ac:dyDescent="0.25">
      <c r="I26" s="22" t="s">
        <v>167</v>
      </c>
    </row>
    <row r="28" spans="7:9" x14ac:dyDescent="0.25">
      <c r="G28" s="22" t="s">
        <v>196</v>
      </c>
      <c r="H28" s="22" t="s">
        <v>162</v>
      </c>
    </row>
    <row r="29" spans="7:9" x14ac:dyDescent="0.25">
      <c r="G29" s="22" t="s">
        <v>168</v>
      </c>
      <c r="H29" s="22" t="s">
        <v>162</v>
      </c>
    </row>
    <row r="30" spans="7:9" x14ac:dyDescent="0.25">
      <c r="H30" s="22" t="s">
        <v>169</v>
      </c>
      <c r="I30" s="22" t="s">
        <v>91</v>
      </c>
    </row>
    <row r="31" spans="7:9" x14ac:dyDescent="0.25">
      <c r="I31" s="22" t="s">
        <v>92</v>
      </c>
    </row>
    <row r="32" spans="7:9" x14ac:dyDescent="0.25">
      <c r="I32" s="22" t="s">
        <v>93</v>
      </c>
    </row>
    <row r="33" spans="7:9" x14ac:dyDescent="0.25">
      <c r="I33" s="22" t="s">
        <v>72</v>
      </c>
    </row>
    <row r="35" spans="7:9" x14ac:dyDescent="0.25">
      <c r="G35" s="22" t="s">
        <v>195</v>
      </c>
      <c r="H35" s="22" t="s">
        <v>188</v>
      </c>
    </row>
    <row r="36" spans="7:9" x14ac:dyDescent="0.25">
      <c r="H36" s="22" t="s">
        <v>189</v>
      </c>
    </row>
    <row r="37" spans="7:9" x14ac:dyDescent="0.25">
      <c r="H37" s="61" t="s">
        <v>190</v>
      </c>
      <c r="I37" s="61"/>
    </row>
    <row r="38" spans="7:9" x14ac:dyDescent="0.25">
      <c r="H38" s="52" t="s">
        <v>98</v>
      </c>
      <c r="I38" s="52" t="s">
        <v>97</v>
      </c>
    </row>
    <row r="39" spans="7:9" x14ac:dyDescent="0.25">
      <c r="H39" s="22" t="s">
        <v>192</v>
      </c>
      <c r="I39" s="22" t="s">
        <v>194</v>
      </c>
    </row>
    <row r="40" spans="7:9" x14ac:dyDescent="0.25">
      <c r="H40" s="22" t="s">
        <v>193</v>
      </c>
      <c r="I40" s="22" t="s">
        <v>193</v>
      </c>
    </row>
    <row r="41" spans="7:9" x14ac:dyDescent="0.25">
      <c r="H41" s="22" t="s">
        <v>191</v>
      </c>
    </row>
    <row r="42" spans="7:9" x14ac:dyDescent="0.25">
      <c r="H42" s="22" t="s">
        <v>173</v>
      </c>
    </row>
    <row r="43" spans="7:9" x14ac:dyDescent="0.25">
      <c r="I43" s="22" t="s">
        <v>197</v>
      </c>
    </row>
    <row r="44" spans="7:9" x14ac:dyDescent="0.25">
      <c r="I44" s="22" t="s">
        <v>198</v>
      </c>
    </row>
    <row r="45" spans="7:9" x14ac:dyDescent="0.25">
      <c r="I45" s="22" t="s">
        <v>199</v>
      </c>
    </row>
    <row r="46" spans="7:9" x14ac:dyDescent="0.25">
      <c r="I46" s="22" t="s">
        <v>200</v>
      </c>
    </row>
  </sheetData>
  <mergeCells count="2">
    <mergeCell ref="H22:I22"/>
    <mergeCell ref="H37:I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ADMINISTRATOR</vt:lpstr>
      <vt:lpstr>Ref_Satuan</vt:lpstr>
      <vt:lpstr>Temp_VALIDASI_BakalInput1</vt:lpstr>
      <vt:lpstr>HOME</vt:lpstr>
      <vt:lpstr>VALIDASI_BakalInput1</vt:lpstr>
      <vt:lpstr>CC1_ImpINV</vt:lpstr>
      <vt:lpstr>CC1_DM</vt:lpstr>
      <vt:lpstr>CC2_ImpSJ</vt:lpstr>
      <vt:lpstr>CC3_Retur</vt:lpstr>
      <vt:lpstr>CC3_DM</vt:lpstr>
      <vt:lpstr>VALIDASI_BakalInput2</vt:lpstr>
      <vt:lpstr>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</dc:creator>
  <cp:lastModifiedBy>septian arif maulana</cp:lastModifiedBy>
  <dcterms:created xsi:type="dcterms:W3CDTF">2024-08-12T06:33:41Z</dcterms:created>
  <dcterms:modified xsi:type="dcterms:W3CDTF">2024-10-19T08:33:14Z</dcterms:modified>
</cp:coreProperties>
</file>