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activeX/activeX1.xml" ContentType="application/vnd.ms-office.activeX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Macro Record Projects\Local Project\MACRO_InputUser - Partial 262 at GCC\.Macro\Backup\LOGIKA ALGORITMA\20241017\"/>
    </mc:Choice>
  </mc:AlternateContent>
  <xr:revisionPtr revIDLastSave="0" documentId="8_{D51D3963-DFD1-4DCF-A35B-F3A29851B561}" xr6:coauthVersionLast="47" xr6:coauthVersionMax="47" xr10:uidLastSave="{00000000-0000-0000-0000-000000000000}"/>
  <bookViews>
    <workbookView xWindow="-120" yWindow="-120" windowWidth="20730" windowHeight="11160" tabRatio="883" firstSheet="1" activeTab="1" xr2:uid="{903909CB-1046-426F-91D1-853518C2D676}"/>
  </bookViews>
  <sheets>
    <sheet name="INFO" sheetId="7" state="hidden" r:id="rId1"/>
    <sheet name="LA" sheetId="27" r:id="rId2"/>
    <sheet name="HOME" sheetId="26" r:id="rId3"/>
    <sheet name="Temp_VALIDASI_BakalInput1" sheetId="37" r:id="rId4"/>
    <sheet name="Ref_Def" sheetId="25" state="hidden" r:id="rId5"/>
    <sheet name="Ref_User" sheetId="24" state="hidden" r:id="rId6"/>
    <sheet name="VALIDASI_BakalInput1" sheetId="32" r:id="rId7"/>
    <sheet name="CC1_ImpINV" sheetId="28" r:id="rId8"/>
    <sheet name="CC1_DM" sheetId="33" r:id="rId9"/>
    <sheet name="CC2_ImpSJ" sheetId="30" r:id="rId10"/>
    <sheet name="CC3_Retur" sheetId="31" r:id="rId11"/>
    <sheet name="Ref_Satuan" sheetId="35" r:id="rId12"/>
    <sheet name="BakalInput_Barang" sheetId="23" state="hidden" r:id="rId13"/>
    <sheet name="BakalInput_Kelengkapan (HC)" sheetId="36" state="hidden" r:id="rId14"/>
    <sheet name="HASIL VALIDASI" sheetId="22" state="hidden" r:id="rId15"/>
  </sheets>
  <definedNames>
    <definedName name="_xlnm._FilterDatabase" localSheetId="8" hidden="1">CC1_DM!$A$10:$C$13</definedName>
    <definedName name="_xlnm._FilterDatabase" localSheetId="7" hidden="1">CC1_ImpINV!$A$1:$H$18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" i="32" l="1"/>
  <c r="C15" i="32"/>
  <c r="D15" i="32" s="1"/>
  <c r="C14" i="32"/>
  <c r="C13" i="32"/>
  <c r="D14" i="32"/>
  <c r="B13" i="32"/>
  <c r="B6" i="37"/>
  <c r="C6" i="37" s="1"/>
  <c r="D6" i="37" s="1"/>
  <c r="B7" i="37"/>
  <c r="C7" i="37" s="1"/>
  <c r="D7" i="37" s="1"/>
  <c r="B8" i="37"/>
  <c r="B9" i="37"/>
  <c r="C9" i="37" s="1"/>
  <c r="D9" i="37" s="1"/>
  <c r="B11" i="37"/>
  <c r="C11" i="37" s="1"/>
  <c r="D11" i="37" s="1"/>
  <c r="B12" i="37"/>
  <c r="B13" i="37"/>
  <c r="C13" i="37"/>
  <c r="B14" i="37"/>
  <c r="C14" i="37" s="1"/>
  <c r="B15" i="37"/>
  <c r="C15" i="37"/>
  <c r="B16" i="37"/>
  <c r="C16" i="37" s="1"/>
  <c r="B17" i="37"/>
  <c r="B18" i="37"/>
  <c r="B19" i="37"/>
  <c r="B16" i="32"/>
  <c r="C16" i="32" s="1"/>
  <c r="N2" i="36"/>
  <c r="M2" i="36"/>
  <c r="L2" i="36"/>
  <c r="K2" i="36"/>
  <c r="J2" i="36"/>
  <c r="I2" i="36"/>
  <c r="H2" i="36"/>
  <c r="G2" i="36"/>
  <c r="F2" i="36"/>
  <c r="D2" i="36"/>
  <c r="A2" i="36"/>
  <c r="B19" i="32" l="1"/>
  <c r="B17" i="32"/>
  <c r="B18" i="32"/>
  <c r="B15" i="32"/>
  <c r="B14" i="32"/>
  <c r="D13" i="32"/>
  <c r="B12" i="32"/>
  <c r="B11" i="32"/>
  <c r="C11" i="32" s="1"/>
  <c r="D11" i="32" s="1"/>
  <c r="C3" i="30"/>
  <c r="C4" i="30"/>
  <c r="C5" i="30"/>
  <c r="C6" i="30"/>
  <c r="C7" i="30"/>
  <c r="C8" i="30"/>
  <c r="C9" i="30"/>
  <c r="C10" i="30"/>
  <c r="C11" i="30"/>
  <c r="C12" i="30"/>
  <c r="C13" i="30"/>
  <c r="C14" i="30"/>
  <c r="C15" i="30"/>
  <c r="C16" i="30"/>
  <c r="C17" i="30"/>
  <c r="C18" i="30"/>
  <c r="C19" i="30"/>
  <c r="C2" i="30"/>
  <c r="R3" i="30"/>
  <c r="R4" i="30"/>
  <c r="R5" i="30"/>
  <c r="R6" i="30"/>
  <c r="R7" i="30"/>
  <c r="R8" i="30"/>
  <c r="R9" i="30"/>
  <c r="R10" i="30"/>
  <c r="R11" i="30"/>
  <c r="R12" i="30"/>
  <c r="R13" i="30"/>
  <c r="R14" i="30"/>
  <c r="R15" i="30"/>
  <c r="R16" i="30"/>
  <c r="R17" i="30"/>
  <c r="R18" i="30"/>
  <c r="R19" i="30"/>
  <c r="R2" i="30"/>
  <c r="Q7" i="30"/>
  <c r="Q8" i="30"/>
  <c r="Q9" i="30"/>
  <c r="Q10" i="30"/>
  <c r="Q11" i="30"/>
  <c r="Q12" i="30"/>
  <c r="Q13" i="30"/>
  <c r="Q14" i="30"/>
  <c r="Q15" i="30"/>
  <c r="Q16" i="30"/>
  <c r="Q17" i="30"/>
  <c r="Q18" i="30"/>
  <c r="Q19" i="30"/>
  <c r="Q2" i="30"/>
  <c r="Q3" i="30"/>
  <c r="Q4" i="30"/>
  <c r="Q5" i="30"/>
  <c r="Q6" i="30"/>
  <c r="N3" i="30"/>
  <c r="N4" i="30"/>
  <c r="N5" i="30"/>
  <c r="N6" i="30"/>
  <c r="N7" i="30"/>
  <c r="N8" i="30"/>
  <c r="N9" i="30"/>
  <c r="N10" i="30"/>
  <c r="N11" i="30"/>
  <c r="N12" i="30"/>
  <c r="N13" i="30"/>
  <c r="N14" i="30"/>
  <c r="N15" i="30"/>
  <c r="N16" i="30"/>
  <c r="N17" i="30"/>
  <c r="N18" i="30"/>
  <c r="N19" i="30"/>
  <c r="N2" i="30"/>
  <c r="G2" i="30"/>
  <c r="H2" i="30" s="1"/>
  <c r="I2" i="30"/>
  <c r="J2" i="30" s="1"/>
  <c r="K2" i="30"/>
  <c r="G3" i="30"/>
  <c r="H3" i="30"/>
  <c r="I3" i="30"/>
  <c r="J3" i="30" s="1"/>
  <c r="K3" i="30"/>
  <c r="G4" i="30"/>
  <c r="H4" i="30" s="1"/>
  <c r="I4" i="30"/>
  <c r="J4" i="30"/>
  <c r="K4" i="30"/>
  <c r="G5" i="30"/>
  <c r="H5" i="30" s="1"/>
  <c r="I5" i="30"/>
  <c r="J5" i="30"/>
  <c r="K5" i="30"/>
  <c r="G6" i="30"/>
  <c r="H6" i="30"/>
  <c r="I6" i="30"/>
  <c r="J6" i="30"/>
  <c r="K6" i="30"/>
  <c r="K8" i="30"/>
  <c r="K9" i="30"/>
  <c r="K10" i="30"/>
  <c r="K11" i="30"/>
  <c r="K12" i="30"/>
  <c r="K13" i="30"/>
  <c r="K14" i="30"/>
  <c r="K15" i="30"/>
  <c r="K16" i="30"/>
  <c r="K17" i="30"/>
  <c r="K18" i="30"/>
  <c r="K19" i="30"/>
  <c r="B3" i="30"/>
  <c r="B4" i="30"/>
  <c r="B5" i="30"/>
  <c r="B6" i="30"/>
  <c r="B7" i="30"/>
  <c r="G7" i="30" s="1"/>
  <c r="H7" i="30" s="1"/>
  <c r="B8" i="30"/>
  <c r="E8" i="30" s="1"/>
  <c r="B9" i="30"/>
  <c r="G9" i="30" s="1"/>
  <c r="H9" i="30" s="1"/>
  <c r="B10" i="30"/>
  <c r="D10" i="30" s="1"/>
  <c r="B11" i="30"/>
  <c r="I11" i="30" s="1"/>
  <c r="J11" i="30" s="1"/>
  <c r="B12" i="30"/>
  <c r="G12" i="30" s="1"/>
  <c r="H12" i="30" s="1"/>
  <c r="B13" i="30"/>
  <c r="E13" i="30" s="1"/>
  <c r="B14" i="30"/>
  <c r="G14" i="30" s="1"/>
  <c r="H14" i="30" s="1"/>
  <c r="B15" i="30"/>
  <c r="G15" i="30" s="1"/>
  <c r="H15" i="30" s="1"/>
  <c r="B16" i="30"/>
  <c r="E16" i="30" s="1"/>
  <c r="B17" i="30"/>
  <c r="D17" i="30" s="1"/>
  <c r="B18" i="30"/>
  <c r="I18" i="30" s="1"/>
  <c r="J18" i="30" s="1"/>
  <c r="B19" i="30"/>
  <c r="G19" i="30" s="1"/>
  <c r="H19" i="30" s="1"/>
  <c r="B2" i="30"/>
  <c r="E2" i="30" s="1"/>
  <c r="B16" i="28"/>
  <c r="F16" i="28" s="1"/>
  <c r="G16" i="28" s="1"/>
  <c r="B15" i="28"/>
  <c r="B14" i="28"/>
  <c r="D14" i="28" s="1"/>
  <c r="E14" i="28" s="1"/>
  <c r="B13" i="28"/>
  <c r="D13" i="28" s="1"/>
  <c r="B12" i="28"/>
  <c r="D12" i="28" s="1"/>
  <c r="B11" i="28"/>
  <c r="F11" i="28" s="1"/>
  <c r="G11" i="28" s="1"/>
  <c r="B10" i="28"/>
  <c r="F10" i="28" s="1"/>
  <c r="G10" i="28" s="1"/>
  <c r="B9" i="28"/>
  <c r="D9" i="28" s="1"/>
  <c r="B8" i="28"/>
  <c r="F8" i="28" s="1"/>
  <c r="G8" i="28" s="1"/>
  <c r="B7" i="28"/>
  <c r="H7" i="28" s="1"/>
  <c r="B6" i="28"/>
  <c r="D6" i="28" s="1"/>
  <c r="B5" i="28"/>
  <c r="D5" i="28" s="1"/>
  <c r="B4" i="28"/>
  <c r="H4" i="28" s="1"/>
  <c r="B3" i="28"/>
  <c r="D3" i="28" s="1"/>
  <c r="B2" i="28"/>
  <c r="F2" i="28" s="1"/>
  <c r="G2" i="28" s="1"/>
  <c r="B9" i="32"/>
  <c r="C9" i="32" s="1"/>
  <c r="D9" i="32" s="1"/>
  <c r="B6" i="32"/>
  <c r="C6" i="32" s="1"/>
  <c r="D6" i="32" s="1"/>
  <c r="C1" i="33"/>
  <c r="B1" i="33"/>
  <c r="A1" i="33"/>
  <c r="G18" i="28"/>
  <c r="H2" i="28"/>
  <c r="H16" i="28"/>
  <c r="H15" i="28"/>
  <c r="H8" i="28"/>
  <c r="F5" i="27" a="1"/>
  <c r="F5" i="27" s="1"/>
  <c r="D2" i="27" a="1"/>
  <c r="D2" i="27" s="1"/>
  <c r="H17" i="27"/>
  <c r="L16" i="30" l="1"/>
  <c r="L15" i="30"/>
  <c r="M15" i="30" s="1"/>
  <c r="L8" i="30"/>
  <c r="M16" i="30"/>
  <c r="L7" i="30"/>
  <c r="M7" i="30" s="1"/>
  <c r="L10" i="30"/>
  <c r="L18" i="30"/>
  <c r="M18" i="30" s="1"/>
  <c r="L17" i="30"/>
  <c r="L9" i="30"/>
  <c r="L14" i="30"/>
  <c r="M14" i="30" s="1"/>
  <c r="L6" i="30"/>
  <c r="M6" i="30" s="1"/>
  <c r="D8" i="30"/>
  <c r="F8" i="30" s="1"/>
  <c r="L13" i="30"/>
  <c r="M13" i="30" s="1"/>
  <c r="L5" i="30"/>
  <c r="M5" i="30" s="1"/>
  <c r="D6" i="30"/>
  <c r="L2" i="30"/>
  <c r="M2" i="30" s="1"/>
  <c r="L12" i="30"/>
  <c r="M12" i="30" s="1"/>
  <c r="L4" i="30"/>
  <c r="M4" i="30" s="1"/>
  <c r="D5" i="30"/>
  <c r="L19" i="30"/>
  <c r="M19" i="30" s="1"/>
  <c r="L11" i="30"/>
  <c r="M11" i="30" s="1"/>
  <c r="L3" i="30"/>
  <c r="M3" i="30" s="1"/>
  <c r="E17" i="30"/>
  <c r="F17" i="30" s="1"/>
  <c r="D16" i="30"/>
  <c r="F16" i="30" s="1"/>
  <c r="D15" i="30"/>
  <c r="D14" i="30"/>
  <c r="E10" i="30"/>
  <c r="F10" i="30" s="1"/>
  <c r="E9" i="30"/>
  <c r="I13" i="30"/>
  <c r="J13" i="30" s="1"/>
  <c r="D13" i="30"/>
  <c r="F13" i="30" s="1"/>
  <c r="D4" i="30"/>
  <c r="E15" i="30"/>
  <c r="E7" i="30"/>
  <c r="D7" i="30"/>
  <c r="D12" i="30"/>
  <c r="D3" i="30"/>
  <c r="E14" i="30"/>
  <c r="E6" i="30"/>
  <c r="D19" i="30"/>
  <c r="D11" i="30"/>
  <c r="D2" i="30"/>
  <c r="F2" i="30" s="1"/>
  <c r="E5" i="30"/>
  <c r="D18" i="30"/>
  <c r="E12" i="30"/>
  <c r="E4" i="30"/>
  <c r="E18" i="30"/>
  <c r="D9" i="30"/>
  <c r="E19" i="30"/>
  <c r="E11" i="30"/>
  <c r="E3" i="30"/>
  <c r="G18" i="30"/>
  <c r="H18" i="30" s="1"/>
  <c r="G11" i="30"/>
  <c r="H11" i="30" s="1"/>
  <c r="I15" i="30"/>
  <c r="J15" i="30" s="1"/>
  <c r="I17" i="30"/>
  <c r="J17" i="30" s="1"/>
  <c r="G13" i="30"/>
  <c r="H13" i="30" s="1"/>
  <c r="I8" i="30"/>
  <c r="J8" i="30" s="1"/>
  <c r="I19" i="30"/>
  <c r="J19" i="30" s="1"/>
  <c r="I10" i="30"/>
  <c r="J10" i="30" s="1"/>
  <c r="G8" i="30"/>
  <c r="H8" i="30" s="1"/>
  <c r="G17" i="30"/>
  <c r="H17" i="30" s="1"/>
  <c r="I12" i="30"/>
  <c r="J12" i="30" s="1"/>
  <c r="G10" i="30"/>
  <c r="H10" i="30" s="1"/>
  <c r="I14" i="30"/>
  <c r="J14" i="30" s="1"/>
  <c r="I16" i="30"/>
  <c r="J16" i="30" s="1"/>
  <c r="I9" i="30"/>
  <c r="J9" i="30" s="1"/>
  <c r="G16" i="30"/>
  <c r="H16" i="30" s="1"/>
  <c r="I7" i="30"/>
  <c r="J7" i="30" s="1"/>
  <c r="E9" i="28"/>
  <c r="E12" i="28"/>
  <c r="E5" i="28"/>
  <c r="E13" i="28"/>
  <c r="E6" i="28"/>
  <c r="E3" i="28"/>
  <c r="F3" i="28"/>
  <c r="G3" i="28" s="1"/>
  <c r="F9" i="28"/>
  <c r="G9" i="28" s="1"/>
  <c r="D10" i="28"/>
  <c r="H3" i="28"/>
  <c r="F5" i="28"/>
  <c r="G5" i="28" s="1"/>
  <c r="F13" i="28"/>
  <c r="G13" i="28" s="1"/>
  <c r="F4" i="28"/>
  <c r="G4" i="28" s="1"/>
  <c r="F12" i="28"/>
  <c r="G12" i="28" s="1"/>
  <c r="D2" i="28"/>
  <c r="C2" i="28" s="1"/>
  <c r="H9" i="28"/>
  <c r="F6" i="28"/>
  <c r="G6" i="28" s="1"/>
  <c r="F14" i="28"/>
  <c r="G14" i="28" s="1"/>
  <c r="H10" i="28"/>
  <c r="F7" i="28"/>
  <c r="G7" i="28" s="1"/>
  <c r="F15" i="28"/>
  <c r="G15" i="28" s="1"/>
  <c r="D11" i="28"/>
  <c r="H11" i="28"/>
  <c r="D4" i="28"/>
  <c r="H12" i="28"/>
  <c r="H13" i="28"/>
  <c r="D16" i="28"/>
  <c r="D8" i="28"/>
  <c r="H6" i="28"/>
  <c r="H14" i="28"/>
  <c r="H5" i="28"/>
  <c r="D15" i="28"/>
  <c r="D7" i="28"/>
  <c r="C5" i="28" l="1"/>
  <c r="C14" i="28"/>
  <c r="C6" i="28"/>
  <c r="M8" i="30"/>
  <c r="M9" i="30"/>
  <c r="F5" i="30"/>
  <c r="M17" i="30"/>
  <c r="M10" i="30"/>
  <c r="F9" i="30"/>
  <c r="F4" i="30"/>
  <c r="F6" i="30"/>
  <c r="F3" i="30"/>
  <c r="F11" i="30"/>
  <c r="F15" i="30"/>
  <c r="F18" i="30"/>
  <c r="F12" i="30"/>
  <c r="F19" i="30"/>
  <c r="F7" i="30"/>
  <c r="K7" i="30" s="1"/>
  <c r="F14" i="30"/>
  <c r="C13" i="28"/>
  <c r="E11" i="28"/>
  <c r="C11" i="28"/>
  <c r="E15" i="28"/>
  <c r="C15" i="28"/>
  <c r="E4" i="28"/>
  <c r="C4" i="28"/>
  <c r="C3" i="28"/>
  <c r="C2" i="36" s="1"/>
  <c r="E8" i="28"/>
  <c r="C8" i="28"/>
  <c r="C12" i="28"/>
  <c r="E16" i="28"/>
  <c r="C16" i="28"/>
  <c r="C9" i="28"/>
  <c r="E7" i="28"/>
  <c r="C7" i="28"/>
  <c r="E10" i="28"/>
  <c r="C10" i="28"/>
  <c r="E2" i="28"/>
  <c r="B8" i="32" l="1"/>
  <c r="B7" i="32"/>
  <c r="C7" i="32" s="1"/>
  <c r="D7" i="32" s="1"/>
  <c r="B2" i="36"/>
  <c r="O13" i="30"/>
  <c r="P13" i="30" s="1"/>
  <c r="O8" i="30"/>
  <c r="P8" i="30" s="1"/>
  <c r="O18" i="30"/>
  <c r="P18" i="30" s="1"/>
  <c r="O5" i="30"/>
  <c r="P5" i="30" s="1"/>
  <c r="O10" i="30"/>
  <c r="P10" i="30" s="1"/>
  <c r="O15" i="30"/>
  <c r="P15" i="30" s="1"/>
  <c r="O7" i="30"/>
  <c r="P7" i="30" s="1"/>
  <c r="O17" i="30"/>
  <c r="P17" i="30" s="1"/>
  <c r="O4" i="30"/>
  <c r="P4" i="30" s="1"/>
  <c r="O12" i="30"/>
  <c r="P12" i="30" s="1"/>
  <c r="O9" i="30"/>
  <c r="P9" i="30" s="1"/>
  <c r="O19" i="30"/>
  <c r="P19" i="30" s="1"/>
  <c r="O11" i="30"/>
  <c r="P11" i="30" s="1"/>
  <c r="O16" i="30"/>
  <c r="P16" i="30" s="1"/>
  <c r="O3" i="30"/>
  <c r="P3" i="30" s="1"/>
  <c r="O14" i="30"/>
  <c r="P14" i="30" s="1"/>
  <c r="O2" i="30"/>
  <c r="P2" i="30" s="1"/>
  <c r="O6" i="30"/>
  <c r="P6" i="30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<sst xmlns="http://schemas.openxmlformats.org/spreadsheetml/2006/main" count="282" uniqueCount="197">
  <si>
    <r>
      <rPr>
        <b/>
        <sz val="9"/>
        <color rgb="FF00B0F0"/>
        <rFont val="Calibri"/>
        <family val="2"/>
        <scheme val="minor"/>
      </rPr>
      <t>▼</t>
    </r>
    <r>
      <rPr>
        <b/>
        <i/>
        <u/>
        <sz val="9"/>
        <color rgb="FF00B0F0"/>
        <rFont val="Calibri"/>
        <family val="2"/>
        <scheme val="minor"/>
      </rPr>
      <t>Tombol</t>
    </r>
    <r>
      <rPr>
        <i/>
        <sz val="8"/>
        <color theme="0" tint="-0.14999847407452621"/>
        <rFont val="Calibri"/>
        <family val="2"/>
        <scheme val="minor"/>
      </rPr>
      <t xml:space="preserve"> </t>
    </r>
    <r>
      <rPr>
        <b/>
        <i/>
        <sz val="8"/>
        <color theme="8" tint="0.59999389629810485"/>
        <rFont val="Calibri"/>
        <family val="2"/>
        <scheme val="minor"/>
      </rPr>
      <t>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</t>
    </r>
  </si>
  <si>
    <t>Ξʭ«☼☼»ʭΞ</t>
  </si>
  <si>
    <t>-</t>
  </si>
  <si>
    <r>
      <rPr>
        <b/>
        <sz val="9"/>
        <color rgb="FF00B0F0"/>
        <rFont val="Calibri"/>
        <family val="2"/>
        <scheme val="minor"/>
      </rPr>
      <t>▼</t>
    </r>
    <r>
      <rPr>
        <b/>
        <i/>
        <u/>
        <sz val="9"/>
        <color rgb="FF00B0F0"/>
        <rFont val="Calibri"/>
        <family val="2"/>
        <scheme val="minor"/>
      </rPr>
      <t>Pengaturan</t>
    </r>
    <r>
      <rPr>
        <i/>
        <sz val="8"/>
        <color rgb="FF9A9DA1"/>
        <rFont val="Calibri"/>
        <family val="2"/>
        <scheme val="minor"/>
      </rPr>
      <t xml:space="preserve"> </t>
    </r>
    <r>
      <rPr>
        <i/>
        <sz val="8"/>
        <color theme="8" tint="0.59999389629810485"/>
        <rFont val="Calibri"/>
        <family val="2"/>
        <scheme val="minor"/>
      </rPr>
      <t>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</t>
    </r>
  </si>
  <si>
    <t>Waiting List</t>
  </si>
  <si>
    <t>MySql Connector/ODBC</t>
  </si>
  <si>
    <t>Connection &amp; Data Source Name</t>
  </si>
  <si>
    <t>ThisWorkbook.Worksheets("SetupDB").Range("A3").VALUE</t>
  </si>
  <si>
    <t>dsn=db_gstc</t>
  </si>
  <si>
    <t>Done</t>
  </si>
  <si>
    <t>Note Status</t>
  </si>
  <si>
    <t>Processing</t>
  </si>
  <si>
    <t>Sedang dijalankan Macro bersangkutan Oleh RPA</t>
  </si>
  <si>
    <t>Running Macro</t>
  </si>
  <si>
    <t>Sudah selesan dijalankan Macro bersangkutan Oleh RPA</t>
  </si>
  <si>
    <t>Antrian telah ditambahkan ke Tas Sceduler</t>
  </si>
  <si>
    <t>Sudah dijakankan Schedule nya</t>
  </si>
  <si>
    <t>Keterangan</t>
  </si>
  <si>
    <t>Existing File Macro</t>
  </si>
  <si>
    <t>NOTE</t>
  </si>
  <si>
    <t>NAMA</t>
  </si>
  <si>
    <t>EMAIL</t>
  </si>
  <si>
    <t>Galang</t>
  </si>
  <si>
    <t>kpusparianto@gistexgroup.com</t>
  </si>
  <si>
    <t>Clean &amp; Trim Input User</t>
  </si>
  <si>
    <t>Inputan Harus Number</t>
  </si>
  <si>
    <t>PARAMETER VALIDASI</t>
  </si>
  <si>
    <t>HASIL VALIDASI</t>
  </si>
  <si>
    <t>Max 999 OR</t>
  </si>
  <si>
    <t>SELECTED</t>
  </si>
  <si>
    <t>Hadi</t>
  </si>
  <si>
    <t>hcarnadi@gistexgroup.com</t>
  </si>
  <si>
    <t>ADMINISTRATOR AREA!</t>
  </si>
  <si>
    <t>VALUE 1</t>
  </si>
  <si>
    <t>•</t>
  </si>
  <si>
    <t xml:space="preserve"> •ENTITY</t>
  </si>
  <si>
    <t>ENTITY</t>
  </si>
  <si>
    <t>VALUE</t>
  </si>
  <si>
    <t>LOKASI FILE (This Macrao)</t>
  </si>
  <si>
    <t>MACRO</t>
  </si>
  <si>
    <t>Get Path file this macro simpan di:</t>
  </si>
  <si>
    <t>\\10.8.0.35\Bersama\IT\Macro Record Projects\Local Project\MACRO_InputUser - Partial 262 at GCC\.Macro\Backup\LOGIKA ALGORITMA\MACRO_InputUser - Partial 262 at GCC.xlsm</t>
  </si>
  <si>
    <r>
      <t>LOKASI FILE  (</t>
    </r>
    <r>
      <rPr>
        <i/>
        <sz val="9"/>
        <color theme="4" tint="-0.499984740745262"/>
        <rFont val="Calibri"/>
        <family val="2"/>
        <scheme val="minor"/>
      </rPr>
      <t>PDF PackingList</t>
    </r>
    <r>
      <rPr>
        <sz val="11"/>
        <color theme="4" tint="-0.499984740745262"/>
        <rFont val="Calibri"/>
        <family val="2"/>
        <scheme val="minor"/>
      </rPr>
      <t>)</t>
    </r>
  </si>
  <si>
    <r>
      <t>LOKASI FILE  (</t>
    </r>
    <r>
      <rPr>
        <i/>
        <sz val="9"/>
        <color theme="4" tint="-0.499984740745262"/>
        <rFont val="Calibri"/>
        <family val="2"/>
        <scheme val="minor"/>
      </rPr>
      <t>PDF Invoice</t>
    </r>
    <r>
      <rPr>
        <sz val="11"/>
        <color theme="4" tint="-0.499984740745262"/>
        <rFont val="Calibri"/>
        <family val="2"/>
        <scheme val="minor"/>
      </rPr>
      <t>)</t>
    </r>
  </si>
  <si>
    <r>
      <t>LOKASI FILE  (</t>
    </r>
    <r>
      <rPr>
        <i/>
        <sz val="9"/>
        <color theme="4" tint="-0.499984740745262"/>
        <rFont val="Calibri"/>
        <family val="2"/>
        <scheme val="minor"/>
      </rPr>
      <t>PDF SuratJalan</t>
    </r>
    <r>
      <rPr>
        <sz val="11"/>
        <color theme="4" tint="-0.499984740745262"/>
        <rFont val="Calibri"/>
        <family val="2"/>
        <scheme val="minor"/>
      </rPr>
      <t>)</t>
    </r>
  </si>
  <si>
    <r>
      <t>LOKASI FILE  (</t>
    </r>
    <r>
      <rPr>
        <i/>
        <sz val="9"/>
        <color theme="4" tint="-0.499984740745262"/>
        <rFont val="Calibri"/>
        <family val="2"/>
        <scheme val="minor"/>
      </rPr>
      <t>Excel RETUR</t>
    </r>
    <r>
      <rPr>
        <sz val="11"/>
        <color theme="4" tint="-0.499984740745262"/>
        <rFont val="Calibri"/>
        <family val="2"/>
        <scheme val="minor"/>
      </rPr>
      <t>)</t>
    </r>
  </si>
  <si>
    <t>PT. Gistex Garmen Indonesia</t>
  </si>
  <si>
    <t>COMMERCIAL INVOICE</t>
  </si>
  <si>
    <t>INVOICE NO : 34/GG/MJK/VII/24</t>
  </si>
  <si>
    <t>TANGGAL : 24/07/2024</t>
  </si>
  <si>
    <t>PENERIMA:</t>
  </si>
  <si>
    <t>PT.GISTEX GARMEN INDONESIA</t>
  </si>
  <si>
    <t>Jl.Panyawungan Km.19</t>
  </si>
  <si>
    <t>Cileunyi-Kab Bandung</t>
  </si>
  <si>
    <t>NO PO KK 24001061</t>
  </si>
  <si>
    <t>NAMA BARANG STYLE/WO QUANTITY UNIT PRICE AMOUNT</t>
  </si>
  <si>
    <t>ACC SEWING WO</t>
  </si>
  <si>
    <t>HEAT SEAL LABEL,FG TM-4 SYMBOL 183115 10 PC</t>
  </si>
  <si>
    <t>HEAT SEAL LABEL,FG TM-4 SYMBOL 183114 1133 PC</t>
  </si>
  <si>
    <t>HEAT SEAL LABEL,FG TM-4 SYMBOL 183113 1857 PC</t>
  </si>
  <si>
    <t>TOTAL 3000 PC</t>
  </si>
  <si>
    <t>PACKING LIST RETURN ACC SEWING</t>
  </si>
  <si>
    <t>TO: CLN</t>
  </si>
  <si>
    <t>SURAT JALAN</t>
  </si>
  <si>
    <t>Delivery Document</t>
  </si>
  <si>
    <t>PT.GISTEX Kepada / PT.GISTEX GARMEN INDONESIA</t>
  </si>
  <si>
    <t>Jl.Raya Bandung – Cirebon Delivery To Jl.Panyawungan Km.19</t>
  </si>
  <si>
    <t>Tanggal : 23 JULI 2024 Driver : PAK</t>
  </si>
  <si>
    <t>No.SJ : 33/GG/MJK/VII/24 No.Trucking :</t>
  </si>
  <si>
    <t>Nama dan Spesipikasi Barang Banyaknya Satuan</t>
  </si>
  <si>
    <t>ACC SEWING PO : 24001061</t>
  </si>
  <si>
    <t>HEAT SEAL LABEL,FG TM-4 SYMBOL (WO 183115) 10 PC</t>
  </si>
  <si>
    <t>HEAT SEAL LABEL,FG TM-4 SYMBOL (WO 183114) 1133 PC NW GW</t>
  </si>
  <si>
    <t>HEAT SEAL LABEL,FG TM-4 SYMBOL (WO 183113) 1857 PC 3,00 KG 3,06 KG</t>
  </si>
  <si>
    <t>TOTAL: 3,00 KG 3,06 KG</t>
  </si>
  <si>
    <t>PL TERLAMPIR</t>
  </si>
  <si>
    <t>3000 PC 1 BOX</t>
  </si>
  <si>
    <t>PENERIMA SECURITY HORMAT KAMI</t>
  </si>
  <si>
    <t>( ANGGI DEWANTI PUTRI )</t>
  </si>
  <si>
    <t>Keterangan/</t>
  </si>
  <si>
    <t>Remarks</t>
  </si>
  <si>
    <t>ZIPPER,CORCBLS006,6MM,2WAY</t>
  </si>
  <si>
    <t>61CM,CLOSEND,LOGO/STDSLIDR,BLK</t>
  </si>
  <si>
    <t>PC</t>
  </si>
  <si>
    <t>box</t>
  </si>
  <si>
    <t>Date: 20-08-2024</t>
  </si>
  <si>
    <t>Tgl Pengiriman</t>
  </si>
  <si>
    <t>mm/dd/yyyy</t>
  </si>
  <si>
    <t>KONKER</t>
  </si>
  <si>
    <t>STYLE</t>
  </si>
  <si>
    <t>WO</t>
  </si>
  <si>
    <t>ITEM NUMBER</t>
  </si>
  <si>
    <t>DESCRIPTION-1</t>
  </si>
  <si>
    <t>DESCRIPTION-2</t>
  </si>
  <si>
    <t>QTY KIRIM</t>
  </si>
  <si>
    <t>UM</t>
  </si>
  <si>
    <t>NW</t>
  </si>
  <si>
    <t>GW</t>
  </si>
  <si>
    <t>qty kemasan</t>
  </si>
  <si>
    <t>satuan kemasan</t>
  </si>
  <si>
    <t>QTY KEMASAN</t>
  </si>
  <si>
    <t>SATUAN KEMASAN</t>
  </si>
  <si>
    <t>No Invoice</t>
  </si>
  <si>
    <t>Tanggal Packing List</t>
  </si>
  <si>
    <t>No Packing List</t>
  </si>
  <si>
    <t>Tanggal Surat Jalan</t>
  </si>
  <si>
    <t>No Surat Jalan</t>
  </si>
  <si>
    <t>Netto (NW)</t>
  </si>
  <si>
    <t>Bruto (GW)</t>
  </si>
  <si>
    <t>File Invoice</t>
  </si>
  <si>
    <t>File Packing List</t>
  </si>
  <si>
    <t>File Surat Jalan</t>
  </si>
  <si>
    <t>LOKASI FILE  (PDF Invoice)</t>
  </si>
  <si>
    <t>LOKASI FILE  (PDF SuratJalan)</t>
  </si>
  <si>
    <t>LOKASI FILE  (Excel RETUR)</t>
  </si>
  <si>
    <t>YES</t>
  </si>
  <si>
    <t>NO</t>
  </si>
  <si>
    <t>Create sub "Proses_Utama"</t>
  </si>
  <si>
    <t>Create code untuk Tombol Select file di:</t>
  </si>
  <si>
    <t>Create sub "Validasi_SourcePath"</t>
  </si>
  <si>
    <t>~</t>
  </si>
  <si>
    <t>Validasi Lokasi file atau folder di:</t>
  </si>
  <si>
    <t>dari row11 sampai LR</t>
  </si>
  <si>
    <t>DATA VALID?</t>
  </si>
  <si>
    <t>Import File:</t>
  </si>
  <si>
    <t>CC1_ImpINV</t>
  </si>
  <si>
    <t>Src</t>
  </si>
  <si>
    <t>[CARI] ROW NO INV</t>
  </si>
  <si>
    <t>[GET] NO INV</t>
  </si>
  <si>
    <t>[CARI] ROW TOTAL ITEM DI INV</t>
  </si>
  <si>
    <t>[CARI] ROW TGL NO INV</t>
  </si>
  <si>
    <t>[GET] ROW TGL NO INV</t>
  </si>
  <si>
    <t>TOTAL</t>
  </si>
  <si>
    <t>[KEY LOOK]</t>
  </si>
  <si>
    <t>[UPPER &amp; CLEAN]</t>
  </si>
  <si>
    <t>[CARI] ROW NO SJ</t>
  </si>
  <si>
    <t>[GET] NO SJ</t>
  </si>
  <si>
    <t>START KE</t>
  </si>
  <si>
    <t>END KE</t>
  </si>
  <si>
    <t>[CARI] ROW TGL SJ</t>
  </si>
  <si>
    <t>[DM1] [CARI] ROW NO SJ</t>
  </si>
  <si>
    <t>[DM2] [CARI] ROW NO SJ</t>
  </si>
  <si>
    <t>TAHUN</t>
  </si>
  <si>
    <t>[GET] TGL SJ</t>
  </si>
  <si>
    <t>[DM] TAHUN</t>
  </si>
  <si>
    <t>QTY kemasan</t>
  </si>
  <si>
    <t>Satuan kemasan</t>
  </si>
  <si>
    <t>VALIDASI</t>
  </si>
  <si>
    <t>MTR</t>
  </si>
  <si>
    <t>RO</t>
  </si>
  <si>
    <t>PCE</t>
  </si>
  <si>
    <t>PA</t>
  </si>
  <si>
    <t>PK</t>
  </si>
  <si>
    <t>GRO</t>
  </si>
  <si>
    <t>KGM</t>
  </si>
  <si>
    <t>DZN</t>
  </si>
  <si>
    <t>RM</t>
  </si>
  <si>
    <t>LTR</t>
  </si>
  <si>
    <t>MA</t>
  </si>
  <si>
    <t>GRM</t>
  </si>
  <si>
    <t>SET</t>
  </si>
  <si>
    <t>BO</t>
  </si>
  <si>
    <t>BX</t>
  </si>
  <si>
    <t>CJ</t>
  </si>
  <si>
    <t>YRD</t>
  </si>
  <si>
    <t>REEL</t>
  </si>
  <si>
    <t>LBR</t>
  </si>
  <si>
    <t>CT</t>
  </si>
  <si>
    <t>BG</t>
  </si>
  <si>
    <t>CMT</t>
  </si>
  <si>
    <t>Tanggal Pengiriman "MM/DD/YYY"</t>
  </si>
  <si>
    <t>Tanggal Invoice "MM/DD/YYY"</t>
  </si>
  <si>
    <t>MISSED VALIDATION (PLEASE CHECK MANUALLY)</t>
  </si>
  <si>
    <t>SKIPPED</t>
  </si>
  <si>
    <t>INI ADALAH DATA YG AKAN DIINPUTKAN KE GCC</t>
  </si>
  <si>
    <t>MOHON UNTUK CHECK TERLEBIH DAHULU, KARENA RPA AKAN MENGACU PADA DATA INI</t>
  </si>
  <si>
    <t>SATUAN TRANSAKSI BEACUKAI</t>
  </si>
  <si>
    <t>copy sheet "Temp_VALIDASI_BakalInput1", hasil copy rename jadi "VALIDASI_BakalInput1"</t>
  </si>
  <si>
    <t>To: (creat new sheet)</t>
  </si>
  <si>
    <t>Olah: CC1_ImpINV</t>
  </si>
  <si>
    <t>Reformula</t>
  </si>
  <si>
    <t>filter kolom "H", equal "true"</t>
  </si>
  <si>
    <t>ADA YG TRUE</t>
  </si>
  <si>
    <t>create new sheet "CC1_DM"</t>
  </si>
  <si>
    <t xml:space="preserve">copy baris pertama hasil filter, paste di A2 sheet "CC1_DM" </t>
  </si>
  <si>
    <t>Reformula row1</t>
  </si>
  <si>
    <t>Olah: CC3_ImpSJ</t>
  </si>
  <si>
    <t>Olah: VALIDASI_BakalInput1</t>
  </si>
  <si>
    <t>KECUALI validasi</t>
  </si>
  <si>
    <t>\\10.8.0.35\Bersama\IT\Macro Record Projects\Local Project\MACRO_InputUser - Partial 262 at GCC\.Macro\Backup\LOGIKA ALGORITMA\20241016\3</t>
  </si>
  <si>
    <t xml:space="preserve">critical msg, "Proses dihentikan, </t>
  </si>
  <si>
    <t xml:space="preserve"> •</t>
  </si>
  <si>
    <t>end</t>
  </si>
  <si>
    <t>CC3_Retur</t>
  </si>
  <si>
    <t>CC2_ImpSJ</t>
  </si>
  <si>
    <t>SKIP</t>
  </si>
  <si>
    <t>tulis "TRUE" di sheet  "VALIDASI_BakalInput1" baris: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</si>
</sst>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8"/>
      <color theme="0" tint="-0.14999847407452621"/>
      <name val="Calibri"/>
      <family val="2"/>
      <scheme val="minor"/>
    </font>
    <font>
      <b/>
      <sz val="9"/>
      <color rgb="FF00B0F0"/>
      <name val="Calibri"/>
      <family val="2"/>
      <scheme val="minor"/>
    </font>
    <font>
      <b/>
      <i/>
      <u/>
      <sz val="9"/>
      <color rgb="FF00B0F0"/>
      <name val="Calibri"/>
      <family val="2"/>
      <scheme val="minor"/>
    </font>
    <font>
      <b/>
      <i/>
      <sz val="8"/>
      <color theme="8" tint="0.59999389629810485"/>
      <name val="Calibri"/>
      <family val="2"/>
      <scheme val="minor"/>
    </font>
    <font>
      <sz val="150"/>
      <color rgb="FFEFFBFF"/>
      <name val="Calibri"/>
      <family val="2"/>
      <scheme val="minor"/>
    </font>
    <font>
      <i/>
      <sz val="8"/>
      <color rgb="FF9A9DA1"/>
      <name val="Calibri"/>
      <family val="2"/>
      <scheme val="minor"/>
    </font>
    <font>
      <i/>
      <sz val="8"/>
      <color theme="8" tint="0.59999389629810485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entury Gothic"/>
      <family val="2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9"/>
      <color theme="4" tint="-0.499984740745262"/>
      <name val="Calibri"/>
      <family val="2"/>
      <scheme val="minor"/>
    </font>
    <font>
      <b/>
      <sz val="22"/>
      <color rgb="FFFFFF00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u/>
      <sz val="11"/>
      <color rgb="FF7030A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2FC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1B414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rgb="FF96E6E7"/>
      </bottom>
      <diagonal/>
    </border>
    <border>
      <left/>
      <right/>
      <top style="thin">
        <color rgb="FF96E6E7"/>
      </top>
      <bottom/>
      <diagonal/>
    </border>
    <border>
      <left/>
      <right style="thin">
        <color rgb="FF96E6E7"/>
      </right>
      <top/>
      <bottom style="thin">
        <color theme="8"/>
      </bottom>
      <diagonal/>
    </border>
    <border>
      <left style="thin">
        <color rgb="FF96E6E7"/>
      </left>
      <right/>
      <top/>
      <bottom style="thin">
        <color theme="8"/>
      </bottom>
      <diagonal/>
    </border>
    <border>
      <left/>
      <right style="thin">
        <color rgb="FF96E6E7"/>
      </right>
      <top style="thin">
        <color theme="8"/>
      </top>
      <bottom/>
      <diagonal/>
    </border>
    <border>
      <left style="thin">
        <color rgb="FF96E6E7"/>
      </left>
      <right/>
      <top style="thin">
        <color theme="8"/>
      </top>
      <bottom/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8">
    <xf numFmtId="0" fontId="0" fillId="0" borderId="0" xfId="0"/>
    <xf numFmtId="0" fontId="3" fillId="0" borderId="0" xfId="0" applyFont="1"/>
    <xf numFmtId="0" fontId="1" fillId="0" borderId="0" xfId="0" applyFont="1"/>
    <xf numFmtId="0" fontId="0" fillId="0" borderId="3" xfId="0" applyBorder="1"/>
    <xf numFmtId="0" fontId="1" fillId="0" borderId="4" xfId="0" applyFont="1" applyBorder="1"/>
    <xf numFmtId="0" fontId="0" fillId="3" borderId="0" xfId="0" applyFill="1"/>
    <xf numFmtId="0" fontId="0" fillId="0" borderId="5" xfId="0" applyBorder="1"/>
    <xf numFmtId="0" fontId="1" fillId="0" borderId="6" xfId="0" applyFont="1" applyBorder="1"/>
    <xf numFmtId="0" fontId="10" fillId="4" borderId="7" xfId="0" applyFont="1" applyFill="1" applyBorder="1" applyAlignment="1">
      <alignment vertical="center"/>
    </xf>
    <xf numFmtId="0" fontId="10" fillId="4" borderId="0" xfId="0" applyFont="1" applyFill="1" applyAlignment="1">
      <alignment vertical="center"/>
    </xf>
    <xf numFmtId="0" fontId="10" fillId="4" borderId="0" xfId="0" applyFont="1" applyFill="1" applyAlignment="1">
      <alignment horizontal="left" vertical="center"/>
    </xf>
    <xf numFmtId="0" fontId="2" fillId="0" borderId="0" xfId="1" applyFill="1"/>
    <xf numFmtId="0" fontId="1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right"/>
    </xf>
    <xf numFmtId="0" fontId="2" fillId="0" borderId="0" xfId="1"/>
    <xf numFmtId="14" fontId="0" fillId="0" borderId="0" xfId="0" applyNumberFormat="1"/>
    <xf numFmtId="0" fontId="0" fillId="5" borderId="8" xfId="0" applyFill="1" applyBorder="1"/>
    <xf numFmtId="0" fontId="12" fillId="6" borderId="0" xfId="0" applyFont="1" applyFill="1"/>
    <xf numFmtId="0" fontId="12" fillId="6" borderId="8" xfId="0" applyFont="1" applyFill="1" applyBorder="1"/>
    <xf numFmtId="0" fontId="0" fillId="0" borderId="0" xfId="0" applyAlignment="1">
      <alignment horizontal="center"/>
    </xf>
    <xf numFmtId="0" fontId="13" fillId="7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0" borderId="0" xfId="0" applyFont="1" applyAlignment="1">
      <alignment vertical="center"/>
    </xf>
    <xf numFmtId="0" fontId="12" fillId="0" borderId="0" xfId="0" applyFont="1"/>
    <xf numFmtId="0" fontId="12" fillId="0" borderId="0" xfId="0" applyFont="1" applyAlignment="1">
      <alignment horizontal="left"/>
    </xf>
    <xf numFmtId="0" fontId="2" fillId="0" borderId="0" xfId="1" applyAlignment="1">
      <alignment horizontal="center"/>
    </xf>
    <xf numFmtId="0" fontId="0" fillId="8" borderId="0" xfId="0" applyFill="1"/>
    <xf numFmtId="0" fontId="11" fillId="0" borderId="0" xfId="0" applyFont="1" applyBorder="1"/>
    <xf numFmtId="0" fontId="18" fillId="0" borderId="0" xfId="1" applyFont="1"/>
    <xf numFmtId="0" fontId="19" fillId="0" borderId="0" xfId="1" applyFont="1" applyFill="1"/>
    <xf numFmtId="0" fontId="10" fillId="4" borderId="0" xfId="0" applyFont="1" applyFill="1" applyAlignment="1">
      <alignment horizontal="center" vertical="center"/>
    </xf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4" borderId="7" xfId="0" applyFont="1" applyFill="1" applyBorder="1" applyAlignment="1">
      <alignment vertical="center"/>
    </xf>
    <xf numFmtId="0" fontId="1" fillId="9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/>
    </xf>
    <xf numFmtId="0" fontId="1" fillId="9" borderId="0" xfId="0" applyFont="1" applyFill="1"/>
    <xf numFmtId="0" fontId="20" fillId="0" borderId="0" xfId="0" applyFont="1" applyAlignment="1">
      <alignment horizontal="right"/>
    </xf>
    <xf numFmtId="0" fontId="22" fillId="0" borderId="0" xfId="0" applyFont="1" applyAlignment="1">
      <alignment horizontal="center"/>
    </xf>
    <xf numFmtId="0" fontId="24" fillId="0" borderId="0" xfId="0" applyFont="1"/>
    <xf numFmtId="0" fontId="12" fillId="10" borderId="8" xfId="0" applyFont="1" applyFill="1" applyBorder="1" applyAlignment="1">
      <alignment horizontal="center" vertical="center"/>
    </xf>
    <xf numFmtId="164" fontId="1" fillId="9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64" fontId="19" fillId="0" borderId="0" xfId="0" applyNumberFormat="1" applyFont="1" applyFill="1" applyAlignment="1">
      <alignment horizontal="left"/>
    </xf>
    <xf numFmtId="164" fontId="0" fillId="0" borderId="0" xfId="0" applyNumberFormat="1" applyAlignment="1">
      <alignment horizontal="left"/>
    </xf>
    <xf numFmtId="0" fontId="19" fillId="0" borderId="0" xfId="0" applyFont="1" applyFill="1" applyAlignment="1">
      <alignment horizontal="left"/>
    </xf>
    <xf numFmtId="0" fontId="19" fillId="0" borderId="0" xfId="0" applyNumberFormat="1" applyFont="1" applyAlignment="1">
      <alignment horizontal="center"/>
    </xf>
    <xf numFmtId="0" fontId="15" fillId="9" borderId="0" xfId="0" applyNumberFormat="1" applyFont="1" applyFill="1" applyAlignment="1">
      <alignment horizontal="center"/>
    </xf>
    <xf numFmtId="164" fontId="12" fillId="0" borderId="0" xfId="0" applyNumberFormat="1" applyFont="1" applyAlignment="1">
      <alignment horizontal="left"/>
    </xf>
    <xf numFmtId="0" fontId="15" fillId="9" borderId="0" xfId="0" applyFont="1" applyFill="1" applyAlignment="1">
      <alignment horizontal="left"/>
    </xf>
    <xf numFmtId="0" fontId="15" fillId="9" borderId="0" xfId="0" applyFont="1" applyFill="1" applyAlignment="1">
      <alignment horizontal="center"/>
    </xf>
    <xf numFmtId="0" fontId="25" fillId="0" borderId="0" xfId="0" applyNumberFormat="1" applyFont="1" applyFill="1" applyAlignment="1">
      <alignment horizontal="center"/>
    </xf>
    <xf numFmtId="0" fontId="25" fillId="0" borderId="0" xfId="0" applyNumberFormat="1" applyFont="1" applyAlignment="1">
      <alignment horizontal="center"/>
    </xf>
    <xf numFmtId="0" fontId="22" fillId="0" borderId="0" xfId="0" applyFont="1" applyAlignment="1">
      <alignment horizontal="center"/>
    </xf>
    <xf numFmtId="0" fontId="3" fillId="0" borderId="1" xfId="0" applyFont="1" applyBorder="1" applyAlignment="1">
      <alignment horizontal="left"/>
    </xf>
    <xf numFmtId="14" fontId="7" fillId="2" borderId="2" xfId="0" applyNumberFormat="1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2" xfId="0" applyFont="1" applyBorder="1" applyAlignment="1">
      <alignment horizontal="left"/>
    </xf>
    <xf numFmtId="0" fontId="17" fillId="8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6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microsoft.com/office/2017/06/relationships/rdRichValueStructure" Target="richData/rdrichvaluestructure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06/relationships/rdRichValue" Target="richData/rdrichvalu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06/relationships/rdRichValueTypes" Target="richData/rdRichValueTyp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2609850</xdr:colOff>
      <xdr:row>1</xdr:row>
      <xdr:rowOff>180975</xdr:rowOff>
    </xdr:from>
    <xdr:to>
      <xdr:col>4</xdr:col>
      <xdr:colOff>1828800</xdr:colOff>
      <xdr:row>7</xdr:row>
      <xdr:rowOff>38100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pSpPr/>
      </xdr:nvGrpSpPr>
      <xdr:grpSpPr>
        <a:xfrm>
          <a:off x="4591050" y="371475"/>
          <a:ext cx="2724150" cy="1000125"/>
          <a:chOff x="7229475" y="219075"/>
          <a:chExt cx="4193704" cy="439184"/>
        </a:xfrm>
      </xdr:grpSpPr>
      <xdr:pic>
        <xdr:nvPicPr>
          <xdr:cNvPr id="10" name="Picture 9">
            <a:extLst>
              <a:ext uri="{FF2B5EF4-FFF2-40B4-BE49-F238E27FC236}">
                <a16:creationId xmlns:a16="http://schemas.microsoft.com/office/drawing/2014/main" id="{00000000-0008-0000-0200-00000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229475" y="219075"/>
            <a:ext cx="4193704" cy="439184"/>
          </a:xfrm>
          <a:prstGeom prst="rect">
            <a:avLst/>
          </a:prstGeom>
        </xdr:spPr>
      </xdr:pic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194" name="CommandButton1" hidden="1">
                <a:extLst>
                  <a:ext uri="{63B3BB69-23CF-44E3-9099-C40C66FF867C}">
                    <a14:compatExt spid="_x0000_s8194"/>
                  </a:ext>
                  <a:ext uri="{FF2B5EF4-FFF2-40B4-BE49-F238E27FC236}">
                    <a16:creationId xmlns:a16="http://schemas.microsoft.com/office/drawing/2014/main" id="{00000000-0008-0000-0200-000002200000}"/>
                  </a:ext>
                </a:extLst>
              </xdr:cNvPr>
              <xdr:cNvSpPr/>
            </xdr:nvSpPr>
            <xdr:spPr bwMode="auto">
              <a:xfrm>
                <a:off x="7671888" y="314326"/>
                <a:ext cx="3318095" cy="247650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</mc:Choice>
        <mc:Fallback/>
      </mc:AlternateContent>
    </xdr:grpSp>
    <xdr:clientData/>
  </xdr:twoCellAnchor>
  <xdr:twoCellAnchor>
    <xdr:from>
      <xdr:col>3</xdr:col>
      <xdr:colOff>74734</xdr:colOff>
      <xdr:row>11</xdr:row>
      <xdr:rowOff>28331</xdr:rowOff>
    </xdr:from>
    <xdr:to>
      <xdr:col>3</xdr:col>
      <xdr:colOff>140994</xdr:colOff>
      <xdr:row>11</xdr:row>
      <xdr:rowOff>168464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5611934" y="2066681"/>
          <a:ext cx="66260" cy="140133"/>
        </a:xfrm>
        <a:prstGeom prst="roundRect">
          <a:avLst/>
        </a:prstGeom>
        <a:solidFill>
          <a:schemeClr val="accent1">
            <a:lumMod val="75000"/>
          </a:schemeClr>
        </a:solidFill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800"/>
            <a:t>Ξ</a:t>
          </a:r>
          <a:endParaRPr lang="en-ID" sz="8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75891</xdr:colOff>
      <xdr:row>12</xdr:row>
      <xdr:rowOff>28212</xdr:rowOff>
    </xdr:from>
    <xdr:to>
      <xdr:col>3</xdr:col>
      <xdr:colOff>142151</xdr:colOff>
      <xdr:row>12</xdr:row>
      <xdr:rowOff>168345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5613091" y="2250712"/>
          <a:ext cx="66260" cy="140133"/>
        </a:xfrm>
        <a:prstGeom prst="roundRect">
          <a:avLst/>
        </a:prstGeom>
        <a:solidFill>
          <a:schemeClr val="accent1">
            <a:lumMod val="75000"/>
          </a:schemeClr>
        </a:solidFill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800"/>
            <a:t>Ξ</a:t>
          </a:r>
          <a:endParaRPr lang="en-ID" sz="8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76200</xdr:colOff>
      <xdr:row>14</xdr:row>
      <xdr:rowOff>19050</xdr:rowOff>
    </xdr:from>
    <xdr:to>
      <xdr:col>3</xdr:col>
      <xdr:colOff>142460</xdr:colOff>
      <xdr:row>14</xdr:row>
      <xdr:rowOff>159183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5613400" y="2609850"/>
          <a:ext cx="66260" cy="140133"/>
        </a:xfrm>
        <a:prstGeom prst="roundRect">
          <a:avLst/>
        </a:prstGeom>
        <a:solidFill>
          <a:schemeClr val="accent1">
            <a:lumMod val="75000"/>
          </a:schemeClr>
        </a:solidFill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800"/>
            <a:t>Ξ</a:t>
          </a:r>
          <a:endParaRPr lang="en-ID" sz="8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76200</xdr:colOff>
      <xdr:row>13</xdr:row>
      <xdr:rowOff>19050</xdr:rowOff>
    </xdr:from>
    <xdr:to>
      <xdr:col>3</xdr:col>
      <xdr:colOff>142460</xdr:colOff>
      <xdr:row>13</xdr:row>
      <xdr:rowOff>159183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5613400" y="2425700"/>
          <a:ext cx="66260" cy="140133"/>
        </a:xfrm>
        <a:prstGeom prst="roundRect">
          <a:avLst/>
        </a:prstGeom>
        <a:solidFill>
          <a:schemeClr val="accent1">
            <a:lumMod val="75000"/>
          </a:schemeClr>
        </a:solidFill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800"/>
            <a:t>Ξ</a:t>
          </a:r>
          <a:endParaRPr lang="en-ID" sz="800">
            <a:solidFill>
              <a:schemeClr val="bg1"/>
            </a:solidFill>
          </a:endParaRPr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3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20241016/3" TargetMode="Externa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hcarnadi@gistex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DCCE5-C62E-4430-9C92-B4AA736CDF3A}">
  <sheetPr codeName="Sheet4">
    <tabColor rgb="FF00B0F0"/>
  </sheetPr>
  <dimension ref="A1:F5"/>
  <sheetViews>
    <sheetView workbookViewId="0">
      <selection activeCell="B6" sqref="B6"/>
    </sheetView>
  </sheetViews>
  <sheetFormatPr defaultRowHeight="15" x14ac:dyDescent="0.25"/>
  <cols>
    <col min="1" max="1" width="54.85546875" bestFit="1" customWidth="1"/>
    <col min="5" max="5" width="14.28515625" bestFit="1" customWidth="1"/>
    <col min="6" max="6" width="51.5703125" bestFit="1" customWidth="1"/>
  </cols>
  <sheetData>
    <row r="1" spans="1:6" x14ac:dyDescent="0.25">
      <c r="A1" s="20" t="s">
        <v>5</v>
      </c>
      <c r="E1" t="s">
        <v>10</v>
      </c>
      <c r="F1" t="s">
        <v>17</v>
      </c>
    </row>
    <row r="2" spans="1:6" x14ac:dyDescent="0.25">
      <c r="A2" s="21" t="s">
        <v>6</v>
      </c>
      <c r="E2" t="s">
        <v>4</v>
      </c>
      <c r="F2" t="s">
        <v>15</v>
      </c>
    </row>
    <row r="3" spans="1:6" x14ac:dyDescent="0.25">
      <c r="A3" s="19" t="s">
        <v>8</v>
      </c>
      <c r="E3" t="s">
        <v>11</v>
      </c>
      <c r="F3" t="s">
        <v>16</v>
      </c>
    </row>
    <row r="4" spans="1:6" x14ac:dyDescent="0.25">
      <c r="A4" t="s">
        <v>7</v>
      </c>
      <c r="E4" t="s">
        <v>13</v>
      </c>
      <c r="F4" t="s">
        <v>12</v>
      </c>
    </row>
    <row r="5" spans="1:6" x14ac:dyDescent="0.25">
      <c r="E5" t="s">
        <v>9</v>
      </c>
      <c r="F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C8641-75B9-480B-8CF5-FF0D6B1830CF}">
  <sheetPr codeName="Sheet7">
    <tabColor rgb="FF7030A0"/>
  </sheetPr>
  <dimension ref="C1:I32"/>
  <sheetViews>
    <sheetView tabSelected="1" topLeftCell="E4" workbookViewId="0">
      <selection activeCell="G18" sqref="G18"/>
    </sheetView>
  </sheetViews>
  <sheetFormatPr defaultColWidth="8.7109375" defaultRowHeight="15" x14ac:dyDescent="0.25"/>
  <cols>
    <col min="1" max="2" width="8.7109375" style="34"/>
    <col min="3" max="3" width="36.28515625" style="34" customWidth="1"/>
    <col min="4" max="4" width="29.5703125" style="34" bestFit="1" customWidth="1"/>
    <col min="5" max="5" width="29.140625" style="34" customWidth="1"/>
    <col min="6" max="6" width="8.7109375" style="34"/>
    <col min="7" max="7" width="44.28515625" style="34" customWidth="1"/>
    <col min="8" max="16384" width="8.7109375" style="34"/>
  </cols>
  <sheetData>
    <row r="1" spans="3:8" x14ac:dyDescent="0.25">
      <c r="C1" s="42" t="s">
        <v>39</v>
      </c>
    </row>
    <row r="2" spans="3:8" x14ac:dyDescent="0.25">
      <c r="C2" s="35" t="s">
        <v>118</v>
      </c>
      <c r="D2" s="34" t="e" cm="1" vm="1">
        <f t="array" aca="1" ref="D2" ca="1">HOME!$D$12:$D$15</f>
        <v>#VALUE!</v>
      </c>
    </row>
    <row r="3" spans="3:8" x14ac:dyDescent="0.25">
      <c r="C3" s="35" t="s">
        <v>117</v>
      </c>
      <c r="D3" s="34" t="s">
        <v>120</v>
      </c>
    </row>
    <row r="4" spans="3:8" x14ac:dyDescent="0.25">
      <c r="D4" s="35" t="s">
        <v>119</v>
      </c>
      <c r="E4" s="34" t="s">
        <v>120</v>
      </c>
    </row>
    <row r="5" spans="3:8" x14ac:dyDescent="0.25">
      <c r="E5" s="34" t="s">
        <v>121</v>
      </c>
      <c r="F5" s="34" t="e" cm="1" vm="1">
        <f t="array" aca="1" ref="F5" ca="1">HOME!E12:E15</f>
        <v>#VALUE!</v>
      </c>
      <c r="G5" s="43" t="s">
        <v>122</v>
      </c>
    </row>
    <row r="6" spans="3:8" x14ac:dyDescent="0.25">
      <c r="F6" s="36" t="s">
        <v>123</v>
      </c>
    </row>
    <row r="7" spans="3:8" x14ac:dyDescent="0.25">
      <c r="E7" s="41" t="s">
        <v>116</v>
      </c>
      <c r="G7" s="34" t="s">
        <v>115</v>
      </c>
    </row>
    <row r="8" spans="3:8" x14ac:dyDescent="0.25">
      <c r="E8" s="34" t="s">
        <v>190</v>
      </c>
      <c r="G8" s="34" t="s">
        <v>177</v>
      </c>
    </row>
    <row r="9" spans="3:8" x14ac:dyDescent="0.25">
      <c r="E9" s="34" t="s">
        <v>192</v>
      </c>
      <c r="G9" s="34" t="s">
        <v>196</v>
      </c>
      <c r="H9" s="34" t="s">
        <v>109</v>
      </c>
    </row>
    <row r="10" spans="3:8" x14ac:dyDescent="0.25">
      <c r="H10" s="34" t="s">
        <v>110</v>
      </c>
    </row>
    <row r="11" spans="3:8" x14ac:dyDescent="0.25">
      <c r="H11" s="34" t="s">
        <v>111</v>
      </c>
    </row>
    <row r="12" spans="3:8" x14ac:dyDescent="0.25">
      <c r="G12" s="34" t="s">
        <v>124</v>
      </c>
      <c r="H12" s="34" t="s">
        <v>178</v>
      </c>
    </row>
    <row r="13" spans="3:8" x14ac:dyDescent="0.25">
      <c r="G13" s="34" t="s">
        <v>112</v>
      </c>
      <c r="H13" s="34" t="s">
        <v>125</v>
      </c>
    </row>
    <row r="14" spans="3:8" x14ac:dyDescent="0.25">
      <c r="G14" s="34" t="s">
        <v>113</v>
      </c>
      <c r="H14" s="34" t="s">
        <v>194</v>
      </c>
    </row>
    <row r="15" spans="3:8" x14ac:dyDescent="0.25">
      <c r="G15" s="34" t="s">
        <v>114</v>
      </c>
      <c r="H15" s="34" t="s">
        <v>193</v>
      </c>
    </row>
    <row r="17" spans="7:9" x14ac:dyDescent="0.25">
      <c r="G17" s="34" t="s">
        <v>40</v>
      </c>
      <c r="H17" s="34" t="str">
        <f>Ref_Def!B3</f>
        <v>\\10.8.0.35\Bersama\IT\Macro Record Projects\Local Project\MACRO_InputUser - Partial 262 at GCC\.Macro\Backup\LOGIKA ALGORITMA\MACRO_InputUser - Partial 262 at GCC.xlsm</v>
      </c>
    </row>
    <row r="20" spans="7:9" x14ac:dyDescent="0.25">
      <c r="G20" s="34" t="s">
        <v>179</v>
      </c>
      <c r="H20" s="34" t="s">
        <v>180</v>
      </c>
    </row>
    <row r="21" spans="7:9" x14ac:dyDescent="0.25">
      <c r="H21" s="34" t="s">
        <v>181</v>
      </c>
    </row>
    <row r="22" spans="7:9" x14ac:dyDescent="0.25">
      <c r="H22" s="59" t="s">
        <v>182</v>
      </c>
      <c r="I22" s="59"/>
    </row>
    <row r="23" spans="7:9" x14ac:dyDescent="0.25">
      <c r="H23" s="41" t="s">
        <v>116</v>
      </c>
      <c r="I23" s="34" t="s">
        <v>115</v>
      </c>
    </row>
    <row r="24" spans="7:9" x14ac:dyDescent="0.25">
      <c r="H24" s="34" t="s">
        <v>195</v>
      </c>
      <c r="I24" s="34" t="s">
        <v>183</v>
      </c>
    </row>
    <row r="25" spans="7:9" x14ac:dyDescent="0.25">
      <c r="I25" s="34" t="s">
        <v>184</v>
      </c>
    </row>
    <row r="26" spans="7:9" x14ac:dyDescent="0.25">
      <c r="I26" s="34" t="s">
        <v>185</v>
      </c>
    </row>
    <row r="28" spans="7:9" x14ac:dyDescent="0.25">
      <c r="G28" s="34" t="s">
        <v>186</v>
      </c>
      <c r="H28" s="34" t="s">
        <v>180</v>
      </c>
    </row>
    <row r="29" spans="7:9" x14ac:dyDescent="0.25">
      <c r="G29" s="34" t="s">
        <v>187</v>
      </c>
      <c r="H29" s="34" t="s">
        <v>180</v>
      </c>
    </row>
    <row r="30" spans="7:9" x14ac:dyDescent="0.25">
      <c r="H30" s="34" t="s">
        <v>188</v>
      </c>
      <c r="I30" s="34" t="s">
        <v>109</v>
      </c>
    </row>
    <row r="31" spans="7:9" x14ac:dyDescent="0.25">
      <c r="I31" s="34" t="s">
        <v>110</v>
      </c>
    </row>
    <row r="32" spans="7:9" x14ac:dyDescent="0.25">
      <c r="I32" s="34" t="s">
        <v>111</v>
      </c>
    </row>
  </sheetData>
  <mergeCells count="1">
    <mergeCell ref="H22:I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51C7D-088E-407B-9387-1965F979C27A}">
  <sheetPr codeName="Sheet6"/>
  <dimension ref="A1:H26"/>
  <sheetViews>
    <sheetView showGridLines="0" topLeftCell="A7" workbookViewId="0">
      <selection activeCell="E12" sqref="E12:E16"/>
    </sheetView>
  </sheetViews>
  <sheetFormatPr defaultRowHeight="15" x14ac:dyDescent="0.25"/>
  <cols>
    <col min="1" max="1" width="28" customWidth="1"/>
    <col min="2" max="2" width="1.7109375" customWidth="1"/>
    <col min="3" max="3" width="49.5703125" customWidth="1"/>
    <col min="4" max="4" width="3" customWidth="1"/>
    <col min="5" max="5" width="39.7109375" customWidth="1"/>
    <col min="6" max="6" width="35.85546875" customWidth="1"/>
    <col min="7" max="7" width="1.7109375" customWidth="1"/>
    <col min="8" max="8" width="28" customWidth="1"/>
  </cols>
  <sheetData>
    <row r="1" spans="1:8" x14ac:dyDescent="0.25">
      <c r="C1" s="60" t="s">
        <v>0</v>
      </c>
      <c r="D1" s="60"/>
      <c r="E1" s="60"/>
      <c r="F1" s="60"/>
      <c r="G1" s="1"/>
    </row>
    <row r="2" spans="1:8" x14ac:dyDescent="0.25">
      <c r="B2" s="18"/>
      <c r="C2" s="61" t="s">
        <v>1</v>
      </c>
      <c r="D2" s="61"/>
      <c r="E2" s="62"/>
      <c r="F2" s="62"/>
      <c r="G2" s="2" t="s">
        <v>2</v>
      </c>
    </row>
    <row r="3" spans="1:8" x14ac:dyDescent="0.25">
      <c r="B3" s="18"/>
      <c r="C3" s="63"/>
      <c r="D3" s="63"/>
      <c r="E3" s="63"/>
      <c r="F3" s="63"/>
      <c r="G3" s="2"/>
    </row>
    <row r="4" spans="1:8" x14ac:dyDescent="0.25">
      <c r="C4" s="63"/>
      <c r="D4" s="63"/>
      <c r="E4" s="63"/>
      <c r="F4" s="63"/>
      <c r="G4" s="2"/>
    </row>
    <row r="5" spans="1:8" x14ac:dyDescent="0.25">
      <c r="B5" s="3"/>
      <c r="C5" s="63"/>
      <c r="D5" s="63"/>
      <c r="E5" s="63"/>
      <c r="F5" s="63"/>
      <c r="G5" s="4"/>
    </row>
    <row r="6" spans="1:8" x14ac:dyDescent="0.25">
      <c r="A6" s="5"/>
      <c r="C6" s="63"/>
      <c r="D6" s="63"/>
      <c r="E6" s="63"/>
      <c r="F6" s="63"/>
      <c r="H6" s="5"/>
    </row>
    <row r="7" spans="1:8" x14ac:dyDescent="0.25">
      <c r="B7" s="6"/>
      <c r="C7" s="63"/>
      <c r="D7" s="63"/>
      <c r="E7" s="63"/>
      <c r="F7" s="63"/>
      <c r="G7" s="7"/>
    </row>
    <row r="8" spans="1:8" x14ac:dyDescent="0.25">
      <c r="C8" s="63"/>
      <c r="D8" s="63"/>
      <c r="E8" s="63"/>
      <c r="F8" s="63"/>
      <c r="G8" s="2"/>
    </row>
    <row r="9" spans="1:8" x14ac:dyDescent="0.25">
      <c r="A9" s="65"/>
      <c r="B9" s="65"/>
      <c r="C9" s="64"/>
      <c r="D9" s="64"/>
      <c r="E9" s="64"/>
      <c r="F9" s="64"/>
      <c r="G9" s="2"/>
    </row>
    <row r="10" spans="1:8" x14ac:dyDescent="0.25">
      <c r="A10" s="65"/>
      <c r="B10" s="65"/>
      <c r="C10" s="66" t="s">
        <v>3</v>
      </c>
      <c r="D10" s="66"/>
      <c r="E10" s="66"/>
      <c r="F10" s="66"/>
      <c r="G10" s="2"/>
    </row>
    <row r="11" spans="1:8" ht="15.75" x14ac:dyDescent="0.25">
      <c r="C11" s="8" t="s">
        <v>35</v>
      </c>
      <c r="D11" s="33" t="s">
        <v>34</v>
      </c>
      <c r="E11" s="9" t="s">
        <v>33</v>
      </c>
      <c r="F11" s="37" t="s">
        <v>191</v>
      </c>
      <c r="G11" s="2"/>
    </row>
    <row r="12" spans="1:8" x14ac:dyDescent="0.25">
      <c r="C12" s="30" t="s">
        <v>43</v>
      </c>
      <c r="D12" s="2"/>
      <c r="E12" s="11"/>
      <c r="F12" s="32" t="s">
        <v>2</v>
      </c>
      <c r="G12" s="2"/>
    </row>
    <row r="13" spans="1:8" x14ac:dyDescent="0.25">
      <c r="C13" s="30" t="s">
        <v>42</v>
      </c>
      <c r="D13" s="2"/>
      <c r="E13" s="11"/>
      <c r="F13" s="32" t="s">
        <v>2</v>
      </c>
      <c r="G13" s="2"/>
    </row>
    <row r="14" spans="1:8" x14ac:dyDescent="0.25">
      <c r="C14" s="30" t="s">
        <v>44</v>
      </c>
      <c r="D14" s="13"/>
      <c r="E14" s="14"/>
      <c r="F14" s="32" t="s">
        <v>2</v>
      </c>
      <c r="G14" s="2"/>
    </row>
    <row r="15" spans="1:8" x14ac:dyDescent="0.25">
      <c r="C15" s="30" t="s">
        <v>45</v>
      </c>
      <c r="D15" s="12"/>
      <c r="E15" s="16"/>
      <c r="F15" s="32" t="s">
        <v>2</v>
      </c>
      <c r="G15" s="2"/>
    </row>
    <row r="16" spans="1:8" x14ac:dyDescent="0.25">
      <c r="C16" s="30"/>
      <c r="D16" s="12"/>
      <c r="E16" s="16"/>
      <c r="F16" s="32"/>
      <c r="G16" s="2"/>
    </row>
    <row r="17" spans="3:7" x14ac:dyDescent="0.25">
      <c r="C17" s="30"/>
      <c r="D17" s="12"/>
      <c r="E17" s="16"/>
      <c r="F17" s="32"/>
      <c r="G17" s="2"/>
    </row>
    <row r="18" spans="3:7" x14ac:dyDescent="0.25">
      <c r="C18" s="30"/>
      <c r="D18" s="12"/>
      <c r="E18" s="16"/>
      <c r="F18" s="32"/>
      <c r="G18" s="2"/>
    </row>
    <row r="19" spans="3:7" x14ac:dyDescent="0.25">
      <c r="C19" s="12"/>
      <c r="D19" s="12"/>
      <c r="E19" s="17"/>
      <c r="F19" s="31"/>
      <c r="G19" s="2"/>
    </row>
    <row r="20" spans="3:7" ht="3" customHeight="1" x14ac:dyDescent="0.25">
      <c r="C20" s="10"/>
      <c r="D20" s="10"/>
      <c r="E20" s="10"/>
      <c r="F20" s="10"/>
      <c r="G20" s="2"/>
    </row>
    <row r="21" spans="3:7" x14ac:dyDescent="0.25">
      <c r="G21" s="2"/>
    </row>
    <row r="22" spans="3:7" x14ac:dyDescent="0.25">
      <c r="E22" s="17" t="s">
        <v>189</v>
      </c>
      <c r="G22" s="2"/>
    </row>
    <row r="23" spans="3:7" x14ac:dyDescent="0.25">
      <c r="G23" s="2"/>
    </row>
    <row r="24" spans="3:7" x14ac:dyDescent="0.25">
      <c r="G24" s="2"/>
    </row>
    <row r="25" spans="3:7" x14ac:dyDescent="0.25">
      <c r="G25" s="2"/>
    </row>
    <row r="26" spans="3:7" x14ac:dyDescent="0.25">
      <c r="G26" s="2"/>
    </row>
  </sheetData>
  <mergeCells count="4">
    <mergeCell ref="C1:F1"/>
    <mergeCell ref="C2:F9"/>
    <mergeCell ref="A9:B10"/>
    <mergeCell ref="C10:F10"/>
  </mergeCells>
  <hyperlinks>
    <hyperlink ref="E22" r:id="rId1" xr:uid="{0A0BC652-6B63-4418-BC4F-2126D3EF9DE5}"/>
  </hyperlinks>
  <pageMargins left="0.7" right="0.7" top="0.75" bottom="0.75" header="0.3" footer="0.3"/>
  <drawing r:id="rId2"/>
  <legacyDrawing r:id="rId3"/>
  <controls>
    <mc:AlternateContent xmlns:mc="http://schemas.openxmlformats.org/markup-compatibility/2006">
      <mc:Choice Requires="x14">
        <control shapeId="8194" r:id="rId4" name="CommandButton1">
          <controlPr defaultSize="0" autoLine="0" autoPict="0" r:id="rId5">
            <anchor moveWithCells="1">
              <from>
                <xdr:col>2</xdr:col>
                <xdr:colOff>2895600</xdr:colOff>
                <xdr:row>3</xdr:row>
                <xdr:rowOff>19050</xdr:rowOff>
              </from>
              <to>
                <xdr:col>4</xdr:col>
                <xdr:colOff>1543050</xdr:colOff>
                <xdr:row>6</xdr:row>
                <xdr:rowOff>9525</xdr:rowOff>
              </to>
            </anchor>
          </controlPr>
        </control>
      </mc:Choice>
      <mc:Fallback>
        <control shapeId="8194" r:id="rId4" name="CommandButton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CA02D-A37C-499A-9DCE-4A01878DF2B0}">
  <sheetPr codeName="Sheet17"/>
  <dimension ref="A1:D42"/>
  <sheetViews>
    <sheetView workbookViewId="0">
      <selection activeCell="C17" sqref="C17"/>
    </sheetView>
  </sheetViews>
  <sheetFormatPr defaultColWidth="8.7109375" defaultRowHeight="15" x14ac:dyDescent="0.25"/>
  <cols>
    <col min="1" max="1" width="31.42578125" style="50" customWidth="1"/>
    <col min="2" max="2" width="21.140625" style="46" customWidth="1"/>
    <col min="3" max="3" width="10" style="52" customWidth="1"/>
    <col min="4" max="4" width="64.7109375" style="15" customWidth="1"/>
    <col min="5" max="16384" width="8.7109375" style="22"/>
  </cols>
  <sheetData>
    <row r="1" spans="1:4" x14ac:dyDescent="0.25">
      <c r="A1" s="54" t="s">
        <v>174</v>
      </c>
    </row>
    <row r="2" spans="1:4" x14ac:dyDescent="0.25">
      <c r="A2" s="54" t="s">
        <v>175</v>
      </c>
    </row>
    <row r="3" spans="1:4" x14ac:dyDescent="0.25">
      <c r="A3" s="15"/>
      <c r="B3" s="22"/>
    </row>
    <row r="4" spans="1:4" hidden="1" x14ac:dyDescent="0.25"/>
    <row r="5" spans="1:4" x14ac:dyDescent="0.25">
      <c r="A5" s="55" t="s">
        <v>36</v>
      </c>
      <c r="B5" s="56" t="s">
        <v>37</v>
      </c>
      <c r="C5" s="53" t="s">
        <v>147</v>
      </c>
      <c r="D5" s="55" t="s">
        <v>19</v>
      </c>
    </row>
    <row r="6" spans="1:4" x14ac:dyDescent="0.25">
      <c r="A6" s="49" t="s">
        <v>170</v>
      </c>
      <c r="B6" s="46" t="str">
        <f>CC3_Retur!H4</f>
        <v>mm/dd/yyyy</v>
      </c>
      <c r="C6" s="57" t="b">
        <f>IFERROR(ISNUMBER(B6),FALSE)</f>
        <v>0</v>
      </c>
      <c r="D6" s="50" t="str">
        <f>IF(C6=FALSE,"Format Tanggal TIDAK SESUAI, gunakan format MM/DD/YYYY","AMAN")</f>
        <v>Format Tanggal TIDAK SESUAI, gunakan format MM/DD/YYYY</v>
      </c>
    </row>
    <row r="7" spans="1:4" x14ac:dyDescent="0.25">
      <c r="A7" s="49" t="s">
        <v>171</v>
      </c>
      <c r="B7" s="46" t="str">
        <f>VLOOKUP("GET_TGL_INV",CC1_ImpINV!$C:$G,5,FALSE)</f>
        <v>24/07/2024</v>
      </c>
      <c r="C7" s="57" t="b">
        <f>IFERROR(ISNUMBER(B7),FALSE)</f>
        <v>0</v>
      </c>
      <c r="D7" s="50" t="str">
        <f>IF(C7=FALSE,"Format Tanggal TIDAK SESUAI, gunakan format MM/DD/YYYY","AMAN")</f>
        <v>Format Tanggal TIDAK SESUAI, gunakan format MM/DD/YYYY</v>
      </c>
    </row>
    <row r="8" spans="1:4" x14ac:dyDescent="0.25">
      <c r="A8" s="50" t="s">
        <v>102</v>
      </c>
      <c r="B8" s="22" t="str">
        <f>VLOOKUP("GET_NO_INV",CC1_ImpINV!$C:$E,3,FALSE)</f>
        <v>34/GG/MJK/VII/24</v>
      </c>
      <c r="C8" s="57" t="s">
        <v>173</v>
      </c>
      <c r="D8" s="50" t="s">
        <v>172</v>
      </c>
    </row>
    <row r="9" spans="1:4" x14ac:dyDescent="0.25">
      <c r="A9" s="51" t="s">
        <v>103</v>
      </c>
      <c r="B9" s="22" t="str">
        <f>SUBSTITUTE(SUBSTITUTE(SUBSTITUTE(CC3_Retur!G2," ",""),":",""),"Date","")</f>
        <v>20-08-2024</v>
      </c>
      <c r="C9" s="57" t="b">
        <f>IFERROR(ISNUMBER(B9),FALSE)</f>
        <v>0</v>
      </c>
      <c r="D9" s="50" t="str">
        <f>IF(C9=FALSE,"Format Tanggal TIDAK SESUAI, gunakan format MM/DD/YYYY","AMAN")</f>
        <v>Format Tanggal TIDAK SESUAI, gunakan format MM/DD/YYYY</v>
      </c>
    </row>
    <row r="10" spans="1:4" x14ac:dyDescent="0.25">
      <c r="A10" s="50" t="s">
        <v>104</v>
      </c>
      <c r="B10" s="48">
        <v>1</v>
      </c>
      <c r="C10" s="57" t="s">
        <v>173</v>
      </c>
      <c r="D10" s="50" t="s">
        <v>172</v>
      </c>
    </row>
    <row r="11" spans="1:4" x14ac:dyDescent="0.25">
      <c r="A11" s="50" t="s">
        <v>105</v>
      </c>
      <c r="B11" s="22" t="str">
        <f>VLOOKUP("GET_TGL_SJ",CC2_ImpSJ!$C:$R,16,FALSE)</f>
        <v>23JULI2024</v>
      </c>
      <c r="C11" s="57" t="b">
        <f>IFERROR(ISNUMBER(B11),FALSE)</f>
        <v>0</v>
      </c>
      <c r="D11" s="50" t="str">
        <f>IF(C11=FALSE,"Format Tanggal TIDAK SESUAI, gunakan format MM/DD/YYYY","AMAN")</f>
        <v>Format Tanggal TIDAK SESUAI, gunakan format MM/DD/YYYY</v>
      </c>
    </row>
    <row r="12" spans="1:4" x14ac:dyDescent="0.25">
      <c r="A12" s="50" t="s">
        <v>106</v>
      </c>
      <c r="B12" s="22" t="str">
        <f>VLOOKUP("GET_NO_SJ",CC2_ImpSJ!$C:$K,9,FALSE)</f>
        <v>33/GG/MJK/VII/24</v>
      </c>
      <c r="C12" s="58" t="s">
        <v>173</v>
      </c>
    </row>
    <row r="13" spans="1:4" x14ac:dyDescent="0.25">
      <c r="A13" s="50" t="s">
        <v>107</v>
      </c>
      <c r="B13" s="22">
        <f>SUM(CC3_Retur!$I$9:$I$1048576)</f>
        <v>5.6000000000000005</v>
      </c>
      <c r="C13" s="57" t="b">
        <f>IFERROR(ISNUMBER(B13),FALSE)</f>
        <v>1</v>
      </c>
    </row>
    <row r="14" spans="1:4" x14ac:dyDescent="0.25">
      <c r="A14" s="50" t="s">
        <v>108</v>
      </c>
      <c r="B14" s="22">
        <f>SUM(CC3_Retur!$J$9:$J$1048576)</f>
        <v>5.6010000000000009</v>
      </c>
      <c r="C14" s="57" t="b">
        <f>IFERROR(ISNUMBER(B14),FALSE)</f>
        <v>1</v>
      </c>
    </row>
    <row r="15" spans="1:4" x14ac:dyDescent="0.25">
      <c r="A15" s="50" t="s">
        <v>145</v>
      </c>
      <c r="B15" s="22">
        <f>SUM(CC3_Retur!$K$9:$K$1048576)</f>
        <v>1</v>
      </c>
      <c r="C15" s="57" t="b">
        <f>IFERROR(ISNUMBER(B15),FALSE)</f>
        <v>1</v>
      </c>
    </row>
    <row r="16" spans="1:4" x14ac:dyDescent="0.25">
      <c r="A16" s="50" t="s">
        <v>146</v>
      </c>
      <c r="B16" s="22" t="str">
        <f>UPPER(CC3_Retur!L9)</f>
        <v>BOX</v>
      </c>
      <c r="C16" s="58" t="b">
        <f>IF(ISTEXT(B16), IF(NOT(ISNA(VLOOKUP(B16,Ref_Satuan!A:A,1,FALSE))), TRUE, FALSE), FALSE)</f>
        <v>0</v>
      </c>
    </row>
    <row r="17" spans="1:3" x14ac:dyDescent="0.25">
      <c r="A17" s="50" t="s">
        <v>109</v>
      </c>
      <c r="B17" s="22">
        <f>HOME!$E$12</f>
        <v>0</v>
      </c>
      <c r="C17" s="58" t="b">
        <v>1</v>
      </c>
    </row>
    <row r="18" spans="1:3" x14ac:dyDescent="0.25">
      <c r="A18" s="50" t="s">
        <v>110</v>
      </c>
      <c r="B18" s="22">
        <f>HOME!$E$13</f>
        <v>0</v>
      </c>
      <c r="C18" s="58" t="b">
        <v>1</v>
      </c>
    </row>
    <row r="19" spans="1:3" x14ac:dyDescent="0.25">
      <c r="A19" s="50" t="s">
        <v>111</v>
      </c>
      <c r="B19" s="47">
        <f>HOME!$E$14</f>
        <v>0</v>
      </c>
      <c r="C19" s="58" t="b">
        <v>1</v>
      </c>
    </row>
    <row r="20" spans="1:3" x14ac:dyDescent="0.25">
      <c r="C20" s="58"/>
    </row>
    <row r="21" spans="1:3" x14ac:dyDescent="0.25">
      <c r="C21" s="58"/>
    </row>
    <row r="22" spans="1:3" x14ac:dyDescent="0.25">
      <c r="A22" s="34"/>
      <c r="C22" s="58"/>
    </row>
    <row r="23" spans="1:3" x14ac:dyDescent="0.25">
      <c r="A23" s="34"/>
      <c r="C23" s="58"/>
    </row>
    <row r="24" spans="1:3" x14ac:dyDescent="0.25">
      <c r="A24" s="34"/>
      <c r="C24" s="58"/>
    </row>
    <row r="25" spans="1:3" x14ac:dyDescent="0.25">
      <c r="C25" s="58"/>
    </row>
    <row r="26" spans="1:3" x14ac:dyDescent="0.25">
      <c r="C26" s="58"/>
    </row>
    <row r="27" spans="1:3" x14ac:dyDescent="0.25">
      <c r="C27" s="58"/>
    </row>
    <row r="28" spans="1:3" x14ac:dyDescent="0.25">
      <c r="C28" s="58"/>
    </row>
    <row r="29" spans="1:3" x14ac:dyDescent="0.25">
      <c r="C29" s="58"/>
    </row>
    <row r="30" spans="1:3" x14ac:dyDescent="0.25">
      <c r="C30" s="58"/>
    </row>
    <row r="31" spans="1:3" x14ac:dyDescent="0.25">
      <c r="C31" s="58"/>
    </row>
    <row r="32" spans="1:3" x14ac:dyDescent="0.25">
      <c r="C32" s="58"/>
    </row>
    <row r="33" spans="3:3" x14ac:dyDescent="0.25">
      <c r="C33" s="58"/>
    </row>
    <row r="34" spans="3:3" x14ac:dyDescent="0.25">
      <c r="C34" s="58"/>
    </row>
    <row r="35" spans="3:3" x14ac:dyDescent="0.25">
      <c r="C35" s="58"/>
    </row>
    <row r="36" spans="3:3" x14ac:dyDescent="0.25">
      <c r="C36" s="58"/>
    </row>
    <row r="37" spans="3:3" x14ac:dyDescent="0.25">
      <c r="C37" s="58"/>
    </row>
    <row r="38" spans="3:3" x14ac:dyDescent="0.25">
      <c r="C38" s="58"/>
    </row>
    <row r="39" spans="3:3" x14ac:dyDescent="0.25">
      <c r="C39" s="58"/>
    </row>
    <row r="40" spans="3:3" x14ac:dyDescent="0.25">
      <c r="C40" s="58"/>
    </row>
    <row r="41" spans="3:3" x14ac:dyDescent="0.25">
      <c r="C41" s="58"/>
    </row>
    <row r="42" spans="3:3" x14ac:dyDescent="0.25">
      <c r="C42" s="58"/>
    </row>
  </sheetData>
  <conditionalFormatting sqref="C6:C19">
    <cfRule type="containsText" dxfId="5" priority="1" operator="containsText" text="skipped">
      <formula>NOT(ISERROR(SEARCH("skipped",C6)))</formula>
    </cfRule>
    <cfRule type="containsText" dxfId="4" priority="2" operator="containsText" text="true">
      <formula>NOT(ISERROR(SEARCH("true",C6)))</formula>
    </cfRule>
    <cfRule type="containsText" dxfId="3" priority="3" operator="containsText" text="false">
      <formula>NOT(ISERROR(SEARCH("false",C6)))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596A5-EAC2-4B28-A3A6-241A7BB90D0F}">
  <sheetPr codeName="Sheet5"/>
  <dimension ref="A1:S3"/>
  <sheetViews>
    <sheetView workbookViewId="0">
      <selection activeCell="H2" sqref="H2"/>
    </sheetView>
  </sheetViews>
  <sheetFormatPr defaultRowHeight="15" x14ac:dyDescent="0.25"/>
  <cols>
    <col min="1" max="1" width="22.5703125" bestFit="1" customWidth="1"/>
  </cols>
  <sheetData>
    <row r="1" spans="1:19" s="29" customFormat="1" ht="39" customHeight="1" x14ac:dyDescent="0.25">
      <c r="A1" s="67" t="s">
        <v>32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</row>
    <row r="2" spans="1:19" x14ac:dyDescent="0.25">
      <c r="A2" t="s">
        <v>36</v>
      </c>
      <c r="B2" t="s">
        <v>37</v>
      </c>
    </row>
    <row r="3" spans="1:19" x14ac:dyDescent="0.25">
      <c r="A3" s="30" t="s">
        <v>38</v>
      </c>
      <c r="B3" t="s">
        <v>41</v>
      </c>
    </row>
  </sheetData>
  <mergeCells count="1">
    <mergeCell ref="A1:S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83BC3-CC80-4CBB-934C-D92298C06BF8}">
  <sheetPr codeName="Sheet3"/>
  <dimension ref="A1:C9"/>
  <sheetViews>
    <sheetView workbookViewId="0">
      <selection activeCell="C3" sqref="C3"/>
    </sheetView>
  </sheetViews>
  <sheetFormatPr defaultRowHeight="15" x14ac:dyDescent="0.25"/>
  <cols>
    <col min="1" max="1" width="10.140625" customWidth="1"/>
    <col min="2" max="2" width="29.85546875" bestFit="1" customWidth="1"/>
    <col min="3" max="3" width="11.140625" bestFit="1" customWidth="1"/>
  </cols>
  <sheetData>
    <row r="1" spans="1:3" x14ac:dyDescent="0.25">
      <c r="A1" s="23" t="s">
        <v>20</v>
      </c>
      <c r="B1" s="23" t="s">
        <v>21</v>
      </c>
      <c r="C1" s="23" t="s">
        <v>29</v>
      </c>
    </row>
    <row r="2" spans="1:3" x14ac:dyDescent="0.25">
      <c r="A2" s="22" t="s">
        <v>22</v>
      </c>
      <c r="B2" s="22" t="s">
        <v>23</v>
      </c>
      <c r="C2" t="b">
        <v>1</v>
      </c>
    </row>
    <row r="3" spans="1:3" x14ac:dyDescent="0.25">
      <c r="A3" s="22" t="s">
        <v>30</v>
      </c>
      <c r="B3" s="28" t="s">
        <v>31</v>
      </c>
    </row>
    <row r="4" spans="1:3" x14ac:dyDescent="0.25">
      <c r="A4" s="22"/>
      <c r="B4" s="28"/>
    </row>
    <row r="5" spans="1:3" x14ac:dyDescent="0.25">
      <c r="A5" s="22"/>
      <c r="B5" s="28"/>
    </row>
    <row r="6" spans="1:3" x14ac:dyDescent="0.25">
      <c r="A6" s="22"/>
      <c r="B6" s="28"/>
    </row>
    <row r="7" spans="1:3" x14ac:dyDescent="0.25">
      <c r="A7" s="22"/>
      <c r="B7" s="22"/>
    </row>
    <row r="8" spans="1:3" x14ac:dyDescent="0.25">
      <c r="A8" s="22"/>
      <c r="B8" s="22"/>
    </row>
    <row r="9" spans="1:3" x14ac:dyDescent="0.25">
      <c r="A9" s="22"/>
      <c r="B9" s="22"/>
    </row>
  </sheetData>
  <hyperlinks>
    <hyperlink ref="B3" r:id="rId1" xr:uid="{A55266AB-E646-4BEB-BBBE-CB6898859FD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78323-CFF2-416C-9170-A5E60B79E56B}">
  <sheetPr codeName="Sheet12"/>
  <dimension ref="A1:D42"/>
  <sheetViews>
    <sheetView topLeftCell="A2" workbookViewId="0">
      <selection activeCell="B6" sqref="B6"/>
    </sheetView>
  </sheetViews>
  <sheetFormatPr defaultColWidth="8.7109375" defaultRowHeight="15" x14ac:dyDescent="0.25"/>
  <cols>
    <col min="1" max="1" width="31.42578125" style="50" customWidth="1"/>
    <col min="2" max="2" width="21.140625" style="46" customWidth="1"/>
    <col min="3" max="3" width="10" style="52" customWidth="1"/>
    <col min="4" max="4" width="64.7109375" style="15" customWidth="1"/>
    <col min="5" max="16384" width="8.7109375" style="22"/>
  </cols>
  <sheetData>
    <row r="1" spans="1:4" x14ac:dyDescent="0.25">
      <c r="A1" s="54" t="s">
        <v>174</v>
      </c>
    </row>
    <row r="2" spans="1:4" x14ac:dyDescent="0.25">
      <c r="A2" s="54" t="s">
        <v>175</v>
      </c>
    </row>
    <row r="3" spans="1:4" x14ac:dyDescent="0.25">
      <c r="A3" s="15"/>
      <c r="B3" s="22"/>
    </row>
    <row r="4" spans="1:4" hidden="1" x14ac:dyDescent="0.25"/>
    <row r="5" spans="1:4" x14ac:dyDescent="0.25">
      <c r="A5" s="55" t="s">
        <v>36</v>
      </c>
      <c r="B5" s="56" t="s">
        <v>37</v>
      </c>
      <c r="C5" s="53" t="s">
        <v>147</v>
      </c>
      <c r="D5" s="55" t="s">
        <v>19</v>
      </c>
    </row>
    <row r="6" spans="1:4" x14ac:dyDescent="0.25">
      <c r="A6" s="49" t="s">
        <v>170</v>
      </c>
      <c r="B6" s="46" t="str">
        <f>CC3_Retur!H4</f>
        <v>mm/dd/yyyy</v>
      </c>
      <c r="C6" s="57" t="b">
        <f>IFERROR(ISNUMBER(B6),FALSE)</f>
        <v>0</v>
      </c>
      <c r="D6" s="50" t="str">
        <f>IF(C6=FALSE,"Format Tanggal TIDAK SESUAI, gunakan format MM/DD/YYYY","AMAN")</f>
        <v>Format Tanggal TIDAK SESUAI, gunakan format MM/DD/YYYY</v>
      </c>
    </row>
    <row r="7" spans="1:4" x14ac:dyDescent="0.25">
      <c r="A7" s="49" t="s">
        <v>171</v>
      </c>
      <c r="B7" s="46" t="str">
        <f>VLOOKUP("GET_TGL_INV",CC1_ImpINV!$C:$G,5,FALSE)</f>
        <v>24/07/2024</v>
      </c>
      <c r="C7" s="57" t="b">
        <f>IFERROR(ISNUMBER(B7),FALSE)</f>
        <v>0</v>
      </c>
      <c r="D7" s="50" t="str">
        <f>IF(C7=FALSE,"Format Tanggal TIDAK SESUAI, gunakan format MM/DD/YYYY","AMAN")</f>
        <v>Format Tanggal TIDAK SESUAI, gunakan format MM/DD/YYYY</v>
      </c>
    </row>
    <row r="8" spans="1:4" x14ac:dyDescent="0.25">
      <c r="A8" s="50" t="s">
        <v>102</v>
      </c>
      <c r="B8" s="22" t="str">
        <f>VLOOKUP("GET_NO_INV",CC1_ImpINV!$C:$E,3,FALSE)</f>
        <v>34/GG/MJK/VII/24</v>
      </c>
      <c r="C8" s="57" t="s">
        <v>173</v>
      </c>
      <c r="D8" s="50" t="s">
        <v>172</v>
      </c>
    </row>
    <row r="9" spans="1:4" x14ac:dyDescent="0.25">
      <c r="A9" s="51" t="s">
        <v>103</v>
      </c>
      <c r="B9" s="22" t="str">
        <f>SUBSTITUTE(SUBSTITUTE(SUBSTITUTE(CC3_Retur!G2," ",""),":",""),"Date","")</f>
        <v>20-08-2024</v>
      </c>
      <c r="C9" s="57" t="b">
        <f>IFERROR(ISNUMBER(B9),FALSE)</f>
        <v>0</v>
      </c>
      <c r="D9" s="50" t="str">
        <f>IF(C9=FALSE,"Format Tanggal TIDAK SESUAI, gunakan format MM/DD/YYYY","AMAN")</f>
        <v>Format Tanggal TIDAK SESUAI, gunakan format MM/DD/YYYY</v>
      </c>
    </row>
    <row r="10" spans="1:4" x14ac:dyDescent="0.25">
      <c r="A10" s="50" t="s">
        <v>104</v>
      </c>
      <c r="B10" s="48">
        <v>1</v>
      </c>
      <c r="C10" s="57" t="s">
        <v>173</v>
      </c>
      <c r="D10" s="50" t="s">
        <v>172</v>
      </c>
    </row>
    <row r="11" spans="1:4" x14ac:dyDescent="0.25">
      <c r="A11" s="50" t="s">
        <v>105</v>
      </c>
      <c r="B11" s="22" t="str">
        <f>VLOOKUP("GET_TGL_SJ",CC2_ImpSJ!$C:$R,16,FALSE)</f>
        <v>23JULI2024</v>
      </c>
      <c r="C11" s="57" t="b">
        <f>IFERROR(ISNUMBER(B11),FALSE)</f>
        <v>0</v>
      </c>
      <c r="D11" s="50" t="str">
        <f>IF(C11=FALSE,"Format Tanggal TIDAK SESUAI, gunakan format MM/DD/YYYY","AMAN")</f>
        <v>Format Tanggal TIDAK SESUAI, gunakan format MM/DD/YYYY</v>
      </c>
    </row>
    <row r="12" spans="1:4" x14ac:dyDescent="0.25">
      <c r="A12" s="50" t="s">
        <v>106</v>
      </c>
      <c r="B12" s="22" t="str">
        <f>VLOOKUP("GET_NO_SJ",CC2_ImpSJ!$C:$K,9,FALSE)</f>
        <v>33/GG/MJK/VII/24</v>
      </c>
      <c r="C12" s="58" t="s">
        <v>173</v>
      </c>
      <c r="D12" s="50" t="s">
        <v>172</v>
      </c>
    </row>
    <row r="13" spans="1:4" x14ac:dyDescent="0.25">
      <c r="A13" s="50" t="s">
        <v>107</v>
      </c>
      <c r="B13" s="22">
        <f>SUM(CC3_Retur!$I$9:$I$1048576)</f>
        <v>5.6000000000000005</v>
      </c>
      <c r="C13" s="57" t="b">
        <f>IF(B13&lt;=0,FALSE,IFERROR(ISNUMBER(B13),FALSE))</f>
        <v>1</v>
      </c>
      <c r="D13" s="50" t="str">
        <f>IF(C13=FALSE,"Nilai yg diinput bukan bilangan, Pastikan Anda input angka semua","AMAN")</f>
        <v>AMAN</v>
      </c>
    </row>
    <row r="14" spans="1:4" x14ac:dyDescent="0.25">
      <c r="A14" s="50" t="s">
        <v>108</v>
      </c>
      <c r="B14" s="22">
        <f>SUM(CC3_Retur!$J$9:$J$1048576)</f>
        <v>5.6010000000000009</v>
      </c>
      <c r="C14" s="57" t="b">
        <f>IF(B14&lt;=0,FALSE,IFERROR(ISNUMBER(B14),FALSE))</f>
        <v>1</v>
      </c>
      <c r="D14" s="50" t="str">
        <f>IF(C14=FALSE,"Nilai yg diinput bukan bilangan, Pastikan Anda input angka semua","AMAN")</f>
        <v>AMAN</v>
      </c>
    </row>
    <row r="15" spans="1:4" x14ac:dyDescent="0.25">
      <c r="A15" s="50" t="s">
        <v>145</v>
      </c>
      <c r="B15" s="22">
        <f>SUM(CC3_Retur!$K$9:$K$1048576)</f>
        <v>1</v>
      </c>
      <c r="C15" s="57" t="b">
        <f>IF(B15&lt;=0,FALSE,IFERROR(ISNUMBER(B15),FALSE))</f>
        <v>1</v>
      </c>
      <c r="D15" s="50" t="str">
        <f>IF(C15=FALSE,"Nilai yg diinput bukan bilangan, Pastikan Anda input angka semua","AMAN")</f>
        <v>AMAN</v>
      </c>
    </row>
    <row r="16" spans="1:4" x14ac:dyDescent="0.25">
      <c r="A16" s="50" t="s">
        <v>146</v>
      </c>
      <c r="B16" s="22" t="str">
        <f>UPPER(CC3_Retur!L9)</f>
        <v>BOX</v>
      </c>
      <c r="C16" s="58" t="b">
        <f>IF(ISTEXT(B16), IF(NOT(ISNA(VLOOKUP(B16,Ref_Satuan!A:A,1,FALSE))), TRUE, FALSE), FALSE)</f>
        <v>0</v>
      </c>
      <c r="D16" s="50" t="str">
        <f>IF(C16=FALSE,"Pastikan Anda input dengan satuan yg sama dengan beacukai, klik Cell B6 untuk memilih","AMAN")</f>
        <v>Pastikan Anda input dengan satuan yg sama dengan beacukai, klik Cell B6 untuk memilih</v>
      </c>
    </row>
    <row r="17" spans="1:3" x14ac:dyDescent="0.25">
      <c r="A17" s="50" t="s">
        <v>109</v>
      </c>
      <c r="B17" s="22">
        <f>HOME!$E$12</f>
        <v>0</v>
      </c>
      <c r="C17" s="58"/>
    </row>
    <row r="18" spans="1:3" x14ac:dyDescent="0.25">
      <c r="A18" s="50" t="s">
        <v>110</v>
      </c>
      <c r="B18" s="22">
        <f>HOME!$E$13</f>
        <v>0</v>
      </c>
      <c r="C18" s="58"/>
    </row>
    <row r="19" spans="1:3" x14ac:dyDescent="0.25">
      <c r="A19" s="50" t="s">
        <v>111</v>
      </c>
      <c r="B19" s="47">
        <f>HOME!$E$14</f>
        <v>0</v>
      </c>
      <c r="C19" s="58"/>
    </row>
    <row r="20" spans="1:3" x14ac:dyDescent="0.25">
      <c r="C20" s="58"/>
    </row>
    <row r="21" spans="1:3" x14ac:dyDescent="0.25">
      <c r="C21" s="58"/>
    </row>
    <row r="22" spans="1:3" x14ac:dyDescent="0.25">
      <c r="C22" s="58"/>
    </row>
    <row r="23" spans="1:3" x14ac:dyDescent="0.25">
      <c r="C23" s="58"/>
    </row>
    <row r="24" spans="1:3" x14ac:dyDescent="0.25">
      <c r="C24" s="58"/>
    </row>
    <row r="25" spans="1:3" x14ac:dyDescent="0.25">
      <c r="C25" s="58"/>
    </row>
    <row r="26" spans="1:3" x14ac:dyDescent="0.25">
      <c r="C26" s="58"/>
    </row>
    <row r="27" spans="1:3" x14ac:dyDescent="0.25">
      <c r="C27" s="58"/>
    </row>
    <row r="28" spans="1:3" x14ac:dyDescent="0.25">
      <c r="C28" s="58"/>
    </row>
    <row r="29" spans="1:3" x14ac:dyDescent="0.25">
      <c r="C29" s="58"/>
    </row>
    <row r="30" spans="1:3" x14ac:dyDescent="0.25">
      <c r="C30" s="58"/>
    </row>
    <row r="31" spans="1:3" x14ac:dyDescent="0.25">
      <c r="C31" s="58"/>
    </row>
    <row r="32" spans="1:3" x14ac:dyDescent="0.25">
      <c r="C32" s="58"/>
    </row>
    <row r="33" spans="3:3" x14ac:dyDescent="0.25">
      <c r="C33" s="58"/>
    </row>
    <row r="34" spans="3:3" x14ac:dyDescent="0.25">
      <c r="C34" s="58"/>
    </row>
    <row r="35" spans="3:3" x14ac:dyDescent="0.25">
      <c r="C35" s="58"/>
    </row>
    <row r="36" spans="3:3" x14ac:dyDescent="0.25">
      <c r="C36" s="58"/>
    </row>
    <row r="37" spans="3:3" x14ac:dyDescent="0.25">
      <c r="C37" s="58"/>
    </row>
    <row r="38" spans="3:3" x14ac:dyDescent="0.25">
      <c r="C38" s="58"/>
    </row>
    <row r="39" spans="3:3" x14ac:dyDescent="0.25">
      <c r="C39" s="58"/>
    </row>
    <row r="40" spans="3:3" x14ac:dyDescent="0.25">
      <c r="C40" s="58"/>
    </row>
    <row r="41" spans="3:3" x14ac:dyDescent="0.25">
      <c r="C41" s="58"/>
    </row>
    <row r="42" spans="3:3" x14ac:dyDescent="0.25">
      <c r="C42" s="58"/>
    </row>
  </sheetData>
  <conditionalFormatting sqref="C6:C19">
    <cfRule type="containsText" dxfId="2" priority="1" operator="containsText" text="skipped">
      <formula>NOT(ISERROR(SEARCH("skipped",C6)))</formula>
    </cfRule>
    <cfRule type="containsText" dxfId="1" priority="2" operator="containsText" text="true">
      <formula>NOT(ISERROR(SEARCH("true",C6)))</formula>
    </cfRule>
    <cfRule type="containsText" dxfId="0" priority="3" operator="containsText" text="false">
      <formula>NOT(ISERROR(SEARCH("false",C6)))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5EFD2-3A6E-480E-B7C7-C8E1DE2A9E76}">
  <sheetPr codeName="Sheet8" filterMode="1"/>
  <dimension ref="A1:H18"/>
  <sheetViews>
    <sheetView workbookViewId="0">
      <selection activeCell="B16" sqref="B16"/>
    </sheetView>
  </sheetViews>
  <sheetFormatPr defaultRowHeight="15" x14ac:dyDescent="0.25"/>
  <cols>
    <col min="1" max="1" width="50.85546875" bestFit="1" customWidth="1"/>
    <col min="2" max="2" width="53.5703125" customWidth="1"/>
    <col min="3" max="3" width="12.42578125" bestFit="1" customWidth="1"/>
    <col min="4" max="6" width="20.42578125" customWidth="1"/>
    <col min="7" max="7" width="20.28515625" bestFit="1" customWidth="1"/>
    <col min="8" max="8" width="27.28515625" bestFit="1" customWidth="1"/>
  </cols>
  <sheetData>
    <row r="1" spans="1:8" x14ac:dyDescent="0.25">
      <c r="A1" t="s">
        <v>126</v>
      </c>
      <c r="B1" t="s">
        <v>134</v>
      </c>
      <c r="C1" t="s">
        <v>133</v>
      </c>
      <c r="D1" t="s">
        <v>127</v>
      </c>
      <c r="E1" t="s">
        <v>128</v>
      </c>
      <c r="F1" t="s">
        <v>130</v>
      </c>
      <c r="G1" t="s">
        <v>131</v>
      </c>
      <c r="H1" t="s">
        <v>129</v>
      </c>
    </row>
    <row r="2" spans="1:8" hidden="1" x14ac:dyDescent="0.25">
      <c r="A2" t="s">
        <v>46</v>
      </c>
      <c r="B2" t="str">
        <f>UPPER(CLEAN(A2))</f>
        <v>PT. GISTEX GARMEN INDONESIA</v>
      </c>
      <c r="C2">
        <f>IFERROR(IF(D2&gt;0,"GET_NO_INV",IF(F2&gt;0,"GET_TGL_INV",0)),0)</f>
        <v>0</v>
      </c>
      <c r="D2">
        <f>IFERROR(FIND("INVOICE NO",B2,1),IFERROR(FIND("NO INVOICE",B2,1),IFERROR(FIND("NO INV",B2,1),0)))</f>
        <v>0</v>
      </c>
      <c r="E2" t="str">
        <f>IFERROR(IF(D2&gt;0,SUBSTITUTE(MID(B2,FIND(":",B2,1)+1,100)," ",""),""),"ERROR")</f>
        <v/>
      </c>
      <c r="F2">
        <f>IFERROR(FIND("TANGGAL",B2,1),0)</f>
        <v>0</v>
      </c>
      <c r="G2" t="str">
        <f>IFERROR(IF(F2&gt;0,SUBSTITUTE(MID(B2,FIND(":",B2,1)+1,100)," ",""),""),"ERROR")</f>
        <v/>
      </c>
      <c r="H2" t="b">
        <f>IF(IFERROR(FIND("TOTAL",B2,1),0)&gt;0,TRUE,FALSE)</f>
        <v>0</v>
      </c>
    </row>
    <row r="3" spans="1:8" hidden="1" x14ac:dyDescent="0.25">
      <c r="A3" t="s">
        <v>47</v>
      </c>
      <c r="B3" t="str">
        <f t="shared" ref="B3:B16" si="0">UPPER(CLEAN(A3))</f>
        <v>COMMERCIAL INVOICE</v>
      </c>
      <c r="C3">
        <f t="shared" ref="C3:C16" si="1">IFERROR(IF(D3&gt;0,"GET_NO_INV",IF(F3&gt;0,"GET_TGL_INV",0)),0)</f>
        <v>0</v>
      </c>
      <c r="D3">
        <f t="shared" ref="D3:D16" si="2">IFERROR(FIND("INVOICE NO",B3,1),IFERROR(FIND("NO INVOICE",B3,1),IFERROR(FIND("NO INV",B3,1),0)))</f>
        <v>0</v>
      </c>
      <c r="E3" t="str">
        <f t="shared" ref="E3:E16" si="3">IFERROR(IF(D3&gt;0,SUBSTITUTE(MID(B3,FIND(":",B3,1)+1,100)," ",""),""),"ERROR")</f>
        <v/>
      </c>
      <c r="F3">
        <f t="shared" ref="F3:F16" si="4">IFERROR(FIND("TANGGAL",B3,1),0)</f>
        <v>0</v>
      </c>
      <c r="G3" t="str">
        <f t="shared" ref="G3:G18" si="5">IFERROR(IF(F3&gt;0,SUBSTITUTE(MID(B3,FIND(":",B3,1)+1,100)," ",""),""),"ERROR")</f>
        <v/>
      </c>
      <c r="H3" t="b">
        <f t="shared" ref="H3:H16" si="6">IF(IFERROR(FIND("TOTAL",B3,1),0)&gt;0,TRUE,FALSE)</f>
        <v>0</v>
      </c>
    </row>
    <row r="4" spans="1:8" hidden="1" x14ac:dyDescent="0.25">
      <c r="A4" t="s">
        <v>48</v>
      </c>
      <c r="B4" t="str">
        <f t="shared" si="0"/>
        <v>INVOICE NO : 34/GG/MJK/VII/24</v>
      </c>
      <c r="C4" t="str">
        <f t="shared" si="1"/>
        <v>GET_NO_INV</v>
      </c>
      <c r="D4">
        <f t="shared" si="2"/>
        <v>1</v>
      </c>
      <c r="E4" t="str">
        <f t="shared" si="3"/>
        <v>34/GG/MJK/VII/24</v>
      </c>
      <c r="F4">
        <f t="shared" si="4"/>
        <v>0</v>
      </c>
      <c r="G4" t="str">
        <f t="shared" si="5"/>
        <v/>
      </c>
      <c r="H4" t="b">
        <f t="shared" si="6"/>
        <v>0</v>
      </c>
    </row>
    <row r="5" spans="1:8" hidden="1" x14ac:dyDescent="0.25">
      <c r="A5" t="s">
        <v>49</v>
      </c>
      <c r="B5" t="str">
        <f t="shared" si="0"/>
        <v>TANGGAL : 24/07/2024</v>
      </c>
      <c r="C5" t="str">
        <f t="shared" si="1"/>
        <v>GET_TGL_INV</v>
      </c>
      <c r="D5">
        <f t="shared" si="2"/>
        <v>0</v>
      </c>
      <c r="E5" t="str">
        <f t="shared" si="3"/>
        <v/>
      </c>
      <c r="F5">
        <f t="shared" si="4"/>
        <v>1</v>
      </c>
      <c r="G5" t="str">
        <f t="shared" si="5"/>
        <v>24/07/2024</v>
      </c>
      <c r="H5" t="b">
        <f t="shared" si="6"/>
        <v>0</v>
      </c>
    </row>
    <row r="6" spans="1:8" hidden="1" x14ac:dyDescent="0.25">
      <c r="A6" t="s">
        <v>50</v>
      </c>
      <c r="B6" t="str">
        <f t="shared" si="0"/>
        <v>PENERIMA:</v>
      </c>
      <c r="C6">
        <f t="shared" si="1"/>
        <v>0</v>
      </c>
      <c r="D6">
        <f t="shared" si="2"/>
        <v>0</v>
      </c>
      <c r="E6" t="str">
        <f t="shared" si="3"/>
        <v/>
      </c>
      <c r="F6">
        <f t="shared" si="4"/>
        <v>0</v>
      </c>
      <c r="G6" t="str">
        <f t="shared" si="5"/>
        <v/>
      </c>
      <c r="H6" t="b">
        <f t="shared" si="6"/>
        <v>0</v>
      </c>
    </row>
    <row r="7" spans="1:8" hidden="1" x14ac:dyDescent="0.25">
      <c r="A7" t="s">
        <v>51</v>
      </c>
      <c r="B7" t="str">
        <f t="shared" si="0"/>
        <v>PT.GISTEX GARMEN INDONESIA</v>
      </c>
      <c r="C7">
        <f t="shared" si="1"/>
        <v>0</v>
      </c>
      <c r="D7">
        <f t="shared" si="2"/>
        <v>0</v>
      </c>
      <c r="E7" t="str">
        <f t="shared" si="3"/>
        <v/>
      </c>
      <c r="F7">
        <f t="shared" si="4"/>
        <v>0</v>
      </c>
      <c r="G7" t="str">
        <f t="shared" si="5"/>
        <v/>
      </c>
      <c r="H7" t="b">
        <f t="shared" si="6"/>
        <v>0</v>
      </c>
    </row>
    <row r="8" spans="1:8" hidden="1" x14ac:dyDescent="0.25">
      <c r="A8" t="s">
        <v>52</v>
      </c>
      <c r="B8" t="str">
        <f t="shared" si="0"/>
        <v>JL.PANYAWUNGAN KM.19</v>
      </c>
      <c r="C8">
        <f t="shared" si="1"/>
        <v>0</v>
      </c>
      <c r="D8">
        <f t="shared" si="2"/>
        <v>0</v>
      </c>
      <c r="E8" t="str">
        <f t="shared" si="3"/>
        <v/>
      </c>
      <c r="F8">
        <f t="shared" si="4"/>
        <v>0</v>
      </c>
      <c r="G8" t="str">
        <f t="shared" si="5"/>
        <v/>
      </c>
      <c r="H8" t="b">
        <f t="shared" si="6"/>
        <v>0</v>
      </c>
    </row>
    <row r="9" spans="1:8" hidden="1" x14ac:dyDescent="0.25">
      <c r="A9" t="s">
        <v>53</v>
      </c>
      <c r="B9" t="str">
        <f t="shared" si="0"/>
        <v>CILEUNYI-KAB BANDUNG</v>
      </c>
      <c r="C9">
        <f t="shared" si="1"/>
        <v>0</v>
      </c>
      <c r="D9">
        <f t="shared" si="2"/>
        <v>0</v>
      </c>
      <c r="E9" t="str">
        <f t="shared" si="3"/>
        <v/>
      </c>
      <c r="F9">
        <f t="shared" si="4"/>
        <v>0</v>
      </c>
      <c r="G9" t="str">
        <f t="shared" si="5"/>
        <v/>
      </c>
      <c r="H9" t="b">
        <f t="shared" si="6"/>
        <v>0</v>
      </c>
    </row>
    <row r="10" spans="1:8" hidden="1" x14ac:dyDescent="0.25">
      <c r="A10" t="s">
        <v>54</v>
      </c>
      <c r="B10" t="str">
        <f t="shared" si="0"/>
        <v>NO PO KK 24001061</v>
      </c>
      <c r="C10">
        <f t="shared" si="1"/>
        <v>0</v>
      </c>
      <c r="D10">
        <f t="shared" si="2"/>
        <v>0</v>
      </c>
      <c r="E10" t="str">
        <f t="shared" si="3"/>
        <v/>
      </c>
      <c r="F10">
        <f t="shared" si="4"/>
        <v>0</v>
      </c>
      <c r="G10" t="str">
        <f t="shared" si="5"/>
        <v/>
      </c>
      <c r="H10" t="b">
        <f t="shared" si="6"/>
        <v>0</v>
      </c>
    </row>
    <row r="11" spans="1:8" hidden="1" x14ac:dyDescent="0.25">
      <c r="A11" t="s">
        <v>55</v>
      </c>
      <c r="B11" t="str">
        <f t="shared" si="0"/>
        <v>NAMA BARANG STYLE/WO QUANTITY UNIT PRICE AMOUNT</v>
      </c>
      <c r="C11">
        <f t="shared" si="1"/>
        <v>0</v>
      </c>
      <c r="D11">
        <f t="shared" si="2"/>
        <v>0</v>
      </c>
      <c r="E11" t="str">
        <f t="shared" si="3"/>
        <v/>
      </c>
      <c r="F11">
        <f t="shared" si="4"/>
        <v>0</v>
      </c>
      <c r="G11" t="str">
        <f t="shared" si="5"/>
        <v/>
      </c>
      <c r="H11" t="b">
        <f t="shared" si="6"/>
        <v>0</v>
      </c>
    </row>
    <row r="12" spans="1:8" hidden="1" x14ac:dyDescent="0.25">
      <c r="A12" t="s">
        <v>56</v>
      </c>
      <c r="B12" t="str">
        <f t="shared" si="0"/>
        <v>ACC SEWING WO</v>
      </c>
      <c r="C12">
        <f t="shared" si="1"/>
        <v>0</v>
      </c>
      <c r="D12">
        <f t="shared" si="2"/>
        <v>0</v>
      </c>
      <c r="E12" t="str">
        <f t="shared" si="3"/>
        <v/>
      </c>
      <c r="F12">
        <f t="shared" si="4"/>
        <v>0</v>
      </c>
      <c r="G12" t="str">
        <f t="shared" si="5"/>
        <v/>
      </c>
      <c r="H12" t="b">
        <f t="shared" si="6"/>
        <v>0</v>
      </c>
    </row>
    <row r="13" spans="1:8" hidden="1" x14ac:dyDescent="0.25">
      <c r="A13" t="s">
        <v>57</v>
      </c>
      <c r="B13" t="str">
        <f t="shared" si="0"/>
        <v>HEAT SEAL LABEL,FG TM-4 SYMBOL 183115 10 PC</v>
      </c>
      <c r="C13">
        <f t="shared" si="1"/>
        <v>0</v>
      </c>
      <c r="D13">
        <f t="shared" si="2"/>
        <v>0</v>
      </c>
      <c r="E13" t="str">
        <f t="shared" si="3"/>
        <v/>
      </c>
      <c r="F13">
        <f t="shared" si="4"/>
        <v>0</v>
      </c>
      <c r="G13" t="str">
        <f t="shared" si="5"/>
        <v/>
      </c>
      <c r="H13" t="b">
        <f t="shared" si="6"/>
        <v>0</v>
      </c>
    </row>
    <row r="14" spans="1:8" hidden="1" x14ac:dyDescent="0.25">
      <c r="A14" t="s">
        <v>58</v>
      </c>
      <c r="B14" t="str">
        <f t="shared" si="0"/>
        <v>HEAT SEAL LABEL,FG TM-4 SYMBOL 183114 1133 PC</v>
      </c>
      <c r="C14">
        <f t="shared" si="1"/>
        <v>0</v>
      </c>
      <c r="D14">
        <f t="shared" si="2"/>
        <v>0</v>
      </c>
      <c r="E14" t="str">
        <f>IFERROR(IF(D14&gt;0,SUBSTITUTE(MID(B14,FIND(":",B14,1)+1,100)," ",""),""),"ERROR")</f>
        <v/>
      </c>
      <c r="F14">
        <f t="shared" si="4"/>
        <v>0</v>
      </c>
      <c r="G14" t="str">
        <f t="shared" si="5"/>
        <v/>
      </c>
      <c r="H14" t="b">
        <f t="shared" si="6"/>
        <v>0</v>
      </c>
    </row>
    <row r="15" spans="1:8" hidden="1" x14ac:dyDescent="0.25">
      <c r="A15" t="s">
        <v>59</v>
      </c>
      <c r="B15" t="str">
        <f t="shared" si="0"/>
        <v>HEAT SEAL LABEL,FG TM-4 SYMBOL 183113 1857 PC</v>
      </c>
      <c r="C15">
        <f t="shared" si="1"/>
        <v>0</v>
      </c>
      <c r="D15">
        <f t="shared" si="2"/>
        <v>0</v>
      </c>
      <c r="E15" t="str">
        <f t="shared" si="3"/>
        <v/>
      </c>
      <c r="F15">
        <f t="shared" si="4"/>
        <v>0</v>
      </c>
      <c r="G15" t="str">
        <f t="shared" si="5"/>
        <v/>
      </c>
      <c r="H15" t="b">
        <f t="shared" si="6"/>
        <v>0</v>
      </c>
    </row>
    <row r="16" spans="1:8" x14ac:dyDescent="0.25">
      <c r="A16" t="s">
        <v>60</v>
      </c>
      <c r="B16" t="str">
        <f t="shared" si="0"/>
        <v>TOTAL 3000 PC</v>
      </c>
      <c r="C16">
        <f t="shared" si="1"/>
        <v>0</v>
      </c>
      <c r="D16">
        <f t="shared" si="2"/>
        <v>0</v>
      </c>
      <c r="E16" t="str">
        <f t="shared" si="3"/>
        <v/>
      </c>
      <c r="F16">
        <f t="shared" si="4"/>
        <v>0</v>
      </c>
      <c r="G16" t="str">
        <f t="shared" si="5"/>
        <v/>
      </c>
      <c r="H16" t="b">
        <f t="shared" si="6"/>
        <v>1</v>
      </c>
    </row>
    <row r="17" spans="7:7" hidden="1" x14ac:dyDescent="0.25"/>
    <row r="18" spans="7:7" hidden="1" x14ac:dyDescent="0.25">
      <c r="G18" t="str">
        <f t="shared" si="5"/>
        <v/>
      </c>
    </row>
  </sheetData>
  <autoFilter ref="A1:H18" xr:uid="{B7E5EFD2-3A6E-480E-B7C7-C8E1DE2A9E76}">
    <filterColumn colId="7">
      <filters>
        <filter val="TRUE"/>
      </filters>
    </filterColumn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66754-CC67-44AF-85CB-F4C170889C01}">
  <sheetPr codeName="Sheet13"/>
  <dimension ref="A1:C2"/>
  <sheetViews>
    <sheetView workbookViewId="0">
      <selection activeCell="E5" sqref="E5"/>
    </sheetView>
  </sheetViews>
  <sheetFormatPr defaultRowHeight="15" x14ac:dyDescent="0.25"/>
  <cols>
    <col min="1" max="1" width="13.28515625" bestFit="1" customWidth="1"/>
    <col min="3" max="3" width="9.85546875" bestFit="1" customWidth="1"/>
  </cols>
  <sheetData>
    <row r="1" spans="1:3" x14ac:dyDescent="0.25">
      <c r="A1" t="b">
        <f>ISNUMBER(A2)</f>
        <v>0</v>
      </c>
      <c r="B1" t="b">
        <f>ISNUMBER(B2)</f>
        <v>1</v>
      </c>
      <c r="C1" t="b">
        <f>ISNUMBER(C2)</f>
        <v>0</v>
      </c>
    </row>
    <row r="2" spans="1:3" x14ac:dyDescent="0.25">
      <c r="A2" t="s">
        <v>132</v>
      </c>
      <c r="B2">
        <v>3000</v>
      </c>
      <c r="C2" t="s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5C7B-026B-4319-AB61-86D990652719}">
  <sheetPr codeName="Sheet10"/>
  <dimension ref="A1:R19"/>
  <sheetViews>
    <sheetView topLeftCell="J1" workbookViewId="0">
      <selection activeCell="P2" sqref="P2"/>
    </sheetView>
  </sheetViews>
  <sheetFormatPr defaultRowHeight="15" x14ac:dyDescent="0.25"/>
  <cols>
    <col min="1" max="1" width="62.5703125" bestFit="1" customWidth="1"/>
    <col min="2" max="2" width="39.5703125" customWidth="1"/>
    <col min="3" max="3" width="14.85546875" customWidth="1"/>
    <col min="4" max="5" width="22.140625" bestFit="1" customWidth="1"/>
    <col min="6" max="6" width="17.42578125" bestFit="1" customWidth="1"/>
    <col min="7" max="8" width="14.85546875" customWidth="1"/>
    <col min="9" max="9" width="17.140625" customWidth="1"/>
    <col min="10" max="10" width="27.28515625" customWidth="1"/>
    <col min="11" max="11" width="16.28515625" bestFit="1" customWidth="1"/>
    <col min="12" max="12" width="23.140625" style="22" bestFit="1" customWidth="1"/>
    <col min="13" max="13" width="8.5703125" customWidth="1"/>
    <col min="14" max="14" width="14.85546875" customWidth="1"/>
    <col min="15" max="15" width="17.140625" customWidth="1"/>
    <col min="16" max="16" width="11.42578125" customWidth="1"/>
    <col min="17" max="17" width="27.28515625" customWidth="1"/>
    <col min="18" max="18" width="16.28515625" bestFit="1" customWidth="1"/>
  </cols>
  <sheetData>
    <row r="1" spans="1:18" x14ac:dyDescent="0.25">
      <c r="A1" t="s">
        <v>63</v>
      </c>
      <c r="B1" t="s">
        <v>134</v>
      </c>
      <c r="C1" t="s">
        <v>133</v>
      </c>
      <c r="D1" t="s">
        <v>140</v>
      </c>
      <c r="E1" t="s">
        <v>141</v>
      </c>
      <c r="F1" t="s">
        <v>135</v>
      </c>
      <c r="G1">
        <v>2</v>
      </c>
      <c r="H1" t="s">
        <v>137</v>
      </c>
      <c r="I1" s="24">
        <v>4</v>
      </c>
      <c r="J1" s="24" t="s">
        <v>138</v>
      </c>
      <c r="K1" t="s">
        <v>136</v>
      </c>
      <c r="L1" s="22" t="s">
        <v>139</v>
      </c>
      <c r="M1">
        <v>2</v>
      </c>
      <c r="N1" t="s">
        <v>137</v>
      </c>
      <c r="O1" s="24" t="s">
        <v>144</v>
      </c>
      <c r="P1" s="24" t="s">
        <v>142</v>
      </c>
      <c r="Q1" s="24" t="s">
        <v>138</v>
      </c>
      <c r="R1" t="s">
        <v>143</v>
      </c>
    </row>
    <row r="2" spans="1:18" x14ac:dyDescent="0.25">
      <c r="A2" t="s">
        <v>64</v>
      </c>
      <c r="B2" t="str">
        <f>UPPER(CLEAN(SUBSTITUTE(A2," ","")))</f>
        <v>DELIVERYDOCUMENT</v>
      </c>
      <c r="C2">
        <f>IFERROR(IF(F2=TRUE,"GET_NO_SJ",IF(L2=TRUE,"GET_TGL_SJ",0)),0)</f>
        <v>0</v>
      </c>
      <c r="D2">
        <f t="shared" ref="D2:D6" si="0">IF(IFERROR(FIND("NO",B2,1),0)&gt;=1,1,0)</f>
        <v>0</v>
      </c>
      <c r="E2">
        <f>IF(IFERROR(FIND("SJ",B2,1),0)&gt;=1,1,0)</f>
        <v>0</v>
      </c>
      <c r="F2" t="b">
        <f>IF(D2+E2=2,TRUE,FALSE)</f>
        <v>0</v>
      </c>
      <c r="G2" t="e">
        <f t="shared" ref="G2:G6" si="1">MID(B2,FIND("/",B2),$G$1)</f>
        <v>#VALUE!</v>
      </c>
      <c r="H2" t="e">
        <f t="shared" ref="H2:H6" si="2">FIND(G2,B2,1)-$G$1</f>
        <v>#VALUE!</v>
      </c>
      <c r="I2" t="e">
        <f t="shared" ref="I2:I6" si="3">MID(B2,FIND("~",SUBSTITUTE(B2,"/","~",LEN(B2)-LEN(SUBSTITUTE(B2,"/","")))),$I$1)</f>
        <v>#VALUE!</v>
      </c>
      <c r="J2" t="e">
        <f t="shared" ref="J2:J6" si="4">FIND(I2,B2,1)-$I$1</f>
        <v>#VALUE!</v>
      </c>
      <c r="K2" t="str">
        <f t="shared" ref="K2:K6" si="5">IF(F2=TRUE,MID(B2,H2, J2),"")</f>
        <v/>
      </c>
      <c r="L2" s="22">
        <f>IF(IFERROR(FIND("TANGGAL",B2,1),IFERROR(FIND("TGL",B2,1),0))&gt;=1,TRUE,0)</f>
        <v>0</v>
      </c>
      <c r="M2" t="b">
        <f>IF(L2=TRUE,MID(B2,FIND(":",B2),$M$1))</f>
        <v>0</v>
      </c>
      <c r="N2" t="e">
        <f t="shared" ref="N2:N19" si="6">FIND(M2,B2,1)+1</f>
        <v>#VALUE!</v>
      </c>
      <c r="O2" t="str">
        <f>VLOOKUP(TRUE,F:K,6,FALSE)</f>
        <v>33/GG/MJK/VII/24</v>
      </c>
      <c r="P2">
        <f>2000+RIGHT(O2,2)</f>
        <v>2024</v>
      </c>
      <c r="Q2" t="e">
        <f t="shared" ref="Q2:Q5" si="7">FIND(P2,B2,1)-(LEN(P2)+1)</f>
        <v>#VALUE!</v>
      </c>
      <c r="R2" t="str">
        <f t="shared" ref="R2:R19" si="8">IF(L2=TRUE,MID(B2,N2, Q2),"")</f>
        <v/>
      </c>
    </row>
    <row r="3" spans="1:18" x14ac:dyDescent="0.25">
      <c r="A3" t="s">
        <v>65</v>
      </c>
      <c r="B3" t="str">
        <f t="shared" ref="B3:B19" si="9">UPPER(CLEAN(SUBSTITUTE(A3," ","")))</f>
        <v>PT.GISTEXKEPADA/PT.GISTEXGARMENINDONESIA</v>
      </c>
      <c r="C3">
        <f t="shared" ref="C3:C19" si="10">IFERROR(IF(F3=TRUE,"GET_NO_SJ",IF(L3=TRUE,"GET_TGL_SJ",0)),0)</f>
        <v>0</v>
      </c>
      <c r="D3">
        <f t="shared" si="0"/>
        <v>0</v>
      </c>
      <c r="E3">
        <f t="shared" ref="E3:E19" si="11">IF(IFERROR(FIND("SJ",B3,1),0)&gt;=1,1,0)</f>
        <v>0</v>
      </c>
      <c r="F3" t="b">
        <f t="shared" ref="F3:F19" si="12">IF(D3+E3=2,TRUE,FALSE)</f>
        <v>0</v>
      </c>
      <c r="G3" t="str">
        <f t="shared" si="1"/>
        <v>/P</v>
      </c>
      <c r="H3">
        <f t="shared" si="2"/>
        <v>14</v>
      </c>
      <c r="I3" t="str">
        <f t="shared" si="3"/>
        <v>/PT.</v>
      </c>
      <c r="J3">
        <f t="shared" si="4"/>
        <v>12</v>
      </c>
      <c r="K3" t="str">
        <f t="shared" si="5"/>
        <v/>
      </c>
      <c r="L3" s="22">
        <f t="shared" ref="L3:L19" si="13">IF(IFERROR(FIND("TANGGAL",B3,1),IFERROR(FIND("TGL",B3,1),0))&gt;=1,TRUE,0)</f>
        <v>0</v>
      </c>
      <c r="M3" t="b">
        <f t="shared" ref="M3:M19" si="14">IF(L3=TRUE,MID(B3,FIND(":",B3),$M$1))</f>
        <v>0</v>
      </c>
      <c r="N3" t="e">
        <f t="shared" si="6"/>
        <v>#VALUE!</v>
      </c>
      <c r="O3" t="str">
        <f t="shared" ref="O3:O6" si="15">VLOOKUP(TRUE,F:K,6,FALSE)</f>
        <v>33/GG/MJK/VII/24</v>
      </c>
      <c r="P3">
        <f t="shared" ref="P3:P19" si="16">2000+RIGHT(O3,2)</f>
        <v>2024</v>
      </c>
      <c r="Q3" t="e">
        <f t="shared" si="7"/>
        <v>#VALUE!</v>
      </c>
      <c r="R3" t="str">
        <f t="shared" si="8"/>
        <v/>
      </c>
    </row>
    <row r="4" spans="1:18" x14ac:dyDescent="0.25">
      <c r="A4" t="s">
        <v>66</v>
      </c>
      <c r="B4" t="str">
        <f t="shared" si="9"/>
        <v>JL.RAYABANDUNG–CIREBONDELIVERYTOJL.PANYAWUNGANKM.19</v>
      </c>
      <c r="C4">
        <f t="shared" si="10"/>
        <v>0</v>
      </c>
      <c r="D4">
        <f t="shared" si="0"/>
        <v>0</v>
      </c>
      <c r="E4">
        <f t="shared" si="11"/>
        <v>0</v>
      </c>
      <c r="F4" t="b">
        <f t="shared" si="12"/>
        <v>0</v>
      </c>
      <c r="G4" t="e">
        <f t="shared" si="1"/>
        <v>#VALUE!</v>
      </c>
      <c r="H4" t="e">
        <f t="shared" si="2"/>
        <v>#VALUE!</v>
      </c>
      <c r="I4" t="e">
        <f t="shared" si="3"/>
        <v>#VALUE!</v>
      </c>
      <c r="J4" t="e">
        <f t="shared" si="4"/>
        <v>#VALUE!</v>
      </c>
      <c r="K4" t="str">
        <f t="shared" si="5"/>
        <v/>
      </c>
      <c r="L4" s="22">
        <f t="shared" si="13"/>
        <v>0</v>
      </c>
      <c r="M4" t="b">
        <f t="shared" si="14"/>
        <v>0</v>
      </c>
      <c r="N4" t="e">
        <f t="shared" si="6"/>
        <v>#VALUE!</v>
      </c>
      <c r="O4" t="str">
        <f t="shared" si="15"/>
        <v>33/GG/MJK/VII/24</v>
      </c>
      <c r="P4">
        <f t="shared" si="16"/>
        <v>2024</v>
      </c>
      <c r="Q4" t="e">
        <f t="shared" si="7"/>
        <v>#VALUE!</v>
      </c>
      <c r="R4" t="str">
        <f t="shared" si="8"/>
        <v/>
      </c>
    </row>
    <row r="5" spans="1:18" x14ac:dyDescent="0.25">
      <c r="A5" t="s">
        <v>53</v>
      </c>
      <c r="B5" t="str">
        <f t="shared" si="9"/>
        <v>CILEUNYI-KABBANDUNG</v>
      </c>
      <c r="C5">
        <f t="shared" si="10"/>
        <v>0</v>
      </c>
      <c r="D5">
        <f t="shared" si="0"/>
        <v>0</v>
      </c>
      <c r="E5">
        <f t="shared" si="11"/>
        <v>0</v>
      </c>
      <c r="F5" t="b">
        <f t="shared" si="12"/>
        <v>0</v>
      </c>
      <c r="G5" t="e">
        <f t="shared" si="1"/>
        <v>#VALUE!</v>
      </c>
      <c r="H5" t="e">
        <f t="shared" si="2"/>
        <v>#VALUE!</v>
      </c>
      <c r="I5" t="e">
        <f t="shared" si="3"/>
        <v>#VALUE!</v>
      </c>
      <c r="J5" t="e">
        <f t="shared" si="4"/>
        <v>#VALUE!</v>
      </c>
      <c r="K5" t="str">
        <f t="shared" si="5"/>
        <v/>
      </c>
      <c r="L5" s="22">
        <f t="shared" si="13"/>
        <v>0</v>
      </c>
      <c r="M5" t="b">
        <f t="shared" si="14"/>
        <v>0</v>
      </c>
      <c r="N5" t="e">
        <f t="shared" si="6"/>
        <v>#VALUE!</v>
      </c>
      <c r="O5" t="str">
        <f t="shared" si="15"/>
        <v>33/GG/MJK/VII/24</v>
      </c>
      <c r="P5">
        <f t="shared" si="16"/>
        <v>2024</v>
      </c>
      <c r="Q5" t="e">
        <f t="shared" si="7"/>
        <v>#VALUE!</v>
      </c>
      <c r="R5" t="str">
        <f t="shared" si="8"/>
        <v/>
      </c>
    </row>
    <row r="6" spans="1:18" x14ac:dyDescent="0.25">
      <c r="A6" t="s">
        <v>67</v>
      </c>
      <c r="B6" t="str">
        <f t="shared" si="9"/>
        <v>TANGGAL:23JULI2024DRIVER:PAK</v>
      </c>
      <c r="C6" t="str">
        <f t="shared" si="10"/>
        <v>GET_TGL_SJ</v>
      </c>
      <c r="D6">
        <f t="shared" si="0"/>
        <v>0</v>
      </c>
      <c r="E6">
        <f t="shared" si="11"/>
        <v>0</v>
      </c>
      <c r="F6" t="b">
        <f t="shared" si="12"/>
        <v>0</v>
      </c>
      <c r="G6" t="e">
        <f t="shared" si="1"/>
        <v>#VALUE!</v>
      </c>
      <c r="H6" t="e">
        <f t="shared" si="2"/>
        <v>#VALUE!</v>
      </c>
      <c r="I6" t="e">
        <f t="shared" si="3"/>
        <v>#VALUE!</v>
      </c>
      <c r="J6" t="e">
        <f t="shared" si="4"/>
        <v>#VALUE!</v>
      </c>
      <c r="K6" t="str">
        <f t="shared" si="5"/>
        <v/>
      </c>
      <c r="L6" s="22" t="b">
        <f t="shared" si="13"/>
        <v>1</v>
      </c>
      <c r="M6" t="str">
        <f t="shared" si="14"/>
        <v>:2</v>
      </c>
      <c r="N6">
        <f t="shared" si="6"/>
        <v>9</v>
      </c>
      <c r="O6" t="str">
        <f t="shared" si="15"/>
        <v>33/GG/MJK/VII/24</v>
      </c>
      <c r="P6">
        <f t="shared" si="16"/>
        <v>2024</v>
      </c>
      <c r="Q6">
        <f>FIND(P6,B6,1)-(LEN(P6)+1)</f>
        <v>10</v>
      </c>
      <c r="R6" t="str">
        <f t="shared" si="8"/>
        <v>23JULI2024</v>
      </c>
    </row>
    <row r="7" spans="1:18" x14ac:dyDescent="0.25">
      <c r="A7" t="s">
        <v>68</v>
      </c>
      <c r="B7" t="str">
        <f t="shared" si="9"/>
        <v>NO.SJ:33/GG/MJK/VII/24NO.TRUCKING:</v>
      </c>
      <c r="C7" t="str">
        <f t="shared" si="10"/>
        <v>GET_NO_SJ</v>
      </c>
      <c r="D7">
        <f>IF(IFERROR(FIND("NO",B7,1),0)&gt;=1,1,0)</f>
        <v>1</v>
      </c>
      <c r="E7">
        <f t="shared" si="11"/>
        <v>1</v>
      </c>
      <c r="F7" t="b">
        <f t="shared" si="12"/>
        <v>1</v>
      </c>
      <c r="G7" t="str">
        <f>MID(B7,FIND("/",B7),$G$1)</f>
        <v>/G</v>
      </c>
      <c r="H7">
        <f>FIND(G7,B7,1)-$G$1</f>
        <v>7</v>
      </c>
      <c r="I7" t="str">
        <f>MID(B7,FIND("~",SUBSTITUTE(B7,"/","~",LEN(B7)-LEN(SUBSTITUTE(B7,"/","")))),$I$1)</f>
        <v>/24N</v>
      </c>
      <c r="J7">
        <f>FIND(I7,B7,1)-$I$1</f>
        <v>16</v>
      </c>
      <c r="K7" t="str">
        <f>IF(F7=TRUE,MID(B7,H7, J7),"")</f>
        <v>33/GG/MJK/VII/24</v>
      </c>
      <c r="L7" s="22">
        <f t="shared" si="13"/>
        <v>0</v>
      </c>
      <c r="M7" t="b">
        <f t="shared" si="14"/>
        <v>0</v>
      </c>
      <c r="N7" t="e">
        <f t="shared" si="6"/>
        <v>#VALUE!</v>
      </c>
      <c r="O7" t="str">
        <f>VLOOKUP(TRUE,F:K,6,FALSE)</f>
        <v>33/GG/MJK/VII/24</v>
      </c>
      <c r="P7">
        <f t="shared" si="16"/>
        <v>2024</v>
      </c>
      <c r="Q7" t="e">
        <f t="shared" ref="Q7:Q19" si="17">FIND(P7,B7,1)-(LEN(P7)+1)</f>
        <v>#VALUE!</v>
      </c>
      <c r="R7" t="str">
        <f t="shared" si="8"/>
        <v/>
      </c>
    </row>
    <row r="8" spans="1:18" x14ac:dyDescent="0.25">
      <c r="A8" t="s">
        <v>69</v>
      </c>
      <c r="B8" t="str">
        <f t="shared" si="9"/>
        <v>NAMADANSPESIPIKASIBARANGBANYAKNYASATUAN</v>
      </c>
      <c r="C8">
        <f t="shared" si="10"/>
        <v>0</v>
      </c>
      <c r="D8">
        <f t="shared" ref="D8:D19" si="18">IF(IFERROR(FIND("NO",B8,1),0)&gt;=1,1,0)</f>
        <v>0</v>
      </c>
      <c r="E8">
        <f t="shared" si="11"/>
        <v>0</v>
      </c>
      <c r="F8" t="b">
        <f t="shared" si="12"/>
        <v>0</v>
      </c>
      <c r="G8" t="e">
        <f t="shared" ref="G8:G19" si="19">MID(B8,FIND("/",B8),$G$1)</f>
        <v>#VALUE!</v>
      </c>
      <c r="H8" t="e">
        <f t="shared" ref="H8:H19" si="20">FIND(G8,B8,1)-$G$1</f>
        <v>#VALUE!</v>
      </c>
      <c r="I8" t="e">
        <f t="shared" ref="I8:I19" si="21">MID(B8,FIND("~",SUBSTITUTE(B8,"/","~",LEN(B8)-LEN(SUBSTITUTE(B8,"/","")))),$I$1)</f>
        <v>#VALUE!</v>
      </c>
      <c r="J8" t="e">
        <f t="shared" ref="J8:J19" si="22">FIND(I8,B8,1)-$I$1</f>
        <v>#VALUE!</v>
      </c>
      <c r="K8" t="str">
        <f t="shared" ref="K8:K19" si="23">IF(F8=TRUE,MID(B8,H8, J8),"")</f>
        <v/>
      </c>
      <c r="L8" s="22">
        <f t="shared" si="13"/>
        <v>0</v>
      </c>
      <c r="M8" t="b">
        <f t="shared" si="14"/>
        <v>0</v>
      </c>
      <c r="N8" t="e">
        <f t="shared" si="6"/>
        <v>#VALUE!</v>
      </c>
      <c r="O8" t="str">
        <f t="shared" ref="O8:O19" si="24">VLOOKUP(TRUE,F:K,6,FALSE)</f>
        <v>33/GG/MJK/VII/24</v>
      </c>
      <c r="P8">
        <f t="shared" si="16"/>
        <v>2024</v>
      </c>
      <c r="Q8" t="e">
        <f t="shared" si="17"/>
        <v>#VALUE!</v>
      </c>
      <c r="R8" t="str">
        <f t="shared" si="8"/>
        <v/>
      </c>
    </row>
    <row r="9" spans="1:18" x14ac:dyDescent="0.25">
      <c r="A9" t="s">
        <v>70</v>
      </c>
      <c r="B9" t="str">
        <f t="shared" si="9"/>
        <v>ACCSEWINGPO:24001061</v>
      </c>
      <c r="C9">
        <f t="shared" si="10"/>
        <v>0</v>
      </c>
      <c r="D9">
        <f t="shared" si="18"/>
        <v>0</v>
      </c>
      <c r="E9">
        <f t="shared" si="11"/>
        <v>0</v>
      </c>
      <c r="F9" t="b">
        <f t="shared" si="12"/>
        <v>0</v>
      </c>
      <c r="G9" t="e">
        <f t="shared" si="19"/>
        <v>#VALUE!</v>
      </c>
      <c r="H9" t="e">
        <f t="shared" si="20"/>
        <v>#VALUE!</v>
      </c>
      <c r="I9" t="e">
        <f t="shared" si="21"/>
        <v>#VALUE!</v>
      </c>
      <c r="J9" t="e">
        <f t="shared" si="22"/>
        <v>#VALUE!</v>
      </c>
      <c r="K9" t="str">
        <f t="shared" si="23"/>
        <v/>
      </c>
      <c r="L9" s="22">
        <f t="shared" si="13"/>
        <v>0</v>
      </c>
      <c r="M9" t="b">
        <f t="shared" si="14"/>
        <v>0</v>
      </c>
      <c r="N9" t="e">
        <f t="shared" si="6"/>
        <v>#VALUE!</v>
      </c>
      <c r="O9" t="str">
        <f t="shared" si="24"/>
        <v>33/GG/MJK/VII/24</v>
      </c>
      <c r="P9">
        <f t="shared" si="16"/>
        <v>2024</v>
      </c>
      <c r="Q9" t="e">
        <f t="shared" si="17"/>
        <v>#VALUE!</v>
      </c>
      <c r="R9" t="str">
        <f t="shared" si="8"/>
        <v/>
      </c>
    </row>
    <row r="10" spans="1:18" x14ac:dyDescent="0.25">
      <c r="A10" t="s">
        <v>71</v>
      </c>
      <c r="B10" t="str">
        <f t="shared" si="9"/>
        <v>HEATSEALLABEL,FGTM-4SYMBOL(WO183115)10PC</v>
      </c>
      <c r="C10">
        <f t="shared" si="10"/>
        <v>0</v>
      </c>
      <c r="D10">
        <f t="shared" si="18"/>
        <v>0</v>
      </c>
      <c r="E10">
        <f t="shared" si="11"/>
        <v>0</v>
      </c>
      <c r="F10" t="b">
        <f t="shared" si="12"/>
        <v>0</v>
      </c>
      <c r="G10" t="e">
        <f t="shared" si="19"/>
        <v>#VALUE!</v>
      </c>
      <c r="H10" t="e">
        <f t="shared" si="20"/>
        <v>#VALUE!</v>
      </c>
      <c r="I10" t="e">
        <f t="shared" si="21"/>
        <v>#VALUE!</v>
      </c>
      <c r="J10" t="e">
        <f t="shared" si="22"/>
        <v>#VALUE!</v>
      </c>
      <c r="K10" t="str">
        <f t="shared" si="23"/>
        <v/>
      </c>
      <c r="L10" s="22">
        <f t="shared" si="13"/>
        <v>0</v>
      </c>
      <c r="M10" t="b">
        <f t="shared" si="14"/>
        <v>0</v>
      </c>
      <c r="N10" t="e">
        <f t="shared" si="6"/>
        <v>#VALUE!</v>
      </c>
      <c r="O10" t="str">
        <f t="shared" si="24"/>
        <v>33/GG/MJK/VII/24</v>
      </c>
      <c r="P10">
        <f t="shared" si="16"/>
        <v>2024</v>
      </c>
      <c r="Q10" t="e">
        <f t="shared" si="17"/>
        <v>#VALUE!</v>
      </c>
      <c r="R10" t="str">
        <f t="shared" si="8"/>
        <v/>
      </c>
    </row>
    <row r="11" spans="1:18" x14ac:dyDescent="0.25">
      <c r="A11" t="s">
        <v>72</v>
      </c>
      <c r="B11" t="str">
        <f t="shared" si="9"/>
        <v>HEATSEALLABEL,FGTM-4SYMBOL(WO183114)1133PCNWGW</v>
      </c>
      <c r="C11">
        <f t="shared" si="10"/>
        <v>0</v>
      </c>
      <c r="D11">
        <f t="shared" si="18"/>
        <v>0</v>
      </c>
      <c r="E11">
        <f t="shared" si="11"/>
        <v>0</v>
      </c>
      <c r="F11" t="b">
        <f t="shared" si="12"/>
        <v>0</v>
      </c>
      <c r="G11" t="e">
        <f t="shared" si="19"/>
        <v>#VALUE!</v>
      </c>
      <c r="H11" t="e">
        <f t="shared" si="20"/>
        <v>#VALUE!</v>
      </c>
      <c r="I11" t="e">
        <f t="shared" si="21"/>
        <v>#VALUE!</v>
      </c>
      <c r="J11" t="e">
        <f t="shared" si="22"/>
        <v>#VALUE!</v>
      </c>
      <c r="K11" t="str">
        <f t="shared" si="23"/>
        <v/>
      </c>
      <c r="L11" s="22">
        <f t="shared" si="13"/>
        <v>0</v>
      </c>
      <c r="M11" t="b">
        <f t="shared" si="14"/>
        <v>0</v>
      </c>
      <c r="N11" t="e">
        <f t="shared" si="6"/>
        <v>#VALUE!</v>
      </c>
      <c r="O11" t="str">
        <f t="shared" si="24"/>
        <v>33/GG/MJK/VII/24</v>
      </c>
      <c r="P11">
        <f t="shared" si="16"/>
        <v>2024</v>
      </c>
      <c r="Q11" t="e">
        <f t="shared" si="17"/>
        <v>#VALUE!</v>
      </c>
      <c r="R11" t="str">
        <f t="shared" si="8"/>
        <v/>
      </c>
    </row>
    <row r="12" spans="1:18" x14ac:dyDescent="0.25">
      <c r="A12" t="s">
        <v>73</v>
      </c>
      <c r="B12" t="str">
        <f t="shared" si="9"/>
        <v>HEATSEALLABEL,FGTM-4SYMBOL(WO183113)1857PC3,00KG3,06KG</v>
      </c>
      <c r="C12">
        <f t="shared" si="10"/>
        <v>0</v>
      </c>
      <c r="D12">
        <f t="shared" si="18"/>
        <v>0</v>
      </c>
      <c r="E12">
        <f t="shared" si="11"/>
        <v>0</v>
      </c>
      <c r="F12" t="b">
        <f t="shared" si="12"/>
        <v>0</v>
      </c>
      <c r="G12" t="e">
        <f t="shared" si="19"/>
        <v>#VALUE!</v>
      </c>
      <c r="H12" t="e">
        <f t="shared" si="20"/>
        <v>#VALUE!</v>
      </c>
      <c r="I12" t="e">
        <f t="shared" si="21"/>
        <v>#VALUE!</v>
      </c>
      <c r="J12" t="e">
        <f t="shared" si="22"/>
        <v>#VALUE!</v>
      </c>
      <c r="K12" t="str">
        <f t="shared" si="23"/>
        <v/>
      </c>
      <c r="L12" s="22">
        <f t="shared" si="13"/>
        <v>0</v>
      </c>
      <c r="M12" t="b">
        <f t="shared" si="14"/>
        <v>0</v>
      </c>
      <c r="N12" t="e">
        <f t="shared" si="6"/>
        <v>#VALUE!</v>
      </c>
      <c r="O12" t="str">
        <f t="shared" si="24"/>
        <v>33/GG/MJK/VII/24</v>
      </c>
      <c r="P12">
        <f t="shared" si="16"/>
        <v>2024</v>
      </c>
      <c r="Q12" t="e">
        <f t="shared" si="17"/>
        <v>#VALUE!</v>
      </c>
      <c r="R12" t="str">
        <f t="shared" si="8"/>
        <v/>
      </c>
    </row>
    <row r="13" spans="1:18" x14ac:dyDescent="0.25">
      <c r="A13" t="s">
        <v>74</v>
      </c>
      <c r="B13" t="str">
        <f t="shared" si="9"/>
        <v>TOTAL:3,00KG3,06KG</v>
      </c>
      <c r="C13">
        <f t="shared" si="10"/>
        <v>0</v>
      </c>
      <c r="D13">
        <f t="shared" si="18"/>
        <v>0</v>
      </c>
      <c r="E13">
        <f t="shared" si="11"/>
        <v>0</v>
      </c>
      <c r="F13" t="b">
        <f t="shared" si="12"/>
        <v>0</v>
      </c>
      <c r="G13" t="e">
        <f t="shared" si="19"/>
        <v>#VALUE!</v>
      </c>
      <c r="H13" t="e">
        <f t="shared" si="20"/>
        <v>#VALUE!</v>
      </c>
      <c r="I13" t="e">
        <f t="shared" si="21"/>
        <v>#VALUE!</v>
      </c>
      <c r="J13" t="e">
        <f t="shared" si="22"/>
        <v>#VALUE!</v>
      </c>
      <c r="K13" t="str">
        <f t="shared" si="23"/>
        <v/>
      </c>
      <c r="L13" s="22">
        <f t="shared" si="13"/>
        <v>0</v>
      </c>
      <c r="M13" t="b">
        <f t="shared" si="14"/>
        <v>0</v>
      </c>
      <c r="N13" t="e">
        <f t="shared" si="6"/>
        <v>#VALUE!</v>
      </c>
      <c r="O13" t="str">
        <f t="shared" si="24"/>
        <v>33/GG/MJK/VII/24</v>
      </c>
      <c r="P13">
        <f t="shared" si="16"/>
        <v>2024</v>
      </c>
      <c r="Q13" t="e">
        <f t="shared" si="17"/>
        <v>#VALUE!</v>
      </c>
      <c r="R13" t="str">
        <f t="shared" si="8"/>
        <v/>
      </c>
    </row>
    <row r="14" spans="1:18" x14ac:dyDescent="0.25">
      <c r="A14" t="s">
        <v>75</v>
      </c>
      <c r="B14" t="str">
        <f t="shared" si="9"/>
        <v>PLTERLAMPIR</v>
      </c>
      <c r="C14">
        <f t="shared" si="10"/>
        <v>0</v>
      </c>
      <c r="D14">
        <f t="shared" si="18"/>
        <v>0</v>
      </c>
      <c r="E14">
        <f t="shared" si="11"/>
        <v>0</v>
      </c>
      <c r="F14" t="b">
        <f t="shared" si="12"/>
        <v>0</v>
      </c>
      <c r="G14" t="e">
        <f t="shared" si="19"/>
        <v>#VALUE!</v>
      </c>
      <c r="H14" t="e">
        <f t="shared" si="20"/>
        <v>#VALUE!</v>
      </c>
      <c r="I14" t="e">
        <f t="shared" si="21"/>
        <v>#VALUE!</v>
      </c>
      <c r="J14" t="e">
        <f t="shared" si="22"/>
        <v>#VALUE!</v>
      </c>
      <c r="K14" t="str">
        <f t="shared" si="23"/>
        <v/>
      </c>
      <c r="L14" s="22">
        <f t="shared" si="13"/>
        <v>0</v>
      </c>
      <c r="M14" t="b">
        <f t="shared" si="14"/>
        <v>0</v>
      </c>
      <c r="N14" t="e">
        <f t="shared" si="6"/>
        <v>#VALUE!</v>
      </c>
      <c r="O14" t="str">
        <f t="shared" si="24"/>
        <v>33/GG/MJK/VII/24</v>
      </c>
      <c r="P14">
        <f t="shared" si="16"/>
        <v>2024</v>
      </c>
      <c r="Q14" t="e">
        <f t="shared" si="17"/>
        <v>#VALUE!</v>
      </c>
      <c r="R14" t="str">
        <f t="shared" si="8"/>
        <v/>
      </c>
    </row>
    <row r="15" spans="1:18" x14ac:dyDescent="0.25">
      <c r="A15" t="s">
        <v>76</v>
      </c>
      <c r="B15" t="str">
        <f t="shared" si="9"/>
        <v>3000PC1BOX</v>
      </c>
      <c r="C15">
        <f t="shared" si="10"/>
        <v>0</v>
      </c>
      <c r="D15">
        <f t="shared" si="18"/>
        <v>0</v>
      </c>
      <c r="E15">
        <f t="shared" si="11"/>
        <v>0</v>
      </c>
      <c r="F15" t="b">
        <f t="shared" si="12"/>
        <v>0</v>
      </c>
      <c r="G15" t="e">
        <f t="shared" si="19"/>
        <v>#VALUE!</v>
      </c>
      <c r="H15" t="e">
        <f t="shared" si="20"/>
        <v>#VALUE!</v>
      </c>
      <c r="I15" t="e">
        <f t="shared" si="21"/>
        <v>#VALUE!</v>
      </c>
      <c r="J15" t="e">
        <f t="shared" si="22"/>
        <v>#VALUE!</v>
      </c>
      <c r="K15" t="str">
        <f t="shared" si="23"/>
        <v/>
      </c>
      <c r="L15" s="22">
        <f t="shared" si="13"/>
        <v>0</v>
      </c>
      <c r="M15" t="b">
        <f t="shared" si="14"/>
        <v>0</v>
      </c>
      <c r="N15" t="e">
        <f t="shared" si="6"/>
        <v>#VALUE!</v>
      </c>
      <c r="O15" t="str">
        <f t="shared" si="24"/>
        <v>33/GG/MJK/VII/24</v>
      </c>
      <c r="P15">
        <f t="shared" si="16"/>
        <v>2024</v>
      </c>
      <c r="Q15" t="e">
        <f t="shared" si="17"/>
        <v>#VALUE!</v>
      </c>
      <c r="R15" t="str">
        <f t="shared" si="8"/>
        <v/>
      </c>
    </row>
    <row r="16" spans="1:18" x14ac:dyDescent="0.25">
      <c r="A16" t="s">
        <v>77</v>
      </c>
      <c r="B16" t="str">
        <f t="shared" si="9"/>
        <v>PENERIMASECURITYHORMATKAMI</v>
      </c>
      <c r="C16">
        <f t="shared" si="10"/>
        <v>0</v>
      </c>
      <c r="D16">
        <f t="shared" si="18"/>
        <v>0</v>
      </c>
      <c r="E16">
        <f t="shared" si="11"/>
        <v>0</v>
      </c>
      <c r="F16" t="b">
        <f t="shared" si="12"/>
        <v>0</v>
      </c>
      <c r="G16" t="e">
        <f t="shared" si="19"/>
        <v>#VALUE!</v>
      </c>
      <c r="H16" t="e">
        <f t="shared" si="20"/>
        <v>#VALUE!</v>
      </c>
      <c r="I16" t="e">
        <f t="shared" si="21"/>
        <v>#VALUE!</v>
      </c>
      <c r="J16" t="e">
        <f t="shared" si="22"/>
        <v>#VALUE!</v>
      </c>
      <c r="K16" t="str">
        <f t="shared" si="23"/>
        <v/>
      </c>
      <c r="L16" s="22">
        <f t="shared" si="13"/>
        <v>0</v>
      </c>
      <c r="M16" t="b">
        <f t="shared" si="14"/>
        <v>0</v>
      </c>
      <c r="N16" t="e">
        <f t="shared" si="6"/>
        <v>#VALUE!</v>
      </c>
      <c r="O16" t="str">
        <f t="shared" si="24"/>
        <v>33/GG/MJK/VII/24</v>
      </c>
      <c r="P16">
        <f t="shared" si="16"/>
        <v>2024</v>
      </c>
      <c r="Q16" t="e">
        <f t="shared" si="17"/>
        <v>#VALUE!</v>
      </c>
      <c r="R16" t="str">
        <f t="shared" si="8"/>
        <v/>
      </c>
    </row>
    <row r="17" spans="1:18" x14ac:dyDescent="0.25">
      <c r="A17" t="s">
        <v>78</v>
      </c>
      <c r="B17" t="str">
        <f t="shared" si="9"/>
        <v>(ANGGIDEWANTIPUTRI)</v>
      </c>
      <c r="C17">
        <f t="shared" si="10"/>
        <v>0</v>
      </c>
      <c r="D17">
        <f t="shared" si="18"/>
        <v>0</v>
      </c>
      <c r="E17">
        <f t="shared" si="11"/>
        <v>0</v>
      </c>
      <c r="F17" t="b">
        <f t="shared" si="12"/>
        <v>0</v>
      </c>
      <c r="G17" t="e">
        <f t="shared" si="19"/>
        <v>#VALUE!</v>
      </c>
      <c r="H17" t="e">
        <f t="shared" si="20"/>
        <v>#VALUE!</v>
      </c>
      <c r="I17" t="e">
        <f t="shared" si="21"/>
        <v>#VALUE!</v>
      </c>
      <c r="J17" t="e">
        <f t="shared" si="22"/>
        <v>#VALUE!</v>
      </c>
      <c r="K17" t="str">
        <f t="shared" si="23"/>
        <v/>
      </c>
      <c r="L17" s="22">
        <f t="shared" si="13"/>
        <v>0</v>
      </c>
      <c r="M17" t="b">
        <f t="shared" si="14"/>
        <v>0</v>
      </c>
      <c r="N17" t="e">
        <f t="shared" si="6"/>
        <v>#VALUE!</v>
      </c>
      <c r="O17" t="str">
        <f t="shared" si="24"/>
        <v>33/GG/MJK/VII/24</v>
      </c>
      <c r="P17">
        <f t="shared" si="16"/>
        <v>2024</v>
      </c>
      <c r="Q17" t="e">
        <f t="shared" si="17"/>
        <v>#VALUE!</v>
      </c>
      <c r="R17" t="str">
        <f t="shared" si="8"/>
        <v/>
      </c>
    </row>
    <row r="18" spans="1:18" x14ac:dyDescent="0.25">
      <c r="A18" t="s">
        <v>79</v>
      </c>
      <c r="B18" t="str">
        <f t="shared" si="9"/>
        <v>KETERANGAN/</v>
      </c>
      <c r="C18">
        <f t="shared" si="10"/>
        <v>0</v>
      </c>
      <c r="D18">
        <f t="shared" si="18"/>
        <v>0</v>
      </c>
      <c r="E18">
        <f t="shared" si="11"/>
        <v>0</v>
      </c>
      <c r="F18" t="b">
        <f t="shared" si="12"/>
        <v>0</v>
      </c>
      <c r="G18" t="str">
        <f t="shared" si="19"/>
        <v>/</v>
      </c>
      <c r="H18">
        <f t="shared" si="20"/>
        <v>9</v>
      </c>
      <c r="I18" t="str">
        <f t="shared" si="21"/>
        <v>/</v>
      </c>
      <c r="J18">
        <f t="shared" si="22"/>
        <v>7</v>
      </c>
      <c r="K18" t="str">
        <f t="shared" si="23"/>
        <v/>
      </c>
      <c r="L18" s="22">
        <f t="shared" si="13"/>
        <v>0</v>
      </c>
      <c r="M18" t="b">
        <f t="shared" si="14"/>
        <v>0</v>
      </c>
      <c r="N18" t="e">
        <f t="shared" si="6"/>
        <v>#VALUE!</v>
      </c>
      <c r="O18" t="str">
        <f t="shared" si="24"/>
        <v>33/GG/MJK/VII/24</v>
      </c>
      <c r="P18">
        <f t="shared" si="16"/>
        <v>2024</v>
      </c>
      <c r="Q18" t="e">
        <f t="shared" si="17"/>
        <v>#VALUE!</v>
      </c>
      <c r="R18" t="str">
        <f t="shared" si="8"/>
        <v/>
      </c>
    </row>
    <row r="19" spans="1:18" x14ac:dyDescent="0.25">
      <c r="A19" t="s">
        <v>80</v>
      </c>
      <c r="B19" t="str">
        <f t="shared" si="9"/>
        <v>REMARKS</v>
      </c>
      <c r="C19">
        <f t="shared" si="10"/>
        <v>0</v>
      </c>
      <c r="D19">
        <f t="shared" si="18"/>
        <v>0</v>
      </c>
      <c r="E19">
        <f t="shared" si="11"/>
        <v>0</v>
      </c>
      <c r="F19" t="b">
        <f t="shared" si="12"/>
        <v>0</v>
      </c>
      <c r="G19" t="e">
        <f t="shared" si="19"/>
        <v>#VALUE!</v>
      </c>
      <c r="H19" t="e">
        <f t="shared" si="20"/>
        <v>#VALUE!</v>
      </c>
      <c r="I19" t="e">
        <f t="shared" si="21"/>
        <v>#VALUE!</v>
      </c>
      <c r="J19" t="e">
        <f t="shared" si="22"/>
        <v>#VALUE!</v>
      </c>
      <c r="K19" t="str">
        <f t="shared" si="23"/>
        <v/>
      </c>
      <c r="L19" s="22">
        <f t="shared" si="13"/>
        <v>0</v>
      </c>
      <c r="M19" t="b">
        <f t="shared" si="14"/>
        <v>0</v>
      </c>
      <c r="N19" t="e">
        <f t="shared" si="6"/>
        <v>#VALUE!</v>
      </c>
      <c r="O19" t="str">
        <f t="shared" si="24"/>
        <v>33/GG/MJK/VII/24</v>
      </c>
      <c r="P19">
        <f t="shared" si="16"/>
        <v>2024</v>
      </c>
      <c r="Q19" t="e">
        <f t="shared" si="17"/>
        <v>#VALUE!</v>
      </c>
      <c r="R19" t="str">
        <f t="shared" si="8"/>
        <v/>
      </c>
    </row>
  </sheetData>
  <pageMargins left="0.7" right="0.7" top="0.75" bottom="0.75" header="0.3" footer="0.3"/>
  <ignoredErrors>
    <ignoredError sqref="D7" formula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CE0FA-FC80-4CB3-A5A9-67636220A51C}">
  <sheetPr codeName="Sheet11"/>
  <dimension ref="A1:L9"/>
  <sheetViews>
    <sheetView workbookViewId="0">
      <selection activeCell="F14" sqref="F14"/>
    </sheetView>
  </sheetViews>
  <sheetFormatPr defaultRowHeight="15" x14ac:dyDescent="0.25"/>
  <cols>
    <col min="1" max="1" width="30.5703125" bestFit="1" customWidth="1"/>
    <col min="2" max="2" width="5.5703125" bestFit="1" customWidth="1"/>
    <col min="3" max="3" width="6.85546875" bestFit="1" customWidth="1"/>
    <col min="4" max="4" width="13.140625" bestFit="1" customWidth="1"/>
    <col min="5" max="5" width="28" bestFit="1" customWidth="1"/>
    <col min="6" max="6" width="31.5703125" bestFit="1" customWidth="1"/>
    <col min="7" max="7" width="15.140625" bestFit="1" customWidth="1"/>
    <col min="8" max="8" width="11.5703125" bestFit="1" customWidth="1"/>
    <col min="9" max="9" width="3.85546875" bestFit="1" customWidth="1"/>
    <col min="10" max="10" width="5.85546875" bestFit="1" customWidth="1"/>
    <col min="11" max="11" width="11.42578125" bestFit="1" customWidth="1"/>
    <col min="12" max="12" width="14.42578125" bestFit="1" customWidth="1"/>
  </cols>
  <sheetData>
    <row r="1" spans="1:12" x14ac:dyDescent="0.25">
      <c r="A1" t="s">
        <v>61</v>
      </c>
    </row>
    <row r="2" spans="1:12" x14ac:dyDescent="0.25">
      <c r="G2" t="s">
        <v>85</v>
      </c>
    </row>
    <row r="3" spans="1:12" x14ac:dyDescent="0.25">
      <c r="G3" t="s">
        <v>62</v>
      </c>
    </row>
    <row r="4" spans="1:12" x14ac:dyDescent="0.25">
      <c r="G4" t="s">
        <v>86</v>
      </c>
      <c r="H4" t="s">
        <v>87</v>
      </c>
    </row>
    <row r="8" spans="1:12" x14ac:dyDescent="0.25">
      <c r="A8" t="s">
        <v>88</v>
      </c>
      <c r="B8" t="s">
        <v>89</v>
      </c>
      <c r="C8" t="s">
        <v>90</v>
      </c>
      <c r="D8" t="s">
        <v>91</v>
      </c>
      <c r="E8" t="s">
        <v>92</v>
      </c>
      <c r="F8" t="s">
        <v>93</v>
      </c>
      <c r="G8" t="s">
        <v>94</v>
      </c>
      <c r="H8" t="s">
        <v>95</v>
      </c>
      <c r="I8" t="s">
        <v>96</v>
      </c>
      <c r="J8" t="s">
        <v>97</v>
      </c>
      <c r="K8" t="s">
        <v>98</v>
      </c>
      <c r="L8" t="s">
        <v>99</v>
      </c>
    </row>
    <row r="9" spans="1:12" x14ac:dyDescent="0.25">
      <c r="A9">
        <v>24001061</v>
      </c>
      <c r="C9">
        <v>183110</v>
      </c>
      <c r="D9">
        <v>290952</v>
      </c>
      <c r="E9" t="s">
        <v>81</v>
      </c>
      <c r="F9" t="s">
        <v>82</v>
      </c>
      <c r="G9">
        <v>280</v>
      </c>
      <c r="H9" t="s">
        <v>83</v>
      </c>
      <c r="I9">
        <v>5.6000000000000005</v>
      </c>
      <c r="J9">
        <v>5.6010000000000009</v>
      </c>
      <c r="K9">
        <v>1</v>
      </c>
      <c r="L9" t="s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253B2-A102-4F4F-809C-54401AF97BA3}">
  <sheetPr codeName="Sheet15"/>
  <dimension ref="A1:A27"/>
  <sheetViews>
    <sheetView workbookViewId="0">
      <selection activeCell="I15" sqref="I15"/>
    </sheetView>
  </sheetViews>
  <sheetFormatPr defaultRowHeight="15" x14ac:dyDescent="0.25"/>
  <cols>
    <col min="1" max="1" width="26.5703125" bestFit="1" customWidth="1"/>
  </cols>
  <sheetData>
    <row r="1" spans="1:1" x14ac:dyDescent="0.25">
      <c r="A1" s="44" t="s">
        <v>176</v>
      </c>
    </row>
    <row r="2" spans="1:1" x14ac:dyDescent="0.25">
      <c r="A2" t="s">
        <v>148</v>
      </c>
    </row>
    <row r="3" spans="1:1" x14ac:dyDescent="0.25">
      <c r="A3" t="s">
        <v>149</v>
      </c>
    </row>
    <row r="4" spans="1:1" x14ac:dyDescent="0.25">
      <c r="A4" t="s">
        <v>150</v>
      </c>
    </row>
    <row r="5" spans="1:1" x14ac:dyDescent="0.25">
      <c r="A5" t="s">
        <v>152</v>
      </c>
    </row>
    <row r="6" spans="1:1" x14ac:dyDescent="0.25">
      <c r="A6" t="s">
        <v>153</v>
      </c>
    </row>
    <row r="7" spans="1:1" x14ac:dyDescent="0.25">
      <c r="A7" t="s">
        <v>154</v>
      </c>
    </row>
    <row r="8" spans="1:1" x14ac:dyDescent="0.25">
      <c r="A8" t="s">
        <v>155</v>
      </c>
    </row>
    <row r="9" spans="1:1" x14ac:dyDescent="0.25">
      <c r="A9" t="s">
        <v>156</v>
      </c>
    </row>
    <row r="10" spans="1:1" x14ac:dyDescent="0.25">
      <c r="A10" t="s">
        <v>157</v>
      </c>
    </row>
    <row r="11" spans="1:1" x14ac:dyDescent="0.25">
      <c r="A11" t="s">
        <v>158</v>
      </c>
    </row>
    <row r="12" spans="1:1" x14ac:dyDescent="0.25">
      <c r="A12" t="s">
        <v>159</v>
      </c>
    </row>
    <row r="13" spans="1:1" x14ac:dyDescent="0.25">
      <c r="A13" t="s">
        <v>160</v>
      </c>
    </row>
    <row r="14" spans="1:1" x14ac:dyDescent="0.25">
      <c r="A14" t="s">
        <v>162</v>
      </c>
    </row>
    <row r="15" spans="1:1" x14ac:dyDescent="0.25">
      <c r="A15" t="s">
        <v>163</v>
      </c>
    </row>
    <row r="16" spans="1:1" x14ac:dyDescent="0.25">
      <c r="A16" t="s">
        <v>164</v>
      </c>
    </row>
    <row r="17" spans="1:1" x14ac:dyDescent="0.25">
      <c r="A17" t="s">
        <v>162</v>
      </c>
    </row>
    <row r="18" spans="1:1" x14ac:dyDescent="0.25">
      <c r="A18" t="s">
        <v>151</v>
      </c>
    </row>
    <row r="19" spans="1:1" x14ac:dyDescent="0.25">
      <c r="A19" t="s">
        <v>149</v>
      </c>
    </row>
    <row r="20" spans="1:1" x14ac:dyDescent="0.25">
      <c r="A20" t="s">
        <v>165</v>
      </c>
    </row>
    <row r="21" spans="1:1" x14ac:dyDescent="0.25">
      <c r="A21" t="s">
        <v>166</v>
      </c>
    </row>
    <row r="22" spans="1:1" x14ac:dyDescent="0.25">
      <c r="A22" t="s">
        <v>167</v>
      </c>
    </row>
    <row r="23" spans="1:1" x14ac:dyDescent="0.25">
      <c r="A23" t="s">
        <v>168</v>
      </c>
    </row>
    <row r="24" spans="1:1" x14ac:dyDescent="0.25">
      <c r="A24" t="s">
        <v>161</v>
      </c>
    </row>
    <row r="25" spans="1:1" x14ac:dyDescent="0.25">
      <c r="A25" t="s">
        <v>169</v>
      </c>
    </row>
    <row r="26" spans="1:1" x14ac:dyDescent="0.25">
      <c r="A26" t="s">
        <v>162</v>
      </c>
    </row>
    <row r="27" spans="1:1" x14ac:dyDescent="0.25">
      <c r="A27" t="s">
        <v>158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34486-9A82-4D56-A7CE-2B6EE7507225}">
  <sheetPr codeName="Sheet2"/>
  <dimension ref="A1:L516"/>
  <sheetViews>
    <sheetView topLeftCell="B1" workbookViewId="0">
      <selection activeCell="K12" sqref="K12"/>
    </sheetView>
  </sheetViews>
  <sheetFormatPr defaultRowHeight="15" x14ac:dyDescent="0.25"/>
  <cols>
    <col min="1" max="1" width="8.85546875" bestFit="1" customWidth="1"/>
    <col min="2" max="2" width="5.5703125" bestFit="1" customWidth="1"/>
    <col min="3" max="3" width="6.85546875" bestFit="1" customWidth="1"/>
    <col min="4" max="4" width="13.140625" bestFit="1" customWidth="1"/>
    <col min="5" max="5" width="28" bestFit="1" customWidth="1"/>
    <col min="6" max="6" width="31.5703125" bestFit="1" customWidth="1"/>
    <col min="7" max="7" width="9.5703125" bestFit="1" customWidth="1"/>
    <col min="8" max="9" width="3.85546875" bestFit="1" customWidth="1"/>
    <col min="10" max="10" width="5.85546875" bestFit="1" customWidth="1"/>
    <col min="11" max="11" width="13" bestFit="1" customWidth="1"/>
    <col min="12" max="12" width="16.42578125" bestFit="1" customWidth="1"/>
  </cols>
  <sheetData>
    <row r="1" spans="1:12" x14ac:dyDescent="0.25">
      <c r="A1" s="38" t="s">
        <v>88</v>
      </c>
      <c r="B1" s="39" t="s">
        <v>89</v>
      </c>
      <c r="C1" s="38" t="s">
        <v>90</v>
      </c>
      <c r="D1" s="38" t="s">
        <v>91</v>
      </c>
      <c r="E1" s="40" t="s">
        <v>92</v>
      </c>
      <c r="F1" s="40" t="s">
        <v>93</v>
      </c>
      <c r="G1" s="40" t="s">
        <v>94</v>
      </c>
      <c r="H1" s="40" t="s">
        <v>95</v>
      </c>
      <c r="I1" s="40" t="s">
        <v>96</v>
      </c>
      <c r="J1" s="40" t="s">
        <v>97</v>
      </c>
      <c r="K1" s="40" t="s">
        <v>100</v>
      </c>
      <c r="L1" s="40" t="s">
        <v>101</v>
      </c>
    </row>
    <row r="2" spans="1:12" x14ac:dyDescent="0.25">
      <c r="A2" s="24">
        <v>24001061</v>
      </c>
      <c r="B2" s="22"/>
      <c r="C2" s="24">
        <v>183110</v>
      </c>
      <c r="D2" s="24">
        <v>290952</v>
      </c>
      <c r="E2" t="s">
        <v>81</v>
      </c>
      <c r="F2" t="s">
        <v>82</v>
      </c>
      <c r="G2">
        <v>280</v>
      </c>
      <c r="H2" t="s">
        <v>83</v>
      </c>
      <c r="I2">
        <v>5.6000000000000005</v>
      </c>
      <c r="J2">
        <v>5.6010000000000009</v>
      </c>
      <c r="K2">
        <v>1</v>
      </c>
      <c r="L2" t="s">
        <v>84</v>
      </c>
    </row>
    <row r="3" spans="1:12" x14ac:dyDescent="0.25">
      <c r="A3" s="24"/>
      <c r="B3" s="22"/>
      <c r="C3" s="24"/>
      <c r="D3" s="24"/>
    </row>
    <row r="4" spans="1:12" x14ac:dyDescent="0.25">
      <c r="A4" s="24"/>
      <c r="B4" s="22"/>
      <c r="C4" s="24"/>
      <c r="D4" s="24"/>
    </row>
    <row r="5" spans="1:12" x14ac:dyDescent="0.25">
      <c r="A5" s="24"/>
      <c r="B5" s="22"/>
      <c r="C5" s="24"/>
      <c r="D5" s="24"/>
    </row>
    <row r="6" spans="1:12" x14ac:dyDescent="0.25">
      <c r="A6" s="24"/>
      <c r="B6" s="22"/>
      <c r="C6" s="24"/>
      <c r="D6" s="24"/>
    </row>
    <row r="7" spans="1:12" x14ac:dyDescent="0.25">
      <c r="A7" s="24"/>
      <c r="B7" s="22"/>
      <c r="C7" s="24"/>
      <c r="D7" s="24"/>
    </row>
    <row r="8" spans="1:12" x14ac:dyDescent="0.25">
      <c r="A8" s="24"/>
      <c r="B8" s="22"/>
      <c r="C8" s="24"/>
      <c r="D8" s="24"/>
    </row>
    <row r="9" spans="1:12" x14ac:dyDescent="0.25">
      <c r="A9" s="24"/>
      <c r="B9" s="22"/>
      <c r="C9" s="24"/>
      <c r="D9" s="24"/>
    </row>
    <row r="10" spans="1:12" x14ac:dyDescent="0.25">
      <c r="A10" s="24"/>
      <c r="B10" s="22"/>
      <c r="C10" s="24"/>
      <c r="D10" s="24"/>
    </row>
    <row r="11" spans="1:12" x14ac:dyDescent="0.25">
      <c r="A11" s="24"/>
      <c r="B11" s="22"/>
    </row>
    <row r="12" spans="1:12" x14ac:dyDescent="0.25">
      <c r="A12" s="24"/>
      <c r="B12" s="22"/>
    </row>
    <row r="13" spans="1:12" x14ac:dyDescent="0.25">
      <c r="A13" s="24"/>
      <c r="B13" s="22"/>
    </row>
    <row r="14" spans="1:12" x14ac:dyDescent="0.25">
      <c r="A14" s="24"/>
      <c r="B14" s="22"/>
    </row>
    <row r="15" spans="1:12" x14ac:dyDescent="0.25">
      <c r="A15" s="24"/>
      <c r="B15" s="22"/>
    </row>
    <row r="16" spans="1:12" x14ac:dyDescent="0.25">
      <c r="A16" s="24"/>
      <c r="B16" s="22"/>
    </row>
    <row r="17" spans="1:2" x14ac:dyDescent="0.25">
      <c r="A17" s="24"/>
      <c r="B17" s="22"/>
    </row>
    <row r="18" spans="1:2" x14ac:dyDescent="0.25">
      <c r="A18" s="24"/>
      <c r="B18" s="22"/>
    </row>
    <row r="19" spans="1:2" x14ac:dyDescent="0.25">
      <c r="A19" s="24"/>
      <c r="B19" s="22"/>
    </row>
    <row r="20" spans="1:2" x14ac:dyDescent="0.25">
      <c r="A20" s="24"/>
      <c r="B20" s="22"/>
    </row>
    <row r="21" spans="1:2" x14ac:dyDescent="0.25">
      <c r="A21" s="24"/>
      <c r="B21" s="22"/>
    </row>
    <row r="22" spans="1:2" x14ac:dyDescent="0.25">
      <c r="A22" s="24"/>
      <c r="B22" s="22"/>
    </row>
    <row r="23" spans="1:2" x14ac:dyDescent="0.25">
      <c r="A23" s="24"/>
      <c r="B23" s="22"/>
    </row>
    <row r="24" spans="1:2" x14ac:dyDescent="0.25">
      <c r="A24" s="24"/>
      <c r="B24" s="22"/>
    </row>
    <row r="25" spans="1:2" x14ac:dyDescent="0.25">
      <c r="A25" s="24"/>
      <c r="B25" s="22"/>
    </row>
    <row r="26" spans="1:2" x14ac:dyDescent="0.25">
      <c r="A26" s="24"/>
      <c r="B26" s="22"/>
    </row>
    <row r="27" spans="1:2" x14ac:dyDescent="0.25">
      <c r="A27" s="24"/>
      <c r="B27" s="22"/>
    </row>
    <row r="28" spans="1:2" x14ac:dyDescent="0.25">
      <c r="A28" s="24"/>
      <c r="B28" s="22"/>
    </row>
    <row r="29" spans="1:2" x14ac:dyDescent="0.25">
      <c r="A29" s="24"/>
      <c r="B29" s="22"/>
    </row>
    <row r="30" spans="1:2" x14ac:dyDescent="0.25">
      <c r="A30" s="24"/>
      <c r="B30" s="22"/>
    </row>
    <row r="31" spans="1:2" x14ac:dyDescent="0.25">
      <c r="A31" s="24"/>
      <c r="B31" s="22"/>
    </row>
    <row r="32" spans="1:2" x14ac:dyDescent="0.25">
      <c r="A32" s="24"/>
      <c r="B32" s="22"/>
    </row>
    <row r="33" spans="1:2" x14ac:dyDescent="0.25">
      <c r="A33" s="24"/>
      <c r="B33" s="22"/>
    </row>
    <row r="34" spans="1:2" x14ac:dyDescent="0.25">
      <c r="A34" s="24"/>
      <c r="B34" s="22"/>
    </row>
    <row r="35" spans="1:2" x14ac:dyDescent="0.25">
      <c r="A35" s="24"/>
      <c r="B35" s="22"/>
    </row>
    <row r="36" spans="1:2" x14ac:dyDescent="0.25">
      <c r="A36" s="24"/>
      <c r="B36" s="22"/>
    </row>
    <row r="37" spans="1:2" x14ac:dyDescent="0.25">
      <c r="A37" s="24"/>
      <c r="B37" s="22"/>
    </row>
    <row r="38" spans="1:2" x14ac:dyDescent="0.25">
      <c r="A38" s="24"/>
      <c r="B38" s="22"/>
    </row>
    <row r="39" spans="1:2" x14ac:dyDescent="0.25">
      <c r="A39" s="24"/>
      <c r="B39" s="22"/>
    </row>
    <row r="40" spans="1:2" x14ac:dyDescent="0.25">
      <c r="A40" s="24"/>
      <c r="B40" s="22"/>
    </row>
    <row r="41" spans="1:2" x14ac:dyDescent="0.25">
      <c r="A41" s="24"/>
      <c r="B41" s="22"/>
    </row>
    <row r="42" spans="1:2" x14ac:dyDescent="0.25">
      <c r="A42" s="24"/>
      <c r="B42" s="22"/>
    </row>
    <row r="43" spans="1:2" x14ac:dyDescent="0.25">
      <c r="A43" s="24"/>
      <c r="B43" s="22"/>
    </row>
    <row r="44" spans="1:2" x14ac:dyDescent="0.25">
      <c r="A44" s="24"/>
      <c r="B44" s="22"/>
    </row>
    <row r="45" spans="1:2" x14ac:dyDescent="0.25">
      <c r="A45" s="24"/>
      <c r="B45" s="22"/>
    </row>
    <row r="46" spans="1:2" x14ac:dyDescent="0.25">
      <c r="A46" s="24"/>
      <c r="B46" s="22"/>
    </row>
    <row r="47" spans="1:2" x14ac:dyDescent="0.25">
      <c r="A47" s="24"/>
      <c r="B47" s="22"/>
    </row>
    <row r="48" spans="1:2" x14ac:dyDescent="0.25">
      <c r="A48" s="24"/>
      <c r="B48" s="22"/>
    </row>
    <row r="49" spans="1:2" x14ac:dyDescent="0.25">
      <c r="A49" s="24"/>
      <c r="B49" s="22"/>
    </row>
    <row r="50" spans="1:2" x14ac:dyDescent="0.25">
      <c r="A50" s="24"/>
      <c r="B50" s="22"/>
    </row>
    <row r="51" spans="1:2" x14ac:dyDescent="0.25">
      <c r="A51" s="24"/>
      <c r="B51" s="22"/>
    </row>
    <row r="52" spans="1:2" x14ac:dyDescent="0.25">
      <c r="A52" s="24"/>
      <c r="B52" s="22"/>
    </row>
    <row r="53" spans="1:2" x14ac:dyDescent="0.25">
      <c r="A53" s="24"/>
      <c r="B53" s="22"/>
    </row>
    <row r="54" spans="1:2" x14ac:dyDescent="0.25">
      <c r="A54" s="24"/>
      <c r="B54" s="22"/>
    </row>
    <row r="55" spans="1:2" x14ac:dyDescent="0.25">
      <c r="A55" s="24"/>
      <c r="B55" s="22"/>
    </row>
    <row r="56" spans="1:2" x14ac:dyDescent="0.25">
      <c r="A56" s="24"/>
      <c r="B56" s="22"/>
    </row>
    <row r="57" spans="1:2" x14ac:dyDescent="0.25">
      <c r="A57" s="24"/>
      <c r="B57" s="22"/>
    </row>
    <row r="58" spans="1:2" x14ac:dyDescent="0.25">
      <c r="A58" s="24"/>
      <c r="B58" s="22"/>
    </row>
    <row r="59" spans="1:2" x14ac:dyDescent="0.25">
      <c r="A59" s="24"/>
      <c r="B59" s="22"/>
    </row>
    <row r="60" spans="1:2" x14ac:dyDescent="0.25">
      <c r="A60" s="24"/>
      <c r="B60" s="22"/>
    </row>
    <row r="61" spans="1:2" x14ac:dyDescent="0.25">
      <c r="A61" s="24"/>
      <c r="B61" s="22"/>
    </row>
    <row r="62" spans="1:2" x14ac:dyDescent="0.25">
      <c r="A62" s="24"/>
      <c r="B62" s="22"/>
    </row>
    <row r="63" spans="1:2" x14ac:dyDescent="0.25">
      <c r="A63" s="24"/>
      <c r="B63" s="22"/>
    </row>
    <row r="64" spans="1:2" x14ac:dyDescent="0.25">
      <c r="A64" s="24"/>
      <c r="B64" s="22"/>
    </row>
    <row r="65" spans="1:2" x14ac:dyDescent="0.25">
      <c r="A65" s="24"/>
      <c r="B65" s="22"/>
    </row>
    <row r="66" spans="1:2" x14ac:dyDescent="0.25">
      <c r="A66" s="24"/>
      <c r="B66" s="22"/>
    </row>
    <row r="67" spans="1:2" x14ac:dyDescent="0.25">
      <c r="A67" s="24"/>
      <c r="B67" s="22"/>
    </row>
    <row r="68" spans="1:2" x14ac:dyDescent="0.25">
      <c r="A68" s="24"/>
      <c r="B68" s="22"/>
    </row>
    <row r="69" spans="1:2" x14ac:dyDescent="0.25">
      <c r="A69" s="24"/>
      <c r="B69" s="22"/>
    </row>
    <row r="70" spans="1:2" x14ac:dyDescent="0.25">
      <c r="A70" s="24"/>
      <c r="B70" s="22"/>
    </row>
    <row r="71" spans="1:2" x14ac:dyDescent="0.25">
      <c r="A71" s="24"/>
      <c r="B71" s="22"/>
    </row>
    <row r="72" spans="1:2" x14ac:dyDescent="0.25">
      <c r="A72" s="24"/>
      <c r="B72" s="22"/>
    </row>
    <row r="73" spans="1:2" x14ac:dyDescent="0.25">
      <c r="A73" s="24"/>
      <c r="B73" s="22"/>
    </row>
    <row r="74" spans="1:2" x14ac:dyDescent="0.25">
      <c r="A74" s="24"/>
      <c r="B74" s="22"/>
    </row>
    <row r="75" spans="1:2" x14ac:dyDescent="0.25">
      <c r="A75" s="24"/>
      <c r="B75" s="22"/>
    </row>
    <row r="76" spans="1:2" x14ac:dyDescent="0.25">
      <c r="A76" s="24"/>
      <c r="B76" s="22"/>
    </row>
    <row r="77" spans="1:2" x14ac:dyDescent="0.25">
      <c r="A77" s="24"/>
      <c r="B77" s="22"/>
    </row>
    <row r="78" spans="1:2" x14ac:dyDescent="0.25">
      <c r="A78" s="24"/>
      <c r="B78" s="22"/>
    </row>
    <row r="79" spans="1:2" x14ac:dyDescent="0.25">
      <c r="A79" s="24"/>
      <c r="B79" s="22"/>
    </row>
    <row r="80" spans="1:2" x14ac:dyDescent="0.25">
      <c r="A80" s="24"/>
      <c r="B80" s="22"/>
    </row>
    <row r="81" spans="1:2" x14ac:dyDescent="0.25">
      <c r="A81" s="24"/>
      <c r="B81" s="22"/>
    </row>
    <row r="82" spans="1:2" x14ac:dyDescent="0.25">
      <c r="A82" s="24"/>
      <c r="B82" s="22"/>
    </row>
    <row r="83" spans="1:2" x14ac:dyDescent="0.25">
      <c r="A83" s="24"/>
      <c r="B83" s="22"/>
    </row>
    <row r="84" spans="1:2" x14ac:dyDescent="0.25">
      <c r="A84" s="24"/>
      <c r="B84" s="22"/>
    </row>
    <row r="85" spans="1:2" x14ac:dyDescent="0.25">
      <c r="A85" s="24"/>
      <c r="B85" s="22"/>
    </row>
    <row r="86" spans="1:2" x14ac:dyDescent="0.25">
      <c r="A86" s="24"/>
      <c r="B86" s="22"/>
    </row>
    <row r="87" spans="1:2" x14ac:dyDescent="0.25">
      <c r="A87" s="24"/>
      <c r="B87" s="22"/>
    </row>
    <row r="88" spans="1:2" x14ac:dyDescent="0.25">
      <c r="A88" s="24"/>
      <c r="B88" s="22"/>
    </row>
    <row r="89" spans="1:2" x14ac:dyDescent="0.25">
      <c r="A89" s="24"/>
      <c r="B89" s="22"/>
    </row>
    <row r="90" spans="1:2" x14ac:dyDescent="0.25">
      <c r="A90" s="24"/>
      <c r="B90" s="22"/>
    </row>
    <row r="91" spans="1:2" x14ac:dyDescent="0.25">
      <c r="A91" s="24"/>
      <c r="B91" s="22"/>
    </row>
    <row r="92" spans="1:2" x14ac:dyDescent="0.25">
      <c r="A92" s="24"/>
      <c r="B92" s="22"/>
    </row>
    <row r="93" spans="1:2" x14ac:dyDescent="0.25">
      <c r="A93" s="24"/>
      <c r="B93" s="22"/>
    </row>
    <row r="94" spans="1:2" x14ac:dyDescent="0.25">
      <c r="A94" s="24"/>
      <c r="B94" s="22"/>
    </row>
    <row r="95" spans="1:2" x14ac:dyDescent="0.25">
      <c r="A95" s="24"/>
      <c r="B95" s="22"/>
    </row>
    <row r="96" spans="1:2" x14ac:dyDescent="0.25">
      <c r="A96" s="24"/>
      <c r="B96" s="22"/>
    </row>
    <row r="97" spans="1:2" x14ac:dyDescent="0.25">
      <c r="A97" s="24"/>
      <c r="B97" s="22"/>
    </row>
    <row r="98" spans="1:2" x14ac:dyDescent="0.25">
      <c r="A98" s="24"/>
      <c r="B98" s="22"/>
    </row>
    <row r="99" spans="1:2" x14ac:dyDescent="0.25">
      <c r="A99" s="24"/>
      <c r="B99" s="22"/>
    </row>
    <row r="100" spans="1:2" x14ac:dyDescent="0.25">
      <c r="A100" s="24"/>
      <c r="B100" s="22"/>
    </row>
    <row r="101" spans="1:2" x14ac:dyDescent="0.25">
      <c r="A101" s="24"/>
      <c r="B101" s="22"/>
    </row>
    <row r="102" spans="1:2" x14ac:dyDescent="0.25">
      <c r="A102" s="24"/>
      <c r="B102" s="22"/>
    </row>
    <row r="103" spans="1:2" x14ac:dyDescent="0.25">
      <c r="A103" s="24"/>
      <c r="B103" s="22"/>
    </row>
    <row r="104" spans="1:2" x14ac:dyDescent="0.25">
      <c r="A104" s="24"/>
      <c r="B104" s="22"/>
    </row>
    <row r="105" spans="1:2" x14ac:dyDescent="0.25">
      <c r="A105" s="24"/>
      <c r="B105" s="22"/>
    </row>
    <row r="106" spans="1:2" x14ac:dyDescent="0.25">
      <c r="A106" s="24"/>
      <c r="B106" s="22"/>
    </row>
    <row r="107" spans="1:2" x14ac:dyDescent="0.25">
      <c r="A107" s="24"/>
      <c r="B107" s="22"/>
    </row>
    <row r="108" spans="1:2" x14ac:dyDescent="0.25">
      <c r="A108" s="24"/>
      <c r="B108" s="22"/>
    </row>
    <row r="109" spans="1:2" x14ac:dyDescent="0.25">
      <c r="A109" s="24"/>
      <c r="B109" s="22"/>
    </row>
    <row r="110" spans="1:2" x14ac:dyDescent="0.25">
      <c r="A110" s="24"/>
      <c r="B110" s="22"/>
    </row>
    <row r="111" spans="1:2" x14ac:dyDescent="0.25">
      <c r="A111" s="24"/>
      <c r="B111" s="22"/>
    </row>
    <row r="112" spans="1:2" x14ac:dyDescent="0.25">
      <c r="A112" s="24"/>
      <c r="B112" s="22"/>
    </row>
    <row r="113" spans="1:2" x14ac:dyDescent="0.25">
      <c r="A113" s="24"/>
      <c r="B113" s="22"/>
    </row>
    <row r="114" spans="1:2" x14ac:dyDescent="0.25">
      <c r="A114" s="24"/>
      <c r="B114" s="22"/>
    </row>
    <row r="115" spans="1:2" x14ac:dyDescent="0.25">
      <c r="A115" s="24"/>
      <c r="B115" s="22"/>
    </row>
    <row r="116" spans="1:2" x14ac:dyDescent="0.25">
      <c r="A116" s="24"/>
      <c r="B116" s="22"/>
    </row>
    <row r="117" spans="1:2" x14ac:dyDescent="0.25">
      <c r="A117" s="24"/>
      <c r="B117" s="22"/>
    </row>
    <row r="118" spans="1:2" x14ac:dyDescent="0.25">
      <c r="A118" s="24"/>
      <c r="B118" s="22"/>
    </row>
    <row r="119" spans="1:2" x14ac:dyDescent="0.25">
      <c r="A119" s="24"/>
      <c r="B119" s="22"/>
    </row>
    <row r="120" spans="1:2" x14ac:dyDescent="0.25">
      <c r="A120" s="24"/>
      <c r="B120" s="22"/>
    </row>
    <row r="121" spans="1:2" x14ac:dyDescent="0.25">
      <c r="A121" s="24"/>
      <c r="B121" s="22"/>
    </row>
    <row r="122" spans="1:2" x14ac:dyDescent="0.25">
      <c r="A122" s="24"/>
      <c r="B122" s="22"/>
    </row>
    <row r="123" spans="1:2" x14ac:dyDescent="0.25">
      <c r="A123" s="24"/>
      <c r="B123" s="22"/>
    </row>
    <row r="124" spans="1:2" x14ac:dyDescent="0.25">
      <c r="A124" s="24"/>
      <c r="B124" s="22"/>
    </row>
    <row r="125" spans="1:2" x14ac:dyDescent="0.25">
      <c r="A125" s="24"/>
      <c r="B125" s="22"/>
    </row>
    <row r="126" spans="1:2" x14ac:dyDescent="0.25">
      <c r="A126" s="24"/>
      <c r="B126" s="22"/>
    </row>
    <row r="127" spans="1:2" x14ac:dyDescent="0.25">
      <c r="A127" s="24"/>
      <c r="B127" s="22"/>
    </row>
    <row r="128" spans="1:2" x14ac:dyDescent="0.25">
      <c r="A128" s="24"/>
      <c r="B128" s="22"/>
    </row>
    <row r="129" spans="1:2" x14ac:dyDescent="0.25">
      <c r="A129" s="24"/>
      <c r="B129" s="22"/>
    </row>
    <row r="130" spans="1:2" x14ac:dyDescent="0.25">
      <c r="A130" s="24"/>
      <c r="B130" s="22"/>
    </row>
    <row r="131" spans="1:2" x14ac:dyDescent="0.25">
      <c r="A131" s="24"/>
      <c r="B131" s="22"/>
    </row>
    <row r="132" spans="1:2" x14ac:dyDescent="0.25">
      <c r="A132" s="24"/>
      <c r="B132" s="22"/>
    </row>
    <row r="133" spans="1:2" x14ac:dyDescent="0.25">
      <c r="A133" s="24"/>
      <c r="B133" s="22"/>
    </row>
    <row r="134" spans="1:2" x14ac:dyDescent="0.25">
      <c r="A134" s="24"/>
      <c r="B134" s="22"/>
    </row>
    <row r="135" spans="1:2" x14ac:dyDescent="0.25">
      <c r="A135" s="24"/>
      <c r="B135" s="22"/>
    </row>
    <row r="136" spans="1:2" x14ac:dyDescent="0.25">
      <c r="A136" s="24"/>
      <c r="B136" s="22"/>
    </row>
    <row r="137" spans="1:2" x14ac:dyDescent="0.25">
      <c r="A137" s="24"/>
      <c r="B137" s="22"/>
    </row>
    <row r="138" spans="1:2" x14ac:dyDescent="0.25">
      <c r="A138" s="24"/>
      <c r="B138" s="22"/>
    </row>
    <row r="139" spans="1:2" x14ac:dyDescent="0.25">
      <c r="A139" s="24"/>
      <c r="B139" s="22"/>
    </row>
    <row r="140" spans="1:2" x14ac:dyDescent="0.25">
      <c r="A140" s="24"/>
      <c r="B140" s="22"/>
    </row>
    <row r="141" spans="1:2" x14ac:dyDescent="0.25">
      <c r="A141" s="24"/>
      <c r="B141" s="22"/>
    </row>
    <row r="142" spans="1:2" x14ac:dyDescent="0.25">
      <c r="A142" s="24"/>
      <c r="B142" s="22"/>
    </row>
    <row r="143" spans="1:2" x14ac:dyDescent="0.25">
      <c r="A143" s="24"/>
      <c r="B143" s="22"/>
    </row>
    <row r="144" spans="1:2" x14ac:dyDescent="0.25">
      <c r="A144" s="24"/>
      <c r="B144" s="22"/>
    </row>
    <row r="145" spans="1:2" x14ac:dyDescent="0.25">
      <c r="A145" s="24"/>
      <c r="B145" s="22"/>
    </row>
    <row r="146" spans="1:2" x14ac:dyDescent="0.25">
      <c r="A146" s="24"/>
      <c r="B146" s="22"/>
    </row>
    <row r="147" spans="1:2" x14ac:dyDescent="0.25">
      <c r="A147" s="24"/>
      <c r="B147" s="22"/>
    </row>
    <row r="148" spans="1:2" x14ac:dyDescent="0.25">
      <c r="A148" s="24"/>
      <c r="B148" s="22"/>
    </row>
    <row r="149" spans="1:2" x14ac:dyDescent="0.25">
      <c r="A149" s="24"/>
      <c r="B149" s="22"/>
    </row>
    <row r="150" spans="1:2" x14ac:dyDescent="0.25">
      <c r="A150" s="24"/>
      <c r="B150" s="22"/>
    </row>
    <row r="151" spans="1:2" x14ac:dyDescent="0.25">
      <c r="A151" s="24"/>
      <c r="B151" s="22"/>
    </row>
    <row r="152" spans="1:2" x14ac:dyDescent="0.25">
      <c r="A152" s="24"/>
      <c r="B152" s="22"/>
    </row>
    <row r="153" spans="1:2" x14ac:dyDescent="0.25">
      <c r="A153" s="24"/>
      <c r="B153" s="22"/>
    </row>
    <row r="154" spans="1:2" x14ac:dyDescent="0.25">
      <c r="A154" s="24"/>
      <c r="B154" s="22"/>
    </row>
    <row r="155" spans="1:2" x14ac:dyDescent="0.25">
      <c r="A155" s="24"/>
      <c r="B155" s="22"/>
    </row>
    <row r="156" spans="1:2" x14ac:dyDescent="0.25">
      <c r="A156" s="24"/>
      <c r="B156" s="22"/>
    </row>
    <row r="157" spans="1:2" x14ac:dyDescent="0.25">
      <c r="A157" s="24"/>
      <c r="B157" s="22"/>
    </row>
    <row r="158" spans="1:2" x14ac:dyDescent="0.25">
      <c r="A158" s="24"/>
      <c r="B158" s="22"/>
    </row>
    <row r="159" spans="1:2" x14ac:dyDescent="0.25">
      <c r="A159" s="24"/>
      <c r="B159" s="22"/>
    </row>
    <row r="160" spans="1:2" x14ac:dyDescent="0.25">
      <c r="A160" s="24"/>
      <c r="B160" s="22"/>
    </row>
    <row r="161" spans="1:2" x14ac:dyDescent="0.25">
      <c r="A161" s="24"/>
      <c r="B161" s="22"/>
    </row>
    <row r="162" spans="1:2" x14ac:dyDescent="0.25">
      <c r="A162" s="24"/>
      <c r="B162" s="22"/>
    </row>
    <row r="163" spans="1:2" x14ac:dyDescent="0.25">
      <c r="A163" s="24"/>
      <c r="B163" s="22"/>
    </row>
    <row r="164" spans="1:2" x14ac:dyDescent="0.25">
      <c r="A164" s="24"/>
      <c r="B164" s="22"/>
    </row>
    <row r="165" spans="1:2" x14ac:dyDescent="0.25">
      <c r="A165" s="24"/>
      <c r="B165" s="22"/>
    </row>
    <row r="166" spans="1:2" x14ac:dyDescent="0.25">
      <c r="A166" s="24"/>
      <c r="B166" s="22"/>
    </row>
    <row r="167" spans="1:2" x14ac:dyDescent="0.25">
      <c r="A167" s="24"/>
      <c r="B167" s="22"/>
    </row>
    <row r="168" spans="1:2" x14ac:dyDescent="0.25">
      <c r="A168" s="24"/>
      <c r="B168" s="22"/>
    </row>
    <row r="169" spans="1:2" x14ac:dyDescent="0.25">
      <c r="A169" s="24"/>
      <c r="B169" s="22"/>
    </row>
    <row r="170" spans="1:2" x14ac:dyDescent="0.25">
      <c r="A170" s="24"/>
      <c r="B170" s="22"/>
    </row>
    <row r="171" spans="1:2" x14ac:dyDescent="0.25">
      <c r="A171" s="24"/>
      <c r="B171" s="22"/>
    </row>
    <row r="172" spans="1:2" x14ac:dyDescent="0.25">
      <c r="A172" s="24"/>
      <c r="B172" s="22"/>
    </row>
    <row r="173" spans="1:2" x14ac:dyDescent="0.25">
      <c r="A173" s="24"/>
      <c r="B173" s="22"/>
    </row>
    <row r="174" spans="1:2" x14ac:dyDescent="0.25">
      <c r="A174" s="24"/>
      <c r="B174" s="22"/>
    </row>
    <row r="175" spans="1:2" x14ac:dyDescent="0.25">
      <c r="A175" s="24"/>
      <c r="B175" s="22"/>
    </row>
    <row r="176" spans="1:2" x14ac:dyDescent="0.25">
      <c r="A176" s="24"/>
      <c r="B176" s="22"/>
    </row>
    <row r="177" spans="1:2" x14ac:dyDescent="0.25">
      <c r="A177" s="24"/>
      <c r="B177" s="22"/>
    </row>
    <row r="178" spans="1:2" x14ac:dyDescent="0.25">
      <c r="A178" s="24"/>
      <c r="B178" s="22"/>
    </row>
    <row r="179" spans="1:2" x14ac:dyDescent="0.25">
      <c r="A179" s="24"/>
      <c r="B179" s="22"/>
    </row>
    <row r="180" spans="1:2" x14ac:dyDescent="0.25">
      <c r="A180" s="24"/>
      <c r="B180" s="22"/>
    </row>
    <row r="181" spans="1:2" x14ac:dyDescent="0.25">
      <c r="A181" s="24"/>
      <c r="B181" s="22"/>
    </row>
    <row r="182" spans="1:2" x14ac:dyDescent="0.25">
      <c r="A182" s="24"/>
      <c r="B182" s="22"/>
    </row>
    <row r="183" spans="1:2" x14ac:dyDescent="0.25">
      <c r="A183" s="24"/>
      <c r="B183" s="22"/>
    </row>
    <row r="184" spans="1:2" x14ac:dyDescent="0.25">
      <c r="A184" s="24"/>
      <c r="B184" s="22"/>
    </row>
    <row r="185" spans="1:2" x14ac:dyDescent="0.25">
      <c r="A185" s="24"/>
      <c r="B185" s="22"/>
    </row>
    <row r="186" spans="1:2" x14ac:dyDescent="0.25">
      <c r="A186" s="24"/>
      <c r="B186" s="22"/>
    </row>
    <row r="187" spans="1:2" x14ac:dyDescent="0.25">
      <c r="A187" s="24"/>
      <c r="B187" s="22"/>
    </row>
    <row r="188" spans="1:2" x14ac:dyDescent="0.25">
      <c r="A188" s="24"/>
      <c r="B188" s="22"/>
    </row>
    <row r="189" spans="1:2" x14ac:dyDescent="0.25">
      <c r="A189" s="24"/>
      <c r="B189" s="22"/>
    </row>
    <row r="190" spans="1:2" x14ac:dyDescent="0.25">
      <c r="A190" s="24"/>
      <c r="B190" s="22"/>
    </row>
    <row r="191" spans="1:2" x14ac:dyDescent="0.25">
      <c r="A191" s="24"/>
      <c r="B191" s="22"/>
    </row>
    <row r="192" spans="1:2" x14ac:dyDescent="0.25">
      <c r="A192" s="24"/>
      <c r="B192" s="22"/>
    </row>
    <row r="193" spans="1:2" x14ac:dyDescent="0.25">
      <c r="A193" s="24"/>
      <c r="B193" s="22"/>
    </row>
    <row r="194" spans="1:2" x14ac:dyDescent="0.25">
      <c r="A194" s="24"/>
      <c r="B194" s="22"/>
    </row>
    <row r="195" spans="1:2" x14ac:dyDescent="0.25">
      <c r="A195" s="24"/>
      <c r="B195" s="22"/>
    </row>
    <row r="196" spans="1:2" x14ac:dyDescent="0.25">
      <c r="A196" s="24"/>
      <c r="B196" s="22"/>
    </row>
    <row r="197" spans="1:2" x14ac:dyDescent="0.25">
      <c r="A197" s="24"/>
      <c r="B197" s="22"/>
    </row>
    <row r="198" spans="1:2" x14ac:dyDescent="0.25">
      <c r="A198" s="24"/>
      <c r="B198" s="22"/>
    </row>
    <row r="199" spans="1:2" x14ac:dyDescent="0.25">
      <c r="A199" s="24"/>
      <c r="B199" s="22"/>
    </row>
    <row r="200" spans="1:2" x14ac:dyDescent="0.25">
      <c r="A200" s="24"/>
      <c r="B200" s="22"/>
    </row>
    <row r="201" spans="1:2" x14ac:dyDescent="0.25">
      <c r="A201" s="24"/>
      <c r="B201" s="22"/>
    </row>
    <row r="202" spans="1:2" x14ac:dyDescent="0.25">
      <c r="A202" s="24"/>
      <c r="B202" s="22"/>
    </row>
    <row r="203" spans="1:2" x14ac:dyDescent="0.25">
      <c r="A203" s="24"/>
      <c r="B203" s="22"/>
    </row>
    <row r="204" spans="1:2" x14ac:dyDescent="0.25">
      <c r="A204" s="24"/>
      <c r="B204" s="22"/>
    </row>
    <row r="205" spans="1:2" x14ac:dyDescent="0.25">
      <c r="A205" s="24"/>
      <c r="B205" s="22"/>
    </row>
    <row r="206" spans="1:2" x14ac:dyDescent="0.25">
      <c r="A206" s="24"/>
      <c r="B206" s="22"/>
    </row>
    <row r="207" spans="1:2" x14ac:dyDescent="0.25">
      <c r="A207" s="24"/>
      <c r="B207" s="22"/>
    </row>
    <row r="208" spans="1:2" x14ac:dyDescent="0.25">
      <c r="A208" s="24"/>
      <c r="B208" s="22"/>
    </row>
    <row r="209" spans="1:2" x14ac:dyDescent="0.25">
      <c r="A209" s="24"/>
      <c r="B209" s="22"/>
    </row>
    <row r="210" spans="1:2" x14ac:dyDescent="0.25">
      <c r="A210" s="24"/>
      <c r="B210" s="22"/>
    </row>
    <row r="211" spans="1:2" x14ac:dyDescent="0.25">
      <c r="A211" s="24"/>
      <c r="B211" s="22"/>
    </row>
    <row r="212" spans="1:2" x14ac:dyDescent="0.25">
      <c r="A212" s="24"/>
      <c r="B212" s="22"/>
    </row>
    <row r="213" spans="1:2" x14ac:dyDescent="0.25">
      <c r="A213" s="24"/>
      <c r="B213" s="22"/>
    </row>
    <row r="214" spans="1:2" x14ac:dyDescent="0.25">
      <c r="A214" s="24"/>
      <c r="B214" s="22"/>
    </row>
    <row r="215" spans="1:2" x14ac:dyDescent="0.25">
      <c r="A215" s="24"/>
      <c r="B215" s="22"/>
    </row>
    <row r="216" spans="1:2" x14ac:dyDescent="0.25">
      <c r="A216" s="24"/>
      <c r="B216" s="22"/>
    </row>
    <row r="217" spans="1:2" x14ac:dyDescent="0.25">
      <c r="A217" s="24"/>
      <c r="B217" s="22"/>
    </row>
    <row r="218" spans="1:2" x14ac:dyDescent="0.25">
      <c r="A218" s="24"/>
      <c r="B218" s="22"/>
    </row>
    <row r="219" spans="1:2" x14ac:dyDescent="0.25">
      <c r="A219" s="24"/>
      <c r="B219" s="22"/>
    </row>
    <row r="220" spans="1:2" x14ac:dyDescent="0.25">
      <c r="A220" s="24"/>
      <c r="B220" s="22"/>
    </row>
    <row r="221" spans="1:2" x14ac:dyDescent="0.25">
      <c r="A221" s="24"/>
      <c r="B221" s="22"/>
    </row>
    <row r="222" spans="1:2" x14ac:dyDescent="0.25">
      <c r="A222" s="24"/>
      <c r="B222" s="22"/>
    </row>
    <row r="223" spans="1:2" x14ac:dyDescent="0.25">
      <c r="A223" s="24"/>
      <c r="B223" s="22"/>
    </row>
    <row r="224" spans="1:2" x14ac:dyDescent="0.25">
      <c r="A224" s="24"/>
      <c r="B224" s="22"/>
    </row>
    <row r="225" spans="1:2" x14ac:dyDescent="0.25">
      <c r="A225" s="24"/>
      <c r="B225" s="22"/>
    </row>
    <row r="226" spans="1:2" x14ac:dyDescent="0.25">
      <c r="A226" s="24"/>
      <c r="B226" s="22"/>
    </row>
    <row r="227" spans="1:2" x14ac:dyDescent="0.25">
      <c r="A227" s="24"/>
      <c r="B227" s="22"/>
    </row>
    <row r="228" spans="1:2" x14ac:dyDescent="0.25">
      <c r="A228" s="24"/>
      <c r="B228" s="22"/>
    </row>
    <row r="229" spans="1:2" x14ac:dyDescent="0.25">
      <c r="A229" s="24"/>
      <c r="B229" s="22"/>
    </row>
    <row r="230" spans="1:2" x14ac:dyDescent="0.25">
      <c r="A230" s="24"/>
      <c r="B230" s="22"/>
    </row>
    <row r="231" spans="1:2" x14ac:dyDescent="0.25">
      <c r="A231" s="24"/>
      <c r="B231" s="22"/>
    </row>
    <row r="232" spans="1:2" x14ac:dyDescent="0.25">
      <c r="A232" s="24"/>
      <c r="B232" s="22"/>
    </row>
    <row r="233" spans="1:2" x14ac:dyDescent="0.25">
      <c r="A233" s="24"/>
      <c r="B233" s="22"/>
    </row>
    <row r="234" spans="1:2" x14ac:dyDescent="0.25">
      <c r="A234" s="24"/>
      <c r="B234" s="22"/>
    </row>
    <row r="235" spans="1:2" x14ac:dyDescent="0.25">
      <c r="A235" s="24"/>
      <c r="B235" s="22"/>
    </row>
    <row r="236" spans="1:2" x14ac:dyDescent="0.25">
      <c r="A236" s="24"/>
      <c r="B236" s="22"/>
    </row>
    <row r="237" spans="1:2" x14ac:dyDescent="0.25">
      <c r="A237" s="24"/>
      <c r="B237" s="22"/>
    </row>
    <row r="238" spans="1:2" x14ac:dyDescent="0.25">
      <c r="A238" s="24"/>
      <c r="B238" s="22"/>
    </row>
    <row r="239" spans="1:2" x14ac:dyDescent="0.25">
      <c r="A239" s="24"/>
      <c r="B239" s="22"/>
    </row>
    <row r="240" spans="1:2" x14ac:dyDescent="0.25">
      <c r="A240" s="24"/>
      <c r="B240" s="22"/>
    </row>
    <row r="241" spans="1:2" x14ac:dyDescent="0.25">
      <c r="A241" s="24"/>
      <c r="B241" s="22"/>
    </row>
    <row r="242" spans="1:2" x14ac:dyDescent="0.25">
      <c r="A242" s="24"/>
      <c r="B242" s="22"/>
    </row>
    <row r="243" spans="1:2" x14ac:dyDescent="0.25">
      <c r="A243" s="24"/>
      <c r="B243" s="22"/>
    </row>
    <row r="244" spans="1:2" x14ac:dyDescent="0.25">
      <c r="A244" s="24"/>
      <c r="B244" s="22"/>
    </row>
    <row r="245" spans="1:2" x14ac:dyDescent="0.25">
      <c r="A245" s="24"/>
      <c r="B245" s="22"/>
    </row>
    <row r="246" spans="1:2" x14ac:dyDescent="0.25">
      <c r="A246" s="24"/>
      <c r="B246" s="22"/>
    </row>
    <row r="247" spans="1:2" x14ac:dyDescent="0.25">
      <c r="A247" s="24"/>
      <c r="B247" s="22"/>
    </row>
    <row r="248" spans="1:2" x14ac:dyDescent="0.25">
      <c r="A248" s="24"/>
      <c r="B248" s="22"/>
    </row>
    <row r="249" spans="1:2" x14ac:dyDescent="0.25">
      <c r="A249" s="24"/>
      <c r="B249" s="22"/>
    </row>
    <row r="250" spans="1:2" x14ac:dyDescent="0.25">
      <c r="A250" s="24"/>
      <c r="B250" s="22"/>
    </row>
    <row r="251" spans="1:2" x14ac:dyDescent="0.25">
      <c r="A251" s="24"/>
      <c r="B251" s="22"/>
    </row>
    <row r="252" spans="1:2" x14ac:dyDescent="0.25">
      <c r="A252" s="24"/>
      <c r="B252" s="22"/>
    </row>
    <row r="253" spans="1:2" x14ac:dyDescent="0.25">
      <c r="A253" s="24"/>
      <c r="B253" s="22"/>
    </row>
    <row r="254" spans="1:2" x14ac:dyDescent="0.25">
      <c r="A254" s="24"/>
      <c r="B254" s="22"/>
    </row>
    <row r="255" spans="1:2" x14ac:dyDescent="0.25">
      <c r="A255" s="24"/>
      <c r="B255" s="22"/>
    </row>
    <row r="256" spans="1:2" x14ac:dyDescent="0.25">
      <c r="A256" s="24"/>
      <c r="B256" s="22"/>
    </row>
    <row r="257" spans="1:2" x14ac:dyDescent="0.25">
      <c r="A257" s="24"/>
      <c r="B257" s="22"/>
    </row>
    <row r="258" spans="1:2" x14ac:dyDescent="0.25">
      <c r="A258" s="24"/>
      <c r="B258" s="22"/>
    </row>
    <row r="259" spans="1:2" x14ac:dyDescent="0.25">
      <c r="A259" s="24"/>
      <c r="B259" s="22"/>
    </row>
    <row r="260" spans="1:2" x14ac:dyDescent="0.25">
      <c r="A260" s="24"/>
      <c r="B260" s="22"/>
    </row>
    <row r="261" spans="1:2" x14ac:dyDescent="0.25">
      <c r="A261" s="24"/>
      <c r="B261" s="22"/>
    </row>
    <row r="262" spans="1:2" x14ac:dyDescent="0.25">
      <c r="A262" s="24"/>
      <c r="B262" s="22"/>
    </row>
    <row r="263" spans="1:2" x14ac:dyDescent="0.25">
      <c r="A263" s="24"/>
      <c r="B263" s="22"/>
    </row>
    <row r="264" spans="1:2" x14ac:dyDescent="0.25">
      <c r="A264" s="24"/>
      <c r="B264" s="22"/>
    </row>
    <row r="265" spans="1:2" x14ac:dyDescent="0.25">
      <c r="A265" s="24"/>
      <c r="B265" s="22"/>
    </row>
    <row r="266" spans="1:2" x14ac:dyDescent="0.25">
      <c r="A266" s="24"/>
      <c r="B266" s="22"/>
    </row>
    <row r="267" spans="1:2" x14ac:dyDescent="0.25">
      <c r="A267" s="24"/>
      <c r="B267" s="22"/>
    </row>
    <row r="268" spans="1:2" x14ac:dyDescent="0.25">
      <c r="A268" s="24"/>
      <c r="B268" s="22"/>
    </row>
    <row r="269" spans="1:2" x14ac:dyDescent="0.25">
      <c r="A269" s="24"/>
      <c r="B269" s="22"/>
    </row>
    <row r="270" spans="1:2" x14ac:dyDescent="0.25">
      <c r="A270" s="24"/>
      <c r="B270" s="22"/>
    </row>
    <row r="271" spans="1:2" x14ac:dyDescent="0.25">
      <c r="A271" s="24"/>
      <c r="B271" s="22"/>
    </row>
    <row r="272" spans="1:2" x14ac:dyDescent="0.25">
      <c r="A272" s="24"/>
      <c r="B272" s="22"/>
    </row>
    <row r="273" spans="1:2" x14ac:dyDescent="0.25">
      <c r="A273" s="24"/>
      <c r="B273" s="22"/>
    </row>
    <row r="274" spans="1:2" x14ac:dyDescent="0.25">
      <c r="A274" s="24"/>
      <c r="B274" s="22"/>
    </row>
    <row r="275" spans="1:2" x14ac:dyDescent="0.25">
      <c r="A275" s="24"/>
      <c r="B275" s="22"/>
    </row>
    <row r="276" spans="1:2" x14ac:dyDescent="0.25">
      <c r="A276" s="24"/>
      <c r="B276" s="22"/>
    </row>
    <row r="277" spans="1:2" x14ac:dyDescent="0.25">
      <c r="A277" s="24"/>
      <c r="B277" s="22"/>
    </row>
    <row r="278" spans="1:2" x14ac:dyDescent="0.25">
      <c r="A278" s="24"/>
      <c r="B278" s="22"/>
    </row>
    <row r="279" spans="1:2" x14ac:dyDescent="0.25">
      <c r="A279" s="24"/>
      <c r="B279" s="22"/>
    </row>
    <row r="280" spans="1:2" x14ac:dyDescent="0.25">
      <c r="A280" s="24"/>
      <c r="B280" s="22"/>
    </row>
    <row r="281" spans="1:2" x14ac:dyDescent="0.25">
      <c r="A281" s="24"/>
      <c r="B281" s="22"/>
    </row>
    <row r="282" spans="1:2" x14ac:dyDescent="0.25">
      <c r="A282" s="24"/>
      <c r="B282" s="22"/>
    </row>
    <row r="283" spans="1:2" x14ac:dyDescent="0.25">
      <c r="A283" s="24"/>
      <c r="B283" s="22"/>
    </row>
    <row r="284" spans="1:2" x14ac:dyDescent="0.25">
      <c r="A284" s="24"/>
      <c r="B284" s="22"/>
    </row>
    <row r="285" spans="1:2" x14ac:dyDescent="0.25">
      <c r="A285" s="24"/>
      <c r="B285" s="22"/>
    </row>
    <row r="286" spans="1:2" x14ac:dyDescent="0.25">
      <c r="A286" s="24"/>
      <c r="B286" s="22"/>
    </row>
    <row r="287" spans="1:2" x14ac:dyDescent="0.25">
      <c r="A287" s="24"/>
      <c r="B287" s="22"/>
    </row>
    <row r="288" spans="1:2" x14ac:dyDescent="0.25">
      <c r="A288" s="24"/>
      <c r="B288" s="22"/>
    </row>
    <row r="289" spans="1:2" x14ac:dyDescent="0.25">
      <c r="A289" s="24"/>
      <c r="B289" s="22"/>
    </row>
    <row r="290" spans="1:2" x14ac:dyDescent="0.25">
      <c r="A290" s="24"/>
      <c r="B290" s="22"/>
    </row>
    <row r="291" spans="1:2" x14ac:dyDescent="0.25">
      <c r="A291" s="24"/>
      <c r="B291" s="22"/>
    </row>
    <row r="292" spans="1:2" x14ac:dyDescent="0.25">
      <c r="A292" s="24"/>
      <c r="B292" s="22"/>
    </row>
    <row r="293" spans="1:2" x14ac:dyDescent="0.25">
      <c r="A293" s="24"/>
      <c r="B293" s="22"/>
    </row>
    <row r="294" spans="1:2" x14ac:dyDescent="0.25">
      <c r="A294" s="24"/>
      <c r="B294" s="22"/>
    </row>
    <row r="295" spans="1:2" x14ac:dyDescent="0.25">
      <c r="A295" s="24"/>
      <c r="B295" s="22"/>
    </row>
    <row r="296" spans="1:2" x14ac:dyDescent="0.25">
      <c r="A296" s="24"/>
      <c r="B296" s="22"/>
    </row>
    <row r="297" spans="1:2" x14ac:dyDescent="0.25">
      <c r="A297" s="24"/>
      <c r="B297" s="22"/>
    </row>
    <row r="298" spans="1:2" x14ac:dyDescent="0.25">
      <c r="A298" s="24"/>
      <c r="B298" s="22"/>
    </row>
    <row r="299" spans="1:2" x14ac:dyDescent="0.25">
      <c r="A299" s="24"/>
      <c r="B299" s="22"/>
    </row>
    <row r="300" spans="1:2" x14ac:dyDescent="0.25">
      <c r="A300" s="24"/>
      <c r="B300" s="22"/>
    </row>
    <row r="301" spans="1:2" x14ac:dyDescent="0.25">
      <c r="A301" s="24"/>
      <c r="B301" s="22"/>
    </row>
    <row r="302" spans="1:2" x14ac:dyDescent="0.25">
      <c r="A302" s="24"/>
      <c r="B302" s="22"/>
    </row>
    <row r="303" spans="1:2" x14ac:dyDescent="0.25">
      <c r="A303" s="24"/>
      <c r="B303" s="22"/>
    </row>
    <row r="304" spans="1:2" x14ac:dyDescent="0.25">
      <c r="A304" s="24"/>
      <c r="B304" s="22"/>
    </row>
    <row r="305" spans="1:2" x14ac:dyDescent="0.25">
      <c r="A305" s="24"/>
      <c r="B305" s="22"/>
    </row>
    <row r="306" spans="1:2" x14ac:dyDescent="0.25">
      <c r="A306" s="24"/>
      <c r="B306" s="22"/>
    </row>
    <row r="307" spans="1:2" x14ac:dyDescent="0.25">
      <c r="A307" s="24"/>
      <c r="B307" s="22"/>
    </row>
    <row r="308" spans="1:2" x14ac:dyDescent="0.25">
      <c r="A308" s="24"/>
      <c r="B308" s="22"/>
    </row>
    <row r="309" spans="1:2" x14ac:dyDescent="0.25">
      <c r="A309" s="24"/>
      <c r="B309" s="22"/>
    </row>
    <row r="310" spans="1:2" x14ac:dyDescent="0.25">
      <c r="A310" s="24"/>
      <c r="B310" s="22"/>
    </row>
    <row r="311" spans="1:2" x14ac:dyDescent="0.25">
      <c r="A311" s="24"/>
      <c r="B311" s="22"/>
    </row>
    <row r="312" spans="1:2" x14ac:dyDescent="0.25">
      <c r="A312" s="24"/>
      <c r="B312" s="22"/>
    </row>
    <row r="313" spans="1:2" x14ac:dyDescent="0.25">
      <c r="A313" s="24"/>
      <c r="B313" s="22"/>
    </row>
    <row r="314" spans="1:2" x14ac:dyDescent="0.25">
      <c r="A314" s="24"/>
      <c r="B314" s="22"/>
    </row>
    <row r="315" spans="1:2" x14ac:dyDescent="0.25">
      <c r="A315" s="24"/>
      <c r="B315" s="22"/>
    </row>
    <row r="316" spans="1:2" x14ac:dyDescent="0.25">
      <c r="A316" s="24"/>
      <c r="B316" s="22"/>
    </row>
    <row r="317" spans="1:2" x14ac:dyDescent="0.25">
      <c r="A317" s="24"/>
      <c r="B317" s="22"/>
    </row>
    <row r="318" spans="1:2" x14ac:dyDescent="0.25">
      <c r="A318" s="24"/>
      <c r="B318" s="22"/>
    </row>
    <row r="319" spans="1:2" x14ac:dyDescent="0.25">
      <c r="A319" s="24"/>
      <c r="B319" s="22"/>
    </row>
    <row r="320" spans="1:2" x14ac:dyDescent="0.25">
      <c r="A320" s="24"/>
      <c r="B320" s="22"/>
    </row>
    <row r="321" spans="1:2" x14ac:dyDescent="0.25">
      <c r="A321" s="24"/>
      <c r="B321" s="22"/>
    </row>
    <row r="322" spans="1:2" x14ac:dyDescent="0.25">
      <c r="A322" s="24"/>
      <c r="B322" s="22"/>
    </row>
    <row r="323" spans="1:2" x14ac:dyDescent="0.25">
      <c r="A323" s="24"/>
      <c r="B323" s="22"/>
    </row>
    <row r="324" spans="1:2" x14ac:dyDescent="0.25">
      <c r="A324" s="24"/>
      <c r="B324" s="22"/>
    </row>
    <row r="325" spans="1:2" x14ac:dyDescent="0.25">
      <c r="A325" s="24"/>
      <c r="B325" s="22"/>
    </row>
    <row r="326" spans="1:2" x14ac:dyDescent="0.25">
      <c r="A326" s="24"/>
      <c r="B326" s="22"/>
    </row>
    <row r="327" spans="1:2" x14ac:dyDescent="0.25">
      <c r="A327" s="24"/>
      <c r="B327" s="22"/>
    </row>
    <row r="328" spans="1:2" x14ac:dyDescent="0.25">
      <c r="A328" s="24"/>
      <c r="B328" s="22"/>
    </row>
    <row r="329" spans="1:2" x14ac:dyDescent="0.25">
      <c r="A329" s="24"/>
      <c r="B329" s="22"/>
    </row>
    <row r="330" spans="1:2" x14ac:dyDescent="0.25">
      <c r="A330" s="24"/>
      <c r="B330" s="22"/>
    </row>
    <row r="331" spans="1:2" x14ac:dyDescent="0.25">
      <c r="A331" s="24"/>
      <c r="B331" s="22"/>
    </row>
    <row r="332" spans="1:2" x14ac:dyDescent="0.25">
      <c r="A332" s="24"/>
      <c r="B332" s="22"/>
    </row>
    <row r="333" spans="1:2" x14ac:dyDescent="0.25">
      <c r="A333" s="24"/>
      <c r="B333" s="22"/>
    </row>
    <row r="334" spans="1:2" x14ac:dyDescent="0.25">
      <c r="A334" s="24"/>
      <c r="B334" s="22"/>
    </row>
    <row r="335" spans="1:2" x14ac:dyDescent="0.25">
      <c r="A335" s="24"/>
      <c r="B335" s="22"/>
    </row>
    <row r="336" spans="1:2" x14ac:dyDescent="0.25">
      <c r="A336" s="24"/>
      <c r="B336" s="22"/>
    </row>
    <row r="337" spans="1:2" x14ac:dyDescent="0.25">
      <c r="A337" s="24"/>
      <c r="B337" s="22"/>
    </row>
    <row r="338" spans="1:2" x14ac:dyDescent="0.25">
      <c r="A338" s="24"/>
      <c r="B338" s="22"/>
    </row>
    <row r="339" spans="1:2" x14ac:dyDescent="0.25">
      <c r="A339" s="24"/>
      <c r="B339" s="22"/>
    </row>
    <row r="340" spans="1:2" x14ac:dyDescent="0.25">
      <c r="A340" s="24"/>
      <c r="B340" s="22"/>
    </row>
    <row r="341" spans="1:2" x14ac:dyDescent="0.25">
      <c r="A341" s="24"/>
      <c r="B341" s="22"/>
    </row>
    <row r="342" spans="1:2" x14ac:dyDescent="0.25">
      <c r="A342" s="24"/>
      <c r="B342" s="22"/>
    </row>
    <row r="343" spans="1:2" x14ac:dyDescent="0.25">
      <c r="A343" s="24"/>
      <c r="B343" s="22"/>
    </row>
    <row r="344" spans="1:2" x14ac:dyDescent="0.25">
      <c r="A344" s="24"/>
      <c r="B344" s="22"/>
    </row>
    <row r="345" spans="1:2" x14ac:dyDescent="0.25">
      <c r="A345" s="24"/>
      <c r="B345" s="22"/>
    </row>
    <row r="346" spans="1:2" x14ac:dyDescent="0.25">
      <c r="A346" s="24"/>
      <c r="B346" s="22"/>
    </row>
    <row r="347" spans="1:2" x14ac:dyDescent="0.25">
      <c r="A347" s="24"/>
      <c r="B347" s="22"/>
    </row>
    <row r="348" spans="1:2" x14ac:dyDescent="0.25">
      <c r="A348" s="24"/>
      <c r="B348" s="22"/>
    </row>
    <row r="349" spans="1:2" x14ac:dyDescent="0.25">
      <c r="A349" s="24"/>
      <c r="B349" s="22"/>
    </row>
    <row r="350" spans="1:2" x14ac:dyDescent="0.25">
      <c r="A350" s="24"/>
      <c r="B350" s="22"/>
    </row>
    <row r="351" spans="1:2" x14ac:dyDescent="0.25">
      <c r="A351" s="24"/>
      <c r="B351" s="22"/>
    </row>
    <row r="352" spans="1:2" x14ac:dyDescent="0.25">
      <c r="A352" s="24"/>
      <c r="B352" s="22"/>
    </row>
    <row r="353" spans="1:2" x14ac:dyDescent="0.25">
      <c r="A353" s="24"/>
      <c r="B353" s="22"/>
    </row>
    <row r="354" spans="1:2" x14ac:dyDescent="0.25">
      <c r="A354" s="24"/>
      <c r="B354" s="22"/>
    </row>
    <row r="355" spans="1:2" x14ac:dyDescent="0.25">
      <c r="A355" s="24"/>
      <c r="B355" s="22"/>
    </row>
    <row r="356" spans="1:2" x14ac:dyDescent="0.25">
      <c r="A356" s="24"/>
      <c r="B356" s="22"/>
    </row>
    <row r="357" spans="1:2" x14ac:dyDescent="0.25">
      <c r="A357" s="24"/>
      <c r="B357" s="22"/>
    </row>
    <row r="358" spans="1:2" x14ac:dyDescent="0.25">
      <c r="A358" s="24"/>
      <c r="B358" s="22"/>
    </row>
    <row r="359" spans="1:2" x14ac:dyDescent="0.25">
      <c r="A359" s="24"/>
      <c r="B359" s="22"/>
    </row>
    <row r="360" spans="1:2" x14ac:dyDescent="0.25">
      <c r="A360" s="24"/>
      <c r="B360" s="22"/>
    </row>
    <row r="361" spans="1:2" x14ac:dyDescent="0.25">
      <c r="A361" s="24"/>
      <c r="B361" s="22"/>
    </row>
    <row r="362" spans="1:2" x14ac:dyDescent="0.25">
      <c r="A362" s="24"/>
      <c r="B362" s="22"/>
    </row>
    <row r="363" spans="1:2" x14ac:dyDescent="0.25">
      <c r="A363" s="24"/>
      <c r="B363" s="22"/>
    </row>
    <row r="364" spans="1:2" x14ac:dyDescent="0.25">
      <c r="A364" s="24"/>
      <c r="B364" s="22"/>
    </row>
    <row r="365" spans="1:2" x14ac:dyDescent="0.25">
      <c r="A365" s="24"/>
      <c r="B365" s="22"/>
    </row>
    <row r="366" spans="1:2" x14ac:dyDescent="0.25">
      <c r="A366" s="24"/>
      <c r="B366" s="22"/>
    </row>
    <row r="367" spans="1:2" x14ac:dyDescent="0.25">
      <c r="A367" s="24"/>
      <c r="B367" s="22"/>
    </row>
    <row r="368" spans="1:2" x14ac:dyDescent="0.25">
      <c r="A368" s="24"/>
      <c r="B368" s="22"/>
    </row>
    <row r="369" spans="1:2" x14ac:dyDescent="0.25">
      <c r="A369" s="24"/>
      <c r="B369" s="22"/>
    </row>
    <row r="370" spans="1:2" x14ac:dyDescent="0.25">
      <c r="A370" s="24"/>
      <c r="B370" s="22"/>
    </row>
    <row r="371" spans="1:2" x14ac:dyDescent="0.25">
      <c r="A371" s="24"/>
      <c r="B371" s="22"/>
    </row>
    <row r="372" spans="1:2" x14ac:dyDescent="0.25">
      <c r="A372" s="24"/>
      <c r="B372" s="22"/>
    </row>
    <row r="373" spans="1:2" x14ac:dyDescent="0.25">
      <c r="A373" s="24"/>
      <c r="B373" s="22"/>
    </row>
    <row r="374" spans="1:2" x14ac:dyDescent="0.25">
      <c r="A374" s="24"/>
      <c r="B374" s="22"/>
    </row>
    <row r="375" spans="1:2" x14ac:dyDescent="0.25">
      <c r="A375" s="24"/>
      <c r="B375" s="22"/>
    </row>
    <row r="376" spans="1:2" x14ac:dyDescent="0.25">
      <c r="A376" s="24"/>
      <c r="B376" s="22"/>
    </row>
    <row r="377" spans="1:2" x14ac:dyDescent="0.25">
      <c r="A377" s="24"/>
      <c r="B377" s="22"/>
    </row>
    <row r="378" spans="1:2" x14ac:dyDescent="0.25">
      <c r="A378" s="24"/>
      <c r="B378" s="22"/>
    </row>
    <row r="379" spans="1:2" x14ac:dyDescent="0.25">
      <c r="A379" s="24"/>
      <c r="B379" s="22"/>
    </row>
    <row r="380" spans="1:2" x14ac:dyDescent="0.25">
      <c r="A380" s="24"/>
      <c r="B380" s="22"/>
    </row>
    <row r="381" spans="1:2" x14ac:dyDescent="0.25">
      <c r="A381" s="24"/>
      <c r="B381" s="22"/>
    </row>
    <row r="382" spans="1:2" x14ac:dyDescent="0.25">
      <c r="A382" s="24"/>
      <c r="B382" s="22"/>
    </row>
    <row r="383" spans="1:2" x14ac:dyDescent="0.25">
      <c r="A383" s="24"/>
      <c r="B383" s="22"/>
    </row>
    <row r="384" spans="1:2" x14ac:dyDescent="0.25">
      <c r="A384" s="24"/>
      <c r="B384" s="22"/>
    </row>
    <row r="385" spans="1:2" x14ac:dyDescent="0.25">
      <c r="A385" s="24"/>
      <c r="B385" s="22"/>
    </row>
    <row r="386" spans="1:2" x14ac:dyDescent="0.25">
      <c r="A386" s="24"/>
      <c r="B386" s="22"/>
    </row>
    <row r="387" spans="1:2" x14ac:dyDescent="0.25">
      <c r="A387" s="24"/>
      <c r="B387" s="22"/>
    </row>
    <row r="388" spans="1:2" x14ac:dyDescent="0.25">
      <c r="A388" s="24"/>
      <c r="B388" s="22"/>
    </row>
    <row r="389" spans="1:2" x14ac:dyDescent="0.25">
      <c r="A389" s="24"/>
      <c r="B389" s="22"/>
    </row>
    <row r="390" spans="1:2" x14ac:dyDescent="0.25">
      <c r="A390" s="24"/>
      <c r="B390" s="22"/>
    </row>
    <row r="391" spans="1:2" x14ac:dyDescent="0.25">
      <c r="A391" s="24"/>
      <c r="B391" s="22"/>
    </row>
    <row r="392" spans="1:2" x14ac:dyDescent="0.25">
      <c r="A392" s="24"/>
      <c r="B392" s="22"/>
    </row>
    <row r="393" spans="1:2" x14ac:dyDescent="0.25">
      <c r="A393" s="24"/>
      <c r="B393" s="22"/>
    </row>
    <row r="394" spans="1:2" x14ac:dyDescent="0.25">
      <c r="A394" s="24"/>
      <c r="B394" s="22"/>
    </row>
    <row r="395" spans="1:2" x14ac:dyDescent="0.25">
      <c r="A395" s="24"/>
      <c r="B395" s="22"/>
    </row>
    <row r="396" spans="1:2" x14ac:dyDescent="0.25">
      <c r="A396" s="24"/>
      <c r="B396" s="22"/>
    </row>
    <row r="397" spans="1:2" x14ac:dyDescent="0.25">
      <c r="A397" s="24"/>
      <c r="B397" s="22"/>
    </row>
    <row r="398" spans="1:2" x14ac:dyDescent="0.25">
      <c r="A398" s="24"/>
      <c r="B398" s="22"/>
    </row>
    <row r="399" spans="1:2" x14ac:dyDescent="0.25">
      <c r="A399" s="24"/>
      <c r="B399" s="22"/>
    </row>
    <row r="400" spans="1:2" x14ac:dyDescent="0.25">
      <c r="A400" s="24"/>
      <c r="B400" s="22"/>
    </row>
    <row r="401" spans="1:2" x14ac:dyDescent="0.25">
      <c r="A401" s="24"/>
      <c r="B401" s="22"/>
    </row>
    <row r="402" spans="1:2" x14ac:dyDescent="0.25">
      <c r="A402" s="24"/>
      <c r="B402" s="22"/>
    </row>
    <row r="403" spans="1:2" x14ac:dyDescent="0.25">
      <c r="A403" s="24"/>
      <c r="B403" s="22"/>
    </row>
    <row r="404" spans="1:2" x14ac:dyDescent="0.25">
      <c r="A404" s="24"/>
      <c r="B404" s="22"/>
    </row>
    <row r="405" spans="1:2" x14ac:dyDescent="0.25">
      <c r="A405" s="24"/>
      <c r="B405" s="22"/>
    </row>
    <row r="406" spans="1:2" x14ac:dyDescent="0.25">
      <c r="A406" s="24"/>
      <c r="B406" s="22"/>
    </row>
    <row r="407" spans="1:2" x14ac:dyDescent="0.25">
      <c r="A407" s="24"/>
      <c r="B407" s="22"/>
    </row>
    <row r="408" spans="1:2" x14ac:dyDescent="0.25">
      <c r="A408" s="24"/>
      <c r="B408" s="22"/>
    </row>
    <row r="409" spans="1:2" x14ac:dyDescent="0.25">
      <c r="A409" s="24"/>
      <c r="B409" s="22"/>
    </row>
    <row r="410" spans="1:2" x14ac:dyDescent="0.25">
      <c r="A410" s="24"/>
      <c r="B410" s="22"/>
    </row>
    <row r="411" spans="1:2" x14ac:dyDescent="0.25">
      <c r="A411" s="24"/>
      <c r="B411" s="22"/>
    </row>
    <row r="412" spans="1:2" x14ac:dyDescent="0.25">
      <c r="A412" s="24"/>
      <c r="B412" s="22"/>
    </row>
    <row r="413" spans="1:2" x14ac:dyDescent="0.25">
      <c r="A413" s="24"/>
      <c r="B413" s="22"/>
    </row>
    <row r="414" spans="1:2" x14ac:dyDescent="0.25">
      <c r="A414" s="24"/>
      <c r="B414" s="22"/>
    </row>
    <row r="415" spans="1:2" x14ac:dyDescent="0.25">
      <c r="A415" s="24"/>
      <c r="B415" s="22"/>
    </row>
    <row r="416" spans="1:2" x14ac:dyDescent="0.25">
      <c r="A416" s="24"/>
      <c r="B416" s="22"/>
    </row>
    <row r="417" spans="1:2" x14ac:dyDescent="0.25">
      <c r="A417" s="24"/>
      <c r="B417" s="22"/>
    </row>
    <row r="418" spans="1:2" x14ac:dyDescent="0.25">
      <c r="A418" s="24"/>
      <c r="B418" s="22"/>
    </row>
    <row r="419" spans="1:2" x14ac:dyDescent="0.25">
      <c r="A419" s="24"/>
      <c r="B419" s="22"/>
    </row>
    <row r="420" spans="1:2" x14ac:dyDescent="0.25">
      <c r="A420" s="24"/>
      <c r="B420" s="22"/>
    </row>
    <row r="421" spans="1:2" x14ac:dyDescent="0.25">
      <c r="A421" s="24"/>
      <c r="B421" s="22"/>
    </row>
    <row r="422" spans="1:2" x14ac:dyDescent="0.25">
      <c r="A422" s="24"/>
      <c r="B422" s="22"/>
    </row>
    <row r="423" spans="1:2" x14ac:dyDescent="0.25">
      <c r="A423" s="24"/>
      <c r="B423" s="22"/>
    </row>
    <row r="424" spans="1:2" x14ac:dyDescent="0.25">
      <c r="A424" s="24"/>
      <c r="B424" s="22"/>
    </row>
    <row r="425" spans="1:2" x14ac:dyDescent="0.25">
      <c r="A425" s="24"/>
      <c r="B425" s="22"/>
    </row>
    <row r="426" spans="1:2" x14ac:dyDescent="0.25">
      <c r="A426" s="24"/>
      <c r="B426" s="22"/>
    </row>
    <row r="427" spans="1:2" x14ac:dyDescent="0.25">
      <c r="A427" s="24"/>
      <c r="B427" s="22"/>
    </row>
    <row r="428" spans="1:2" x14ac:dyDescent="0.25">
      <c r="A428" s="24"/>
      <c r="B428" s="22"/>
    </row>
    <row r="429" spans="1:2" x14ac:dyDescent="0.25">
      <c r="A429" s="24"/>
      <c r="B429" s="22"/>
    </row>
    <row r="430" spans="1:2" x14ac:dyDescent="0.25">
      <c r="A430" s="24"/>
      <c r="B430" s="22"/>
    </row>
    <row r="431" spans="1:2" x14ac:dyDescent="0.25">
      <c r="A431" s="24"/>
      <c r="B431" s="22"/>
    </row>
    <row r="432" spans="1:2" x14ac:dyDescent="0.25">
      <c r="A432" s="24"/>
      <c r="B432" s="22"/>
    </row>
    <row r="433" spans="1:2" x14ac:dyDescent="0.25">
      <c r="A433" s="24"/>
      <c r="B433" s="22"/>
    </row>
    <row r="434" spans="1:2" x14ac:dyDescent="0.25">
      <c r="A434" s="24"/>
      <c r="B434" s="22"/>
    </row>
    <row r="435" spans="1:2" x14ac:dyDescent="0.25">
      <c r="A435" s="24"/>
      <c r="B435" s="22"/>
    </row>
    <row r="436" spans="1:2" x14ac:dyDescent="0.25">
      <c r="A436" s="24"/>
      <c r="B436" s="22"/>
    </row>
    <row r="437" spans="1:2" x14ac:dyDescent="0.25">
      <c r="A437" s="24"/>
      <c r="B437" s="22"/>
    </row>
    <row r="438" spans="1:2" x14ac:dyDescent="0.25">
      <c r="A438" s="24"/>
      <c r="B438" s="22"/>
    </row>
    <row r="439" spans="1:2" x14ac:dyDescent="0.25">
      <c r="A439" s="24"/>
      <c r="B439" s="22"/>
    </row>
    <row r="440" spans="1:2" x14ac:dyDescent="0.25">
      <c r="A440" s="24"/>
      <c r="B440" s="22"/>
    </row>
    <row r="441" spans="1:2" x14ac:dyDescent="0.25">
      <c r="A441" s="24"/>
      <c r="B441" s="22"/>
    </row>
    <row r="442" spans="1:2" x14ac:dyDescent="0.25">
      <c r="A442" s="24"/>
      <c r="B442" s="22"/>
    </row>
    <row r="443" spans="1:2" x14ac:dyDescent="0.25">
      <c r="A443" s="24"/>
      <c r="B443" s="22"/>
    </row>
    <row r="444" spans="1:2" x14ac:dyDescent="0.25">
      <c r="A444" s="24"/>
      <c r="B444" s="22"/>
    </row>
    <row r="445" spans="1:2" x14ac:dyDescent="0.25">
      <c r="A445" s="24"/>
      <c r="B445" s="22"/>
    </row>
    <row r="446" spans="1:2" x14ac:dyDescent="0.25">
      <c r="A446" s="24"/>
      <c r="B446" s="22"/>
    </row>
    <row r="447" spans="1:2" x14ac:dyDescent="0.25">
      <c r="A447" s="24"/>
      <c r="B447" s="22"/>
    </row>
    <row r="448" spans="1:2" x14ac:dyDescent="0.25">
      <c r="A448" s="24"/>
      <c r="B448" s="22"/>
    </row>
    <row r="449" spans="1:2" x14ac:dyDescent="0.25">
      <c r="A449" s="24"/>
      <c r="B449" s="22"/>
    </row>
    <row r="450" spans="1:2" x14ac:dyDescent="0.25">
      <c r="A450" s="24"/>
      <c r="B450" s="22"/>
    </row>
    <row r="451" spans="1:2" x14ac:dyDescent="0.25">
      <c r="A451" s="24"/>
      <c r="B451" s="22"/>
    </row>
    <row r="452" spans="1:2" x14ac:dyDescent="0.25">
      <c r="A452" s="24"/>
      <c r="B452" s="22"/>
    </row>
    <row r="453" spans="1:2" x14ac:dyDescent="0.25">
      <c r="A453" s="24"/>
      <c r="B453" s="22"/>
    </row>
    <row r="454" spans="1:2" x14ac:dyDescent="0.25">
      <c r="A454" s="24"/>
      <c r="B454" s="22"/>
    </row>
    <row r="455" spans="1:2" x14ac:dyDescent="0.25">
      <c r="A455" s="24"/>
      <c r="B455" s="22"/>
    </row>
    <row r="456" spans="1:2" x14ac:dyDescent="0.25">
      <c r="A456" s="24"/>
      <c r="B456" s="22"/>
    </row>
    <row r="457" spans="1:2" x14ac:dyDescent="0.25">
      <c r="A457" s="24"/>
      <c r="B457" s="22"/>
    </row>
    <row r="458" spans="1:2" x14ac:dyDescent="0.25">
      <c r="A458" s="24"/>
      <c r="B458" s="22"/>
    </row>
    <row r="459" spans="1:2" x14ac:dyDescent="0.25">
      <c r="A459" s="24"/>
      <c r="B459" s="22"/>
    </row>
    <row r="460" spans="1:2" x14ac:dyDescent="0.25">
      <c r="A460" s="24"/>
      <c r="B460" s="22"/>
    </row>
    <row r="461" spans="1:2" x14ac:dyDescent="0.25">
      <c r="A461" s="24"/>
      <c r="B461" s="22"/>
    </row>
    <row r="462" spans="1:2" x14ac:dyDescent="0.25">
      <c r="A462" s="24"/>
      <c r="B462" s="22"/>
    </row>
    <row r="463" spans="1:2" x14ac:dyDescent="0.25">
      <c r="A463" s="24"/>
      <c r="B463" s="22"/>
    </row>
    <row r="464" spans="1:2" x14ac:dyDescent="0.25">
      <c r="A464" s="24"/>
      <c r="B464" s="22"/>
    </row>
    <row r="465" spans="1:2" x14ac:dyDescent="0.25">
      <c r="A465" s="24"/>
      <c r="B465" s="22"/>
    </row>
    <row r="466" spans="1:2" x14ac:dyDescent="0.25">
      <c r="A466" s="24"/>
      <c r="B466" s="22"/>
    </row>
    <row r="467" spans="1:2" x14ac:dyDescent="0.25">
      <c r="A467" s="24"/>
      <c r="B467" s="22"/>
    </row>
    <row r="468" spans="1:2" x14ac:dyDescent="0.25">
      <c r="A468" s="24"/>
      <c r="B468" s="22"/>
    </row>
    <row r="469" spans="1:2" x14ac:dyDescent="0.25">
      <c r="A469" s="24"/>
      <c r="B469" s="22"/>
    </row>
    <row r="470" spans="1:2" x14ac:dyDescent="0.25">
      <c r="A470" s="24"/>
      <c r="B470" s="22"/>
    </row>
    <row r="471" spans="1:2" x14ac:dyDescent="0.25">
      <c r="A471" s="24"/>
      <c r="B471" s="22"/>
    </row>
    <row r="472" spans="1:2" x14ac:dyDescent="0.25">
      <c r="A472" s="24"/>
      <c r="B472" s="22"/>
    </row>
    <row r="473" spans="1:2" x14ac:dyDescent="0.25">
      <c r="A473" s="24"/>
      <c r="B473" s="22"/>
    </row>
    <row r="474" spans="1:2" x14ac:dyDescent="0.25">
      <c r="A474" s="24"/>
      <c r="B474" s="22"/>
    </row>
    <row r="475" spans="1:2" x14ac:dyDescent="0.25">
      <c r="A475" s="24"/>
      <c r="B475" s="22"/>
    </row>
    <row r="476" spans="1:2" x14ac:dyDescent="0.25">
      <c r="A476" s="24"/>
      <c r="B476" s="22"/>
    </row>
    <row r="477" spans="1:2" x14ac:dyDescent="0.25">
      <c r="A477" s="24"/>
      <c r="B477" s="22"/>
    </row>
    <row r="478" spans="1:2" x14ac:dyDescent="0.25">
      <c r="A478" s="24"/>
      <c r="B478" s="22"/>
    </row>
    <row r="479" spans="1:2" x14ac:dyDescent="0.25">
      <c r="A479" s="24"/>
      <c r="B479" s="22"/>
    </row>
    <row r="480" spans="1:2" x14ac:dyDescent="0.25">
      <c r="A480" s="24"/>
      <c r="B480" s="22"/>
    </row>
    <row r="481" spans="1:2" x14ac:dyDescent="0.25">
      <c r="A481" s="24"/>
      <c r="B481" s="22"/>
    </row>
    <row r="482" spans="1:2" x14ac:dyDescent="0.25">
      <c r="A482" s="24"/>
      <c r="B482" s="22"/>
    </row>
    <row r="483" spans="1:2" x14ac:dyDescent="0.25">
      <c r="A483" s="24"/>
      <c r="B483" s="22"/>
    </row>
    <row r="484" spans="1:2" x14ac:dyDescent="0.25">
      <c r="A484" s="24"/>
      <c r="B484" s="22"/>
    </row>
    <row r="485" spans="1:2" x14ac:dyDescent="0.25">
      <c r="A485" s="24"/>
      <c r="B485" s="22"/>
    </row>
    <row r="486" spans="1:2" x14ac:dyDescent="0.25">
      <c r="A486" s="24"/>
      <c r="B486" s="22"/>
    </row>
    <row r="487" spans="1:2" x14ac:dyDescent="0.25">
      <c r="A487" s="24"/>
      <c r="B487" s="22"/>
    </row>
    <row r="488" spans="1:2" x14ac:dyDescent="0.25">
      <c r="A488" s="24"/>
      <c r="B488" s="22"/>
    </row>
    <row r="489" spans="1:2" x14ac:dyDescent="0.25">
      <c r="A489" s="24"/>
      <c r="B489" s="22"/>
    </row>
    <row r="490" spans="1:2" x14ac:dyDescent="0.25">
      <c r="A490" s="24"/>
      <c r="B490" s="22"/>
    </row>
    <row r="491" spans="1:2" x14ac:dyDescent="0.25">
      <c r="A491" s="24"/>
      <c r="B491" s="22"/>
    </row>
    <row r="492" spans="1:2" x14ac:dyDescent="0.25">
      <c r="A492" s="24"/>
      <c r="B492" s="22"/>
    </row>
    <row r="493" spans="1:2" x14ac:dyDescent="0.25">
      <c r="A493" s="24"/>
      <c r="B493" s="22"/>
    </row>
    <row r="494" spans="1:2" x14ac:dyDescent="0.25">
      <c r="A494" s="24"/>
      <c r="B494" s="22"/>
    </row>
    <row r="495" spans="1:2" x14ac:dyDescent="0.25">
      <c r="A495" s="24"/>
      <c r="B495" s="22"/>
    </row>
    <row r="496" spans="1:2" x14ac:dyDescent="0.25">
      <c r="A496" s="24"/>
      <c r="B496" s="22"/>
    </row>
    <row r="497" spans="1:2" x14ac:dyDescent="0.25">
      <c r="A497" s="24"/>
      <c r="B497" s="22"/>
    </row>
    <row r="498" spans="1:2" x14ac:dyDescent="0.25">
      <c r="A498" s="24"/>
      <c r="B498" s="22"/>
    </row>
    <row r="499" spans="1:2" x14ac:dyDescent="0.25">
      <c r="A499" s="24"/>
      <c r="B499" s="22"/>
    </row>
    <row r="500" spans="1:2" x14ac:dyDescent="0.25">
      <c r="A500" s="24"/>
      <c r="B500" s="22"/>
    </row>
    <row r="501" spans="1:2" x14ac:dyDescent="0.25">
      <c r="A501" s="24"/>
      <c r="B501" s="22"/>
    </row>
    <row r="502" spans="1:2" x14ac:dyDescent="0.25">
      <c r="A502" s="24"/>
      <c r="B502" s="22"/>
    </row>
    <row r="503" spans="1:2" x14ac:dyDescent="0.25">
      <c r="A503" s="24"/>
      <c r="B503" s="22"/>
    </row>
    <row r="504" spans="1:2" x14ac:dyDescent="0.25">
      <c r="A504" s="24"/>
      <c r="B504" s="22"/>
    </row>
    <row r="505" spans="1:2" x14ac:dyDescent="0.25">
      <c r="A505" s="24"/>
      <c r="B505" s="22"/>
    </row>
    <row r="506" spans="1:2" x14ac:dyDescent="0.25">
      <c r="A506" s="24"/>
      <c r="B506" s="22"/>
    </row>
    <row r="507" spans="1:2" x14ac:dyDescent="0.25">
      <c r="A507" s="24"/>
      <c r="B507" s="22"/>
    </row>
    <row r="508" spans="1:2" x14ac:dyDescent="0.25">
      <c r="A508" s="24"/>
      <c r="B508" s="22"/>
    </row>
    <row r="509" spans="1:2" x14ac:dyDescent="0.25">
      <c r="A509" s="24"/>
      <c r="B509" s="22"/>
    </row>
    <row r="510" spans="1:2" x14ac:dyDescent="0.25">
      <c r="A510" s="24"/>
      <c r="B510" s="22"/>
    </row>
    <row r="511" spans="1:2" x14ac:dyDescent="0.25">
      <c r="A511" s="24"/>
      <c r="B511" s="22"/>
    </row>
    <row r="512" spans="1:2" x14ac:dyDescent="0.25">
      <c r="A512" s="24"/>
      <c r="B512" s="22"/>
    </row>
    <row r="513" spans="1:2" x14ac:dyDescent="0.25">
      <c r="A513" s="24"/>
      <c r="B513" s="22"/>
    </row>
    <row r="514" spans="1:2" x14ac:dyDescent="0.25">
      <c r="A514" s="24"/>
      <c r="B514" s="22"/>
    </row>
    <row r="515" spans="1:2" x14ac:dyDescent="0.25">
      <c r="A515" s="24"/>
      <c r="B515" s="22"/>
    </row>
    <row r="516" spans="1:2" x14ac:dyDescent="0.25">
      <c r="A516" s="24"/>
      <c r="B516" s="2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830B6-425D-4F39-AF02-47FFF6473064}">
  <sheetPr codeName="Sheet16"/>
  <dimension ref="A1:N2"/>
  <sheetViews>
    <sheetView workbookViewId="0">
      <selection activeCell="A6" sqref="A6"/>
    </sheetView>
  </sheetViews>
  <sheetFormatPr defaultColWidth="8.7109375" defaultRowHeight="15" x14ac:dyDescent="0.25"/>
  <cols>
    <col min="1" max="2" width="57.42578125" style="46" bestFit="1" customWidth="1"/>
    <col min="3" max="3" width="42.140625" style="22" bestFit="1" customWidth="1"/>
    <col min="4" max="5" width="57.42578125" style="22" bestFit="1" customWidth="1"/>
    <col min="6" max="6" width="52.5703125" style="22" bestFit="1" customWidth="1"/>
    <col min="7" max="7" width="16.28515625" style="22" bestFit="1" customWidth="1"/>
    <col min="8" max="9" width="10.28515625" style="22" bestFit="1" customWidth="1"/>
    <col min="10" max="10" width="12.140625" style="22" bestFit="1" customWidth="1"/>
    <col min="11" max="11" width="14.5703125" style="22" bestFit="1" customWidth="1"/>
    <col min="12" max="12" width="10" style="22" bestFit="1" customWidth="1"/>
    <col min="13" max="13" width="13.5703125" style="22" bestFit="1" customWidth="1"/>
    <col min="14" max="14" width="13.140625" style="22" bestFit="1" customWidth="1"/>
    <col min="15" max="16384" width="8.7109375" style="22"/>
  </cols>
  <sheetData>
    <row r="1" spans="1:14" x14ac:dyDescent="0.25">
      <c r="A1" s="45" t="s">
        <v>170</v>
      </c>
      <c r="B1" s="45" t="s">
        <v>171</v>
      </c>
      <c r="C1" s="39" t="s">
        <v>102</v>
      </c>
      <c r="D1" s="39" t="s">
        <v>103</v>
      </c>
      <c r="E1" s="39" t="s">
        <v>104</v>
      </c>
      <c r="F1" s="39" t="s">
        <v>105</v>
      </c>
      <c r="G1" s="39" t="s">
        <v>106</v>
      </c>
      <c r="H1" s="39" t="s">
        <v>107</v>
      </c>
      <c r="I1" s="39" t="s">
        <v>108</v>
      </c>
      <c r="J1" s="39" t="s">
        <v>145</v>
      </c>
      <c r="K1" s="39" t="s">
        <v>146</v>
      </c>
      <c r="L1" s="39" t="s">
        <v>109</v>
      </c>
      <c r="M1" s="39" t="s">
        <v>110</v>
      </c>
      <c r="N1" s="39" t="s">
        <v>111</v>
      </c>
    </row>
    <row r="2" spans="1:14" x14ac:dyDescent="0.25">
      <c r="A2" s="46" t="str">
        <f>CC3_Retur!H4</f>
        <v>mm/dd/yyyy</v>
      </c>
      <c r="B2" s="46" t="str">
        <f>VLOOKUP("GET_TGL_INV",CC1_ImpINV!$C:$G,5,FALSE)</f>
        <v>24/07/2024</v>
      </c>
      <c r="C2" s="22" t="str">
        <f>VLOOKUP("GET_NO_INV",CC1_ImpINV!$C:$E,3,FALSE)</f>
        <v>34/GG/MJK/VII/24</v>
      </c>
      <c r="D2" s="22" t="str">
        <f>SUBSTITUTE(SUBSTITUTE(SUBSTITUTE(CC3_Retur!G2," ",""),":",""),"Date","")</f>
        <v>20-08-2024</v>
      </c>
      <c r="E2" s="22">
        <v>1</v>
      </c>
      <c r="F2" s="22" t="str">
        <f>VLOOKUP("GET_TGL_SJ",CC2_ImpSJ!$C:$R,16,FALSE)</f>
        <v>23JULI2024</v>
      </c>
      <c r="G2" s="22" t="str">
        <f>VLOOKUP("GET_NO_SJ",CC2_ImpSJ!$C:$K,9,FALSE)</f>
        <v>33/GG/MJK/VII/24</v>
      </c>
      <c r="H2" s="22">
        <f>SUM(CC3_Retur!$I$9:$I$1048576)</f>
        <v>5.6000000000000005</v>
      </c>
      <c r="I2" s="22">
        <f>SUM(CC3_Retur!$J$9:$J$1048576)</f>
        <v>5.6010000000000009</v>
      </c>
      <c r="J2" s="22">
        <f>SUM(CC3_Retur!$K$9:$K$1048576)</f>
        <v>1</v>
      </c>
      <c r="K2" s="22" t="str">
        <f>UPPER(CC3_Retur!L9)</f>
        <v>BOX</v>
      </c>
      <c r="L2" s="22">
        <f>HOME!$E$12</f>
        <v>0</v>
      </c>
      <c r="M2" s="22">
        <f>HOME!$E$13</f>
        <v>0</v>
      </c>
      <c r="N2" s="47">
        <f>HOME!$E$14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9A540-EE46-4454-98DB-D7652172F13C}">
  <sheetPr codeName="Sheet1"/>
  <dimension ref="A1:C5"/>
  <sheetViews>
    <sheetView workbookViewId="0">
      <selection activeCell="D10" sqref="D10"/>
    </sheetView>
  </sheetViews>
  <sheetFormatPr defaultRowHeight="15" x14ac:dyDescent="0.25"/>
  <cols>
    <col min="1" max="1" width="33.140625" customWidth="1"/>
    <col min="2" max="2" width="18" style="15" customWidth="1"/>
    <col min="3" max="3" width="9" customWidth="1"/>
  </cols>
  <sheetData>
    <row r="1" spans="1:3" x14ac:dyDescent="0.25">
      <c r="A1" s="26" t="s">
        <v>26</v>
      </c>
      <c r="B1" s="27" t="s">
        <v>27</v>
      </c>
      <c r="C1" s="26" t="s">
        <v>19</v>
      </c>
    </row>
    <row r="2" spans="1:3" x14ac:dyDescent="0.25">
      <c r="A2" t="s">
        <v>18</v>
      </c>
      <c r="B2" s="15" t="b">
        <v>1</v>
      </c>
    </row>
    <row r="3" spans="1:3" x14ac:dyDescent="0.25">
      <c r="A3" s="25" t="s">
        <v>24</v>
      </c>
      <c r="B3" s="15" t="b">
        <v>1</v>
      </c>
    </row>
    <row r="4" spans="1:3" x14ac:dyDescent="0.25">
      <c r="A4" s="25" t="s">
        <v>25</v>
      </c>
      <c r="B4" s="15" t="b">
        <v>1</v>
      </c>
    </row>
    <row r="5" spans="1:3" x14ac:dyDescent="0.25">
      <c r="A5" s="25" t="s">
        <v>28</v>
      </c>
      <c r="B5" s="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INFO</vt:lpstr>
      <vt:lpstr>LA</vt:lpstr>
      <vt:lpstr>HOME</vt:lpstr>
      <vt:lpstr>Temp_VALIDASI_BakalInput1</vt:lpstr>
      <vt:lpstr>Ref_Def</vt:lpstr>
      <vt:lpstr>Ref_User</vt:lpstr>
      <vt:lpstr>VALIDASI_BakalInput1</vt:lpstr>
      <vt:lpstr>CC1_ImpINV</vt:lpstr>
      <vt:lpstr>CC1_DM</vt:lpstr>
      <vt:lpstr>CC2_ImpSJ</vt:lpstr>
      <vt:lpstr>CC3_Retur</vt:lpstr>
      <vt:lpstr>Ref_Satuan</vt:lpstr>
      <vt:lpstr>BakalInput_Barang</vt:lpstr>
      <vt:lpstr>BakalInput_Kelengkapan (HC)</vt:lpstr>
      <vt:lpstr>HASIL VALIDASI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</dc:creator>
  <cp:lastModifiedBy>septian arif maulana</cp:lastModifiedBy>
  <dcterms:created xsi:type="dcterms:W3CDTF">2024-08-12T06:33:41Z</dcterms:created>
  <dcterms:modified xsi:type="dcterms:W3CDTF">2024-10-17T09:37:38Z</dcterms:modified>
</cp:coreProperties>
</file>