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07-02-2024\bahan\"/>
    </mc:Choice>
  </mc:AlternateContent>
  <xr:revisionPtr revIDLastSave="0" documentId="8_{26B1B1AA-7452-4509-9446-26047BD69578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all costing" sheetId="1" r:id="rId1"/>
  </sheets>
  <externalReferences>
    <externalReference r:id="rId2"/>
  </externalReferences>
  <definedNames>
    <definedName name="_xlnm._FilterDatabase" localSheetId="0" hidden="1">'all costing'!$X$5:$X$174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6" i="1" l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1" i="1"/>
  <c r="U22" i="1"/>
  <c r="U23" i="1"/>
  <c r="U24" i="1"/>
  <c r="U25" i="1"/>
  <c r="U26" i="1"/>
  <c r="U28" i="1"/>
  <c r="U29" i="1"/>
  <c r="U30" i="1"/>
  <c r="U31" i="1"/>
  <c r="U32" i="1"/>
  <c r="U33" i="1"/>
  <c r="U34" i="1"/>
  <c r="U35" i="1"/>
  <c r="U36" i="1"/>
  <c r="U37" i="1"/>
  <c r="U39" i="1"/>
  <c r="U40" i="1"/>
  <c r="U41" i="1"/>
  <c r="U42" i="1"/>
  <c r="U43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5" i="1"/>
  <c r="U166" i="1"/>
  <c r="U167" i="1"/>
  <c r="U168" i="1"/>
  <c r="U169" i="1"/>
  <c r="U170" i="1"/>
  <c r="U171" i="1"/>
  <c r="U172" i="1"/>
  <c r="U173" i="1"/>
  <c r="L163" i="1"/>
  <c r="O150" i="1" s="1"/>
  <c r="L142" i="1"/>
  <c r="O126" i="1" s="1"/>
  <c r="D164" i="1"/>
  <c r="E164" i="1" s="1"/>
  <c r="B44" i="1"/>
  <c r="D44" i="1" s="1"/>
  <c r="E44" i="1" s="1"/>
  <c r="B38" i="1"/>
  <c r="D38" i="1" s="1"/>
  <c r="E38" i="1" s="1"/>
  <c r="S156" i="1"/>
  <c r="R156" i="1"/>
  <c r="S173" i="1"/>
  <c r="R173" i="1"/>
  <c r="S172" i="1"/>
  <c r="R172" i="1"/>
  <c r="S171" i="1"/>
  <c r="R171" i="1"/>
  <c r="S170" i="1"/>
  <c r="R170" i="1"/>
  <c r="S169" i="1"/>
  <c r="R169" i="1"/>
  <c r="S168" i="1"/>
  <c r="R168" i="1"/>
  <c r="S167" i="1"/>
  <c r="R167" i="1"/>
  <c r="S166" i="1"/>
  <c r="R166" i="1"/>
  <c r="S165" i="1"/>
  <c r="R165" i="1"/>
  <c r="S162" i="1"/>
  <c r="R162" i="1"/>
  <c r="S161" i="1"/>
  <c r="R161" i="1"/>
  <c r="S160" i="1"/>
  <c r="R160" i="1"/>
  <c r="S159" i="1"/>
  <c r="R159" i="1"/>
  <c r="S158" i="1"/>
  <c r="R158" i="1"/>
  <c r="S157" i="1"/>
  <c r="R157" i="1"/>
  <c r="S155" i="1"/>
  <c r="R155" i="1"/>
  <c r="S154" i="1"/>
  <c r="R154" i="1"/>
  <c r="S153" i="1"/>
  <c r="R153" i="1"/>
  <c r="S152" i="1"/>
  <c r="R152" i="1"/>
  <c r="S151" i="1"/>
  <c r="R151" i="1"/>
  <c r="S150" i="1"/>
  <c r="R150" i="1"/>
  <c r="S149" i="1"/>
  <c r="R149" i="1"/>
  <c r="S148" i="1"/>
  <c r="R148" i="1"/>
  <c r="S147" i="1"/>
  <c r="R147" i="1"/>
  <c r="S146" i="1"/>
  <c r="R146" i="1"/>
  <c r="S145" i="1"/>
  <c r="R145" i="1"/>
  <c r="S144" i="1"/>
  <c r="R144" i="1"/>
  <c r="S143" i="1"/>
  <c r="R143" i="1"/>
  <c r="S141" i="1"/>
  <c r="R141" i="1"/>
  <c r="S140" i="1"/>
  <c r="R140" i="1"/>
  <c r="S139" i="1"/>
  <c r="R139" i="1"/>
  <c r="S138" i="1"/>
  <c r="R138" i="1"/>
  <c r="S137" i="1"/>
  <c r="R137" i="1"/>
  <c r="S136" i="1"/>
  <c r="R136" i="1"/>
  <c r="S135" i="1"/>
  <c r="R135" i="1"/>
  <c r="S134" i="1"/>
  <c r="R134" i="1"/>
  <c r="S133" i="1"/>
  <c r="R133" i="1"/>
  <c r="S132" i="1"/>
  <c r="R132" i="1"/>
  <c r="S131" i="1"/>
  <c r="R131" i="1"/>
  <c r="S130" i="1"/>
  <c r="R130" i="1"/>
  <c r="S129" i="1"/>
  <c r="R129" i="1"/>
  <c r="S128" i="1"/>
  <c r="R128" i="1"/>
  <c r="S127" i="1"/>
  <c r="R127" i="1"/>
  <c r="S126" i="1"/>
  <c r="R126" i="1"/>
  <c r="S125" i="1"/>
  <c r="R125" i="1"/>
  <c r="S124" i="1"/>
  <c r="R124" i="1"/>
  <c r="S122" i="1"/>
  <c r="R122" i="1"/>
  <c r="S121" i="1"/>
  <c r="R121" i="1"/>
  <c r="S120" i="1"/>
  <c r="R120" i="1"/>
  <c r="S119" i="1"/>
  <c r="R119" i="1"/>
  <c r="S118" i="1"/>
  <c r="R118" i="1"/>
  <c r="S117" i="1"/>
  <c r="R117" i="1"/>
  <c r="S116" i="1"/>
  <c r="R116" i="1"/>
  <c r="S115" i="1"/>
  <c r="R115" i="1"/>
  <c r="S114" i="1"/>
  <c r="R114" i="1"/>
  <c r="S113" i="1"/>
  <c r="R113" i="1"/>
  <c r="S112" i="1"/>
  <c r="R112" i="1"/>
  <c r="S111" i="1"/>
  <c r="R111" i="1"/>
  <c r="S110" i="1"/>
  <c r="R110" i="1"/>
  <c r="S109" i="1"/>
  <c r="R109" i="1"/>
  <c r="S108" i="1"/>
  <c r="R108" i="1"/>
  <c r="S107" i="1"/>
  <c r="R107" i="1"/>
  <c r="S106" i="1"/>
  <c r="R106" i="1"/>
  <c r="S105" i="1"/>
  <c r="R105" i="1"/>
  <c r="S104" i="1"/>
  <c r="R104" i="1"/>
  <c r="S103" i="1"/>
  <c r="R103" i="1"/>
  <c r="S102" i="1"/>
  <c r="R102" i="1"/>
  <c r="S101" i="1"/>
  <c r="R101" i="1"/>
  <c r="S99" i="1"/>
  <c r="R99" i="1"/>
  <c r="S98" i="1"/>
  <c r="R98" i="1"/>
  <c r="S97" i="1"/>
  <c r="R97" i="1"/>
  <c r="S96" i="1"/>
  <c r="R96" i="1"/>
  <c r="S95" i="1"/>
  <c r="R95" i="1"/>
  <c r="S94" i="1"/>
  <c r="R94" i="1"/>
  <c r="S93" i="1"/>
  <c r="R93" i="1"/>
  <c r="S92" i="1"/>
  <c r="R92" i="1"/>
  <c r="S91" i="1"/>
  <c r="R91" i="1"/>
  <c r="S90" i="1"/>
  <c r="R90" i="1"/>
  <c r="S89" i="1"/>
  <c r="R89" i="1"/>
  <c r="S88" i="1"/>
  <c r="R88" i="1"/>
  <c r="S87" i="1"/>
  <c r="R87" i="1"/>
  <c r="S86" i="1"/>
  <c r="R86" i="1"/>
  <c r="S85" i="1"/>
  <c r="R85" i="1"/>
  <c r="S84" i="1"/>
  <c r="R84" i="1"/>
  <c r="S83" i="1"/>
  <c r="R83" i="1"/>
  <c r="S82" i="1"/>
  <c r="R82" i="1"/>
  <c r="S81" i="1"/>
  <c r="R81" i="1"/>
  <c r="S80" i="1"/>
  <c r="R80" i="1"/>
  <c r="S79" i="1"/>
  <c r="R79" i="1"/>
  <c r="S78" i="1"/>
  <c r="R78" i="1"/>
  <c r="S77" i="1"/>
  <c r="R77" i="1"/>
  <c r="S76" i="1"/>
  <c r="R76" i="1"/>
  <c r="S75" i="1"/>
  <c r="R75" i="1"/>
  <c r="S74" i="1"/>
  <c r="R74" i="1"/>
  <c r="S73" i="1"/>
  <c r="R73" i="1"/>
  <c r="S72" i="1"/>
  <c r="R72" i="1"/>
  <c r="S71" i="1"/>
  <c r="R71" i="1"/>
  <c r="S70" i="1"/>
  <c r="R70" i="1"/>
  <c r="S69" i="1"/>
  <c r="R69" i="1"/>
  <c r="S68" i="1"/>
  <c r="R68" i="1"/>
  <c r="S67" i="1"/>
  <c r="R67" i="1"/>
  <c r="S66" i="1"/>
  <c r="R66" i="1"/>
  <c r="S65" i="1"/>
  <c r="R65" i="1"/>
  <c r="S64" i="1"/>
  <c r="R64" i="1"/>
  <c r="S63" i="1"/>
  <c r="R63" i="1"/>
  <c r="S62" i="1"/>
  <c r="R62" i="1"/>
  <c r="S61" i="1"/>
  <c r="R61" i="1"/>
  <c r="S60" i="1"/>
  <c r="R60" i="1"/>
  <c r="S59" i="1"/>
  <c r="R59" i="1"/>
  <c r="S58" i="1"/>
  <c r="R58" i="1"/>
  <c r="S57" i="1"/>
  <c r="R57" i="1"/>
  <c r="S56" i="1"/>
  <c r="R56" i="1"/>
  <c r="S55" i="1"/>
  <c r="R55" i="1"/>
  <c r="S54" i="1"/>
  <c r="R54" i="1"/>
  <c r="S53" i="1"/>
  <c r="R53" i="1"/>
  <c r="S52" i="1"/>
  <c r="R52" i="1"/>
  <c r="S51" i="1"/>
  <c r="R51" i="1"/>
  <c r="S50" i="1"/>
  <c r="R50" i="1"/>
  <c r="S49" i="1"/>
  <c r="R49" i="1"/>
  <c r="S48" i="1"/>
  <c r="R48" i="1"/>
  <c r="S47" i="1"/>
  <c r="R47" i="1"/>
  <c r="S46" i="1"/>
  <c r="R46" i="1"/>
  <c r="S45" i="1"/>
  <c r="W45" i="1" s="1"/>
  <c r="R45" i="1"/>
  <c r="S43" i="1"/>
  <c r="R43" i="1"/>
  <c r="S42" i="1"/>
  <c r="R42" i="1"/>
  <c r="S41" i="1"/>
  <c r="R41" i="1"/>
  <c r="S40" i="1"/>
  <c r="R40" i="1"/>
  <c r="S39" i="1"/>
  <c r="R39" i="1"/>
  <c r="S37" i="1"/>
  <c r="R37" i="1"/>
  <c r="S36" i="1"/>
  <c r="R36" i="1"/>
  <c r="S35" i="1"/>
  <c r="R35" i="1"/>
  <c r="S34" i="1"/>
  <c r="R34" i="1"/>
  <c r="S33" i="1"/>
  <c r="R33" i="1"/>
  <c r="S32" i="1"/>
  <c r="R32" i="1"/>
  <c r="S31" i="1"/>
  <c r="R31" i="1"/>
  <c r="S30" i="1"/>
  <c r="R30" i="1"/>
  <c r="S29" i="1"/>
  <c r="R29" i="1"/>
  <c r="S28" i="1"/>
  <c r="R28" i="1"/>
  <c r="S26" i="1"/>
  <c r="R26" i="1"/>
  <c r="S25" i="1"/>
  <c r="R25" i="1"/>
  <c r="S24" i="1"/>
  <c r="R24" i="1"/>
  <c r="S23" i="1"/>
  <c r="R23" i="1"/>
  <c r="S22" i="1"/>
  <c r="R22" i="1"/>
  <c r="S21" i="1"/>
  <c r="R21" i="1"/>
  <c r="S19" i="1"/>
  <c r="R19" i="1"/>
  <c r="S18" i="1"/>
  <c r="R18" i="1"/>
  <c r="S17" i="1"/>
  <c r="R17" i="1"/>
  <c r="S16" i="1"/>
  <c r="R16" i="1"/>
  <c r="S15" i="1"/>
  <c r="R15" i="1"/>
  <c r="S14" i="1"/>
  <c r="R14" i="1"/>
  <c r="S13" i="1"/>
  <c r="R13" i="1"/>
  <c r="S12" i="1"/>
  <c r="R12" i="1"/>
  <c r="S11" i="1"/>
  <c r="R11" i="1"/>
  <c r="S10" i="1"/>
  <c r="R10" i="1"/>
  <c r="S9" i="1"/>
  <c r="R9" i="1"/>
  <c r="S8" i="1"/>
  <c r="R8" i="1"/>
  <c r="S7" i="1"/>
  <c r="R7" i="1"/>
  <c r="R6" i="1"/>
  <c r="S6" i="1"/>
  <c r="N7" i="1"/>
  <c r="N15" i="1"/>
  <c r="N156" i="1"/>
  <c r="N173" i="1"/>
  <c r="N172" i="1"/>
  <c r="N171" i="1"/>
  <c r="N170" i="1"/>
  <c r="N169" i="1"/>
  <c r="N168" i="1"/>
  <c r="N167" i="1"/>
  <c r="N166" i="1"/>
  <c r="N165" i="1"/>
  <c r="N162" i="1"/>
  <c r="N161" i="1"/>
  <c r="N160" i="1"/>
  <c r="N159" i="1"/>
  <c r="N158" i="1"/>
  <c r="N157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3" i="1"/>
  <c r="N42" i="1"/>
  <c r="N41" i="1"/>
  <c r="N40" i="1"/>
  <c r="N37" i="1"/>
  <c r="N36" i="1"/>
  <c r="N35" i="1"/>
  <c r="N34" i="1"/>
  <c r="N33" i="1"/>
  <c r="N32" i="1"/>
  <c r="N31" i="1"/>
  <c r="N30" i="1"/>
  <c r="N29" i="1"/>
  <c r="N26" i="1"/>
  <c r="N25" i="1"/>
  <c r="N24" i="1"/>
  <c r="N23" i="1"/>
  <c r="N22" i="1"/>
  <c r="N21" i="1"/>
  <c r="N19" i="1"/>
  <c r="N18" i="1"/>
  <c r="N17" i="1"/>
  <c r="N14" i="1"/>
  <c r="N13" i="1"/>
  <c r="N12" i="1"/>
  <c r="N11" i="1"/>
  <c r="N10" i="1"/>
  <c r="N9" i="1"/>
  <c r="P9" i="1" s="1"/>
  <c r="D21" i="1"/>
  <c r="D28" i="1"/>
  <c r="E28" i="1" s="1"/>
  <c r="D29" i="1"/>
  <c r="D30" i="1"/>
  <c r="D31" i="1"/>
  <c r="D32" i="1"/>
  <c r="D33" i="1"/>
  <c r="D34" i="1"/>
  <c r="D35" i="1"/>
  <c r="D36" i="1"/>
  <c r="D37" i="1"/>
  <c r="D39" i="1"/>
  <c r="E39" i="1" s="1"/>
  <c r="D40" i="1"/>
  <c r="D41" i="1"/>
  <c r="D42" i="1"/>
  <c r="D43" i="1"/>
  <c r="D45" i="1"/>
  <c r="D101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7" i="1"/>
  <c r="D158" i="1"/>
  <c r="D159" i="1"/>
  <c r="D160" i="1"/>
  <c r="D161" i="1"/>
  <c r="D162" i="1"/>
  <c r="D165" i="1"/>
  <c r="D6" i="1"/>
  <c r="C20" i="1"/>
  <c r="C21" i="1"/>
  <c r="C27" i="1"/>
  <c r="C28" i="1"/>
  <c r="C29" i="1"/>
  <c r="C38" i="1"/>
  <c r="C39" i="1"/>
  <c r="C40" i="1"/>
  <c r="C44" i="1"/>
  <c r="C45" i="1"/>
  <c r="C100" i="1"/>
  <c r="C101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7" i="1"/>
  <c r="C158" i="1"/>
  <c r="C159" i="1"/>
  <c r="C160" i="1"/>
  <c r="C161" i="1"/>
  <c r="C162" i="1"/>
  <c r="C164" i="1"/>
  <c r="C165" i="1"/>
  <c r="C174" i="1"/>
  <c r="C6" i="1"/>
  <c r="O139" i="1" l="1"/>
  <c r="O135" i="1"/>
  <c r="O149" i="1"/>
  <c r="O147" i="1"/>
  <c r="T82" i="1"/>
  <c r="O143" i="1"/>
  <c r="O141" i="1"/>
  <c r="O157" i="1"/>
  <c r="O140" i="1"/>
  <c r="O155" i="1"/>
  <c r="O125" i="1"/>
  <c r="L164" i="1"/>
  <c r="O156" i="1"/>
  <c r="O148" i="1"/>
  <c r="O133" i="1"/>
  <c r="O162" i="1"/>
  <c r="O154" i="1"/>
  <c r="O146" i="1"/>
  <c r="O132" i="1"/>
  <c r="O161" i="1"/>
  <c r="O153" i="1"/>
  <c r="O145" i="1"/>
  <c r="O131" i="1"/>
  <c r="O160" i="1"/>
  <c r="O152" i="1"/>
  <c r="O144" i="1"/>
  <c r="O127" i="1"/>
  <c r="O159" i="1"/>
  <c r="O151" i="1"/>
  <c r="O158" i="1"/>
  <c r="O138" i="1"/>
  <c r="O130" i="1"/>
  <c r="O137" i="1"/>
  <c r="O129" i="1"/>
  <c r="O136" i="1"/>
  <c r="O128" i="1"/>
  <c r="O124" i="1"/>
  <c r="O134" i="1"/>
  <c r="T108" i="1"/>
  <c r="T116" i="1"/>
  <c r="T125" i="1"/>
  <c r="T133" i="1"/>
  <c r="T141" i="1"/>
  <c r="Y147" i="1"/>
  <c r="T159" i="1"/>
  <c r="T169" i="1"/>
  <c r="V54" i="1"/>
  <c r="T65" i="1"/>
  <c r="T77" i="1"/>
  <c r="V9" i="1"/>
  <c r="V35" i="1"/>
  <c r="T78" i="1"/>
  <c r="T81" i="1"/>
  <c r="T54" i="1"/>
  <c r="T70" i="1"/>
  <c r="T11" i="1"/>
  <c r="V47" i="1"/>
  <c r="V55" i="1"/>
  <c r="T58" i="1"/>
  <c r="V41" i="1"/>
  <c r="V50" i="1"/>
  <c r="Y69" i="1"/>
  <c r="T150" i="1"/>
  <c r="V67" i="1"/>
  <c r="T53" i="1"/>
  <c r="V45" i="1"/>
  <c r="T66" i="1"/>
  <c r="T74" i="1"/>
  <c r="V51" i="1"/>
  <c r="T37" i="1"/>
  <c r="T62" i="1"/>
  <c r="T18" i="1"/>
  <c r="V17" i="1"/>
  <c r="V31" i="1"/>
  <c r="V33" i="1"/>
  <c r="T46" i="1"/>
  <c r="T61" i="1"/>
  <c r="Y103" i="1"/>
  <c r="T57" i="1"/>
  <c r="T73" i="1"/>
  <c r="V11" i="1"/>
  <c r="T19" i="1"/>
  <c r="V26" i="1"/>
  <c r="V30" i="1"/>
  <c r="T35" i="1"/>
  <c r="W41" i="1"/>
  <c r="T110" i="1"/>
  <c r="T118" i="1"/>
  <c r="T127" i="1"/>
  <c r="T135" i="1"/>
  <c r="T144" i="1"/>
  <c r="T152" i="1"/>
  <c r="T161" i="1"/>
  <c r="W9" i="1"/>
  <c r="V62" i="1"/>
  <c r="V71" i="1"/>
  <c r="T48" i="1"/>
  <c r="Y9" i="1"/>
  <c r="T12" i="1"/>
  <c r="V28" i="1"/>
  <c r="V32" i="1"/>
  <c r="V37" i="1"/>
  <c r="V42" i="1"/>
  <c r="V63" i="1"/>
  <c r="V7" i="1"/>
  <c r="T10" i="1"/>
  <c r="V14" i="1"/>
  <c r="T17" i="1"/>
  <c r="V19" i="1"/>
  <c r="V24" i="1"/>
  <c r="V59" i="1"/>
  <c r="T39" i="1"/>
  <c r="T47" i="1"/>
  <c r="T21" i="1"/>
  <c r="T36" i="1"/>
  <c r="T9" i="1"/>
  <c r="V15" i="1"/>
  <c r="V23" i="1"/>
  <c r="T26" i="1"/>
  <c r="Y41" i="1"/>
  <c r="V58" i="1"/>
  <c r="T69" i="1"/>
  <c r="Y141" i="1"/>
  <c r="V43" i="1"/>
  <c r="V60" i="1"/>
  <c r="T64" i="1"/>
  <c r="T75" i="1"/>
  <c r="V77" i="1"/>
  <c r="V36" i="1"/>
  <c r="V64" i="1"/>
  <c r="T68" i="1"/>
  <c r="T79" i="1"/>
  <c r="V81" i="1"/>
  <c r="V34" i="1"/>
  <c r="V53" i="1"/>
  <c r="V68" i="1"/>
  <c r="W72" i="1"/>
  <c r="T72" i="1"/>
  <c r="T83" i="1"/>
  <c r="T76" i="1"/>
  <c r="T51" i="1"/>
  <c r="T55" i="1"/>
  <c r="V57" i="1"/>
  <c r="V72" i="1"/>
  <c r="Y72" i="1"/>
  <c r="V25" i="1"/>
  <c r="T59" i="1"/>
  <c r="V61" i="1"/>
  <c r="V76" i="1"/>
  <c r="T80" i="1"/>
  <c r="T111" i="1"/>
  <c r="T119" i="1"/>
  <c r="T128" i="1"/>
  <c r="W128" i="1"/>
  <c r="T136" i="1"/>
  <c r="T145" i="1"/>
  <c r="T153" i="1"/>
  <c r="T162" i="1"/>
  <c r="T172" i="1"/>
  <c r="T63" i="1"/>
  <c r="V80" i="1"/>
  <c r="V16" i="1"/>
  <c r="V52" i="1"/>
  <c r="T56" i="1"/>
  <c r="T67" i="1"/>
  <c r="V69" i="1"/>
  <c r="W69" i="1" s="1"/>
  <c r="V18" i="1"/>
  <c r="T52" i="1"/>
  <c r="V65" i="1"/>
  <c r="V8" i="1"/>
  <c r="V10" i="1"/>
  <c r="V46" i="1"/>
  <c r="V56" i="1"/>
  <c r="T60" i="1"/>
  <c r="T71" i="1"/>
  <c r="V73" i="1"/>
  <c r="T7" i="1"/>
  <c r="V13" i="1"/>
  <c r="T15" i="1"/>
  <c r="V22" i="1"/>
  <c r="T24" i="1"/>
  <c r="T33" i="1"/>
  <c r="V40" i="1"/>
  <c r="T42" i="1"/>
  <c r="V49" i="1"/>
  <c r="W150" i="1"/>
  <c r="T45" i="1"/>
  <c r="T112" i="1"/>
  <c r="T120" i="1"/>
  <c r="T129" i="1"/>
  <c r="T137" i="1"/>
  <c r="T146" i="1"/>
  <c r="T154" i="1"/>
  <c r="T165" i="1"/>
  <c r="V12" i="1"/>
  <c r="T14" i="1"/>
  <c r="V21" i="1"/>
  <c r="T23" i="1"/>
  <c r="T32" i="1"/>
  <c r="V39" i="1"/>
  <c r="T41" i="1"/>
  <c r="V48" i="1"/>
  <c r="T50" i="1"/>
  <c r="V75" i="1"/>
  <c r="V79" i="1"/>
  <c r="V83" i="1"/>
  <c r="V29" i="1"/>
  <c r="T171" i="1"/>
  <c r="V6" i="1"/>
  <c r="T8" i="1"/>
  <c r="T16" i="1"/>
  <c r="T25" i="1"/>
  <c r="T34" i="1"/>
  <c r="T43" i="1"/>
  <c r="V66" i="1"/>
  <c r="V70" i="1"/>
  <c r="V74" i="1"/>
  <c r="V78" i="1"/>
  <c r="V82" i="1"/>
  <c r="T6" i="1"/>
  <c r="T13" i="1"/>
  <c r="T22" i="1"/>
  <c r="T40" i="1"/>
  <c r="T49" i="1"/>
  <c r="T139" i="1"/>
  <c r="T167" i="1"/>
  <c r="T85" i="1"/>
  <c r="T87" i="1"/>
  <c r="T89" i="1"/>
  <c r="T91" i="1"/>
  <c r="T93" i="1"/>
  <c r="T95" i="1"/>
  <c r="T97" i="1"/>
  <c r="T99" i="1"/>
  <c r="T102" i="1"/>
  <c r="T104" i="1"/>
  <c r="V106" i="1"/>
  <c r="T109" i="1"/>
  <c r="T117" i="1"/>
  <c r="T126" i="1"/>
  <c r="T134" i="1"/>
  <c r="T143" i="1"/>
  <c r="T151" i="1"/>
  <c r="T160" i="1"/>
  <c r="T170" i="1"/>
  <c r="T106" i="1"/>
  <c r="T131" i="1"/>
  <c r="V85" i="1"/>
  <c r="V87" i="1"/>
  <c r="V89" i="1"/>
  <c r="V91" i="1"/>
  <c r="V93" i="1"/>
  <c r="V95" i="1"/>
  <c r="V97" i="1"/>
  <c r="V99" i="1"/>
  <c r="V102" i="1"/>
  <c r="V104" i="1"/>
  <c r="V109" i="1"/>
  <c r="T173" i="1"/>
  <c r="T157" i="1"/>
  <c r="T84" i="1"/>
  <c r="T107" i="1"/>
  <c r="T115" i="1"/>
  <c r="T124" i="1"/>
  <c r="T132" i="1"/>
  <c r="T140" i="1"/>
  <c r="T149" i="1"/>
  <c r="T158" i="1"/>
  <c r="T168" i="1"/>
  <c r="T28" i="1"/>
  <c r="T29" i="1"/>
  <c r="T30" i="1"/>
  <c r="T31" i="1"/>
  <c r="V107" i="1"/>
  <c r="V108" i="1"/>
  <c r="T114" i="1"/>
  <c r="Y128" i="1"/>
  <c r="T148" i="1"/>
  <c r="V84" i="1"/>
  <c r="T86" i="1"/>
  <c r="T88" i="1"/>
  <c r="T90" i="1"/>
  <c r="T92" i="1"/>
  <c r="T94" i="1"/>
  <c r="T96" i="1"/>
  <c r="T98" i="1"/>
  <c r="T101" i="1"/>
  <c r="T103" i="1"/>
  <c r="T105" i="1"/>
  <c r="T113" i="1"/>
  <c r="T121" i="1"/>
  <c r="T130" i="1"/>
  <c r="T138" i="1"/>
  <c r="T147" i="1"/>
  <c r="T155" i="1"/>
  <c r="T166" i="1"/>
  <c r="T156" i="1"/>
  <c r="T122" i="1"/>
  <c r="V86" i="1"/>
  <c r="V88" i="1"/>
  <c r="V90" i="1"/>
  <c r="V92" i="1"/>
  <c r="V94" i="1"/>
  <c r="V96" i="1"/>
  <c r="V98" i="1"/>
  <c r="V101" i="1"/>
  <c r="V103" i="1"/>
  <c r="W103" i="1" s="1"/>
  <c r="V105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W141" i="1" s="1"/>
  <c r="V143" i="1"/>
  <c r="V144" i="1"/>
  <c r="V145" i="1"/>
  <c r="V146" i="1"/>
  <c r="V147" i="1"/>
  <c r="W147" i="1" s="1"/>
  <c r="V148" i="1"/>
  <c r="V149" i="1"/>
  <c r="V150" i="1"/>
  <c r="V151" i="1"/>
  <c r="V152" i="1"/>
  <c r="V153" i="1"/>
  <c r="V154" i="1"/>
  <c r="V155" i="1"/>
  <c r="V157" i="1"/>
  <c r="V158" i="1"/>
  <c r="V159" i="1"/>
  <c r="V160" i="1"/>
  <c r="V161" i="1"/>
  <c r="V162" i="1"/>
  <c r="V165" i="1"/>
  <c r="V166" i="1"/>
  <c r="V167" i="1"/>
  <c r="V168" i="1"/>
  <c r="V169" i="1"/>
  <c r="V170" i="1"/>
  <c r="V171" i="1"/>
  <c r="V172" i="1"/>
  <c r="V173" i="1"/>
  <c r="V156" i="1"/>
  <c r="N8" i="1"/>
  <c r="N16" i="1"/>
  <c r="N6" i="1"/>
  <c r="E161" i="1"/>
  <c r="E154" i="1"/>
  <c r="E148" i="1"/>
  <c r="E141" i="1"/>
  <c r="E135" i="1"/>
  <c r="E129" i="1"/>
  <c r="E147" i="1"/>
  <c r="E128" i="1"/>
  <c r="E162" i="1"/>
  <c r="E155" i="1"/>
  <c r="E143" i="1"/>
  <c r="E136" i="1"/>
  <c r="E124" i="1"/>
  <c r="E40" i="1"/>
  <c r="E21" i="1"/>
  <c r="E160" i="1"/>
  <c r="E140" i="1"/>
  <c r="E159" i="1"/>
  <c r="E152" i="1"/>
  <c r="E146" i="1"/>
  <c r="E139" i="1"/>
  <c r="E133" i="1"/>
  <c r="E127" i="1"/>
  <c r="E29" i="1"/>
  <c r="E165" i="1"/>
  <c r="E158" i="1"/>
  <c r="E151" i="1"/>
  <c r="E145" i="1"/>
  <c r="E138" i="1"/>
  <c r="E132" i="1"/>
  <c r="E126" i="1"/>
  <c r="E153" i="1"/>
  <c r="E134" i="1"/>
  <c r="E101" i="1"/>
  <c r="E157" i="1"/>
  <c r="E144" i="1"/>
  <c r="E137" i="1"/>
  <c r="E131" i="1"/>
  <c r="E125" i="1"/>
  <c r="O163" i="1" l="1"/>
  <c r="X164" i="1"/>
  <c r="X163" i="1"/>
  <c r="X142" i="1"/>
  <c r="O142" i="1"/>
  <c r="V163" i="1"/>
  <c r="V142" i="1"/>
  <c r="X44" i="1"/>
  <c r="X27" i="1"/>
  <c r="X20" i="1"/>
  <c r="V100" i="1"/>
  <c r="V20" i="1"/>
  <c r="V44" i="1"/>
  <c r="X38" i="1"/>
  <c r="V38" i="1"/>
  <c r="X174" i="1"/>
  <c r="V123" i="1"/>
  <c r="V174" i="1"/>
  <c r="X123" i="1"/>
  <c r="X100" i="1"/>
  <c r="V27" i="1"/>
  <c r="N175" i="1"/>
  <c r="M175" i="1"/>
  <c r="O164" i="1" l="1"/>
  <c r="V164" i="1"/>
  <c r="B196" i="1"/>
  <c r="H194" i="1"/>
  <c r="H193" i="1"/>
  <c r="B192" i="1"/>
  <c r="B191" i="1"/>
  <c r="B190" i="1"/>
  <c r="B189" i="1"/>
  <c r="B188" i="1"/>
  <c r="B187" i="1"/>
  <c r="L174" i="1"/>
  <c r="A166" i="1"/>
  <c r="L123" i="1"/>
  <c r="O112" i="1" s="1"/>
  <c r="A102" i="1"/>
  <c r="L100" i="1"/>
  <c r="H191" i="1" s="1"/>
  <c r="A46" i="1"/>
  <c r="L44" i="1"/>
  <c r="E41" i="1"/>
  <c r="L38" i="1"/>
  <c r="E30" i="1"/>
  <c r="L27" i="1"/>
  <c r="A22" i="1"/>
  <c r="L20" i="1"/>
  <c r="A7" i="1" a="1"/>
  <c r="A19" i="1" s="1"/>
  <c r="D19" i="1" l="1"/>
  <c r="E19" i="1" s="1"/>
  <c r="B20" i="1"/>
  <c r="D20" i="1" s="1"/>
  <c r="E20" i="1" s="1"/>
  <c r="W112" i="1"/>
  <c r="Y112" i="1"/>
  <c r="Y155" i="1"/>
  <c r="W155" i="1"/>
  <c r="O32" i="1"/>
  <c r="O43" i="1"/>
  <c r="O21" i="1"/>
  <c r="O6" i="1"/>
  <c r="O7" i="1"/>
  <c r="O12" i="1"/>
  <c r="O18" i="1"/>
  <c r="O13" i="1"/>
  <c r="O14" i="1"/>
  <c r="O19" i="1"/>
  <c r="O15" i="1"/>
  <c r="O8" i="1"/>
  <c r="O9" i="1"/>
  <c r="O16" i="1"/>
  <c r="O10" i="1"/>
  <c r="O11" i="1"/>
  <c r="O17" i="1"/>
  <c r="D22" i="1"/>
  <c r="E22" i="1" s="1"/>
  <c r="D46" i="1"/>
  <c r="E46" i="1" s="1"/>
  <c r="D102" i="1"/>
  <c r="E102" i="1" s="1"/>
  <c r="D166" i="1"/>
  <c r="E166" i="1" s="1"/>
  <c r="C19" i="1"/>
  <c r="O61" i="1"/>
  <c r="O39" i="1"/>
  <c r="A47" i="1"/>
  <c r="C46" i="1"/>
  <c r="E31" i="1"/>
  <c r="C30" i="1"/>
  <c r="A167" i="1"/>
  <c r="C166" i="1"/>
  <c r="O69" i="1"/>
  <c r="P69" i="1" s="1"/>
  <c r="E42" i="1"/>
  <c r="C41" i="1"/>
  <c r="A103" i="1"/>
  <c r="C102" i="1"/>
  <c r="A23" i="1"/>
  <c r="C22" i="1"/>
  <c r="O48" i="1"/>
  <c r="O53" i="1"/>
  <c r="O41" i="1"/>
  <c r="P41" i="1" s="1"/>
  <c r="P44" i="1" s="1"/>
  <c r="O56" i="1"/>
  <c r="O64" i="1"/>
  <c r="O72" i="1"/>
  <c r="P72" i="1" s="1"/>
  <c r="O81" i="1"/>
  <c r="O93" i="1"/>
  <c r="O49" i="1"/>
  <c r="O57" i="1"/>
  <c r="O65" i="1"/>
  <c r="O73" i="1"/>
  <c r="O83" i="1"/>
  <c r="O94" i="1"/>
  <c r="O77" i="1"/>
  <c r="O89" i="1"/>
  <c r="O46" i="1"/>
  <c r="O54" i="1"/>
  <c r="O62" i="1"/>
  <c r="O70" i="1"/>
  <c r="O78" i="1"/>
  <c r="O91" i="1"/>
  <c r="O97" i="1"/>
  <c r="O50" i="1"/>
  <c r="O58" i="1"/>
  <c r="O66" i="1"/>
  <c r="O74" i="1"/>
  <c r="O85" i="1"/>
  <c r="O45" i="1"/>
  <c r="Y45" i="1" s="1"/>
  <c r="O51" i="1"/>
  <c r="O59" i="1"/>
  <c r="O67" i="1"/>
  <c r="O75" i="1"/>
  <c r="O86" i="1"/>
  <c r="O99" i="1"/>
  <c r="O82" i="1"/>
  <c r="O90" i="1"/>
  <c r="O98" i="1"/>
  <c r="Y150" i="1"/>
  <c r="O80" i="1"/>
  <c r="O88" i="1"/>
  <c r="O96" i="1"/>
  <c r="O30" i="1"/>
  <c r="O34" i="1"/>
  <c r="H189" i="1"/>
  <c r="O36" i="1"/>
  <c r="O28" i="1"/>
  <c r="A11" i="1"/>
  <c r="D11" i="1" s="1"/>
  <c r="H187" i="1"/>
  <c r="L175" i="1"/>
  <c r="O121" i="1"/>
  <c r="O119" i="1"/>
  <c r="O117" i="1"/>
  <c r="O115" i="1"/>
  <c r="O113" i="1"/>
  <c r="O111" i="1"/>
  <c r="O109" i="1"/>
  <c r="O107" i="1"/>
  <c r="O105" i="1"/>
  <c r="O103" i="1"/>
  <c r="O101" i="1"/>
  <c r="H192" i="1"/>
  <c r="O122" i="1"/>
  <c r="O114" i="1"/>
  <c r="O106" i="1"/>
  <c r="O116" i="1"/>
  <c r="O108" i="1"/>
  <c r="H196" i="1"/>
  <c r="O173" i="1"/>
  <c r="O171" i="1"/>
  <c r="O169" i="1"/>
  <c r="O167" i="1"/>
  <c r="O165" i="1"/>
  <c r="O168" i="1"/>
  <c r="O170" i="1"/>
  <c r="A16" i="1"/>
  <c r="D16" i="1" s="1"/>
  <c r="A12" i="1"/>
  <c r="D12" i="1" s="1"/>
  <c r="A8" i="1"/>
  <c r="D8" i="1" s="1"/>
  <c r="A18" i="1"/>
  <c r="D18" i="1" s="1"/>
  <c r="A13" i="1"/>
  <c r="D13" i="1" s="1"/>
  <c r="A7" i="1"/>
  <c r="D7" i="1" s="1"/>
  <c r="A14" i="1"/>
  <c r="D14" i="1" s="1"/>
  <c r="O102" i="1"/>
  <c r="O118" i="1"/>
  <c r="O166" i="1"/>
  <c r="A9" i="1"/>
  <c r="D9" i="1" s="1"/>
  <c r="A15" i="1"/>
  <c r="D15" i="1" s="1"/>
  <c r="O26" i="1"/>
  <c r="O24" i="1"/>
  <c r="O22" i="1"/>
  <c r="H188" i="1"/>
  <c r="O23" i="1"/>
  <c r="O25" i="1"/>
  <c r="O104" i="1"/>
  <c r="O120" i="1"/>
  <c r="O172" i="1"/>
  <c r="A10" i="1"/>
  <c r="D10" i="1" s="1"/>
  <c r="A17" i="1"/>
  <c r="D17" i="1" s="1"/>
  <c r="O110" i="1"/>
  <c r="H195" i="1"/>
  <c r="O37" i="1"/>
  <c r="O35" i="1"/>
  <c r="O33" i="1"/>
  <c r="O31" i="1"/>
  <c r="O29" i="1"/>
  <c r="H190" i="1"/>
  <c r="O42" i="1"/>
  <c r="O40" i="1"/>
  <c r="O47" i="1"/>
  <c r="O52" i="1"/>
  <c r="O55" i="1"/>
  <c r="O60" i="1"/>
  <c r="O63" i="1"/>
  <c r="O68" i="1"/>
  <c r="O71" i="1"/>
  <c r="O76" i="1"/>
  <c r="O79" i="1"/>
  <c r="O84" i="1"/>
  <c r="O87" i="1"/>
  <c r="O92" i="1"/>
  <c r="O95" i="1"/>
  <c r="P34" i="1" l="1"/>
  <c r="Y34" i="1"/>
  <c r="W34" i="1"/>
  <c r="P68" i="1"/>
  <c r="Y68" i="1"/>
  <c r="W68" i="1"/>
  <c r="P84" i="1"/>
  <c r="Y84" i="1"/>
  <c r="W84" i="1"/>
  <c r="P78" i="1"/>
  <c r="Y78" i="1"/>
  <c r="W78" i="1"/>
  <c r="P18" i="1"/>
  <c r="Y18" i="1"/>
  <c r="W18" i="1"/>
  <c r="Y39" i="1"/>
  <c r="W39" i="1"/>
  <c r="Y28" i="1"/>
  <c r="W28" i="1"/>
  <c r="Y60" i="1"/>
  <c r="W60" i="1"/>
  <c r="W111" i="1"/>
  <c r="Y111" i="1"/>
  <c r="Y97" i="1"/>
  <c r="W97" i="1"/>
  <c r="Y87" i="1"/>
  <c r="W87" i="1"/>
  <c r="Y113" i="1"/>
  <c r="W113" i="1"/>
  <c r="Y90" i="1"/>
  <c r="W90" i="1"/>
  <c r="P51" i="1"/>
  <c r="W51" i="1"/>
  <c r="Y51" i="1"/>
  <c r="P81" i="1"/>
  <c r="W81" i="1"/>
  <c r="Y81" i="1"/>
  <c r="Y160" i="1"/>
  <c r="W160" i="1"/>
  <c r="W101" i="1"/>
  <c r="Y101" i="1"/>
  <c r="P83" i="1"/>
  <c r="W83" i="1"/>
  <c r="Y83" i="1"/>
  <c r="Y76" i="1"/>
  <c r="W76" i="1"/>
  <c r="Y156" i="1"/>
  <c r="W156" i="1"/>
  <c r="Y131" i="1"/>
  <c r="W131" i="1"/>
  <c r="Y133" i="1"/>
  <c r="W133" i="1"/>
  <c r="Y99" i="1"/>
  <c r="W99" i="1"/>
  <c r="Y74" i="1"/>
  <c r="W74" i="1"/>
  <c r="Y62" i="1"/>
  <c r="W62" i="1"/>
  <c r="Y73" i="1"/>
  <c r="W73" i="1"/>
  <c r="P56" i="1"/>
  <c r="W56" i="1"/>
  <c r="Y56" i="1"/>
  <c r="Y71" i="1"/>
  <c r="W71" i="1"/>
  <c r="Y42" i="1"/>
  <c r="W42" i="1"/>
  <c r="Y125" i="1"/>
  <c r="W125" i="1"/>
  <c r="Y132" i="1"/>
  <c r="W132" i="1"/>
  <c r="Y135" i="1"/>
  <c r="W135" i="1"/>
  <c r="Y110" i="1"/>
  <c r="W110" i="1"/>
  <c r="Y102" i="1"/>
  <c r="W102" i="1"/>
  <c r="Y170" i="1"/>
  <c r="W170" i="1"/>
  <c r="Y108" i="1"/>
  <c r="W108" i="1"/>
  <c r="Y105" i="1"/>
  <c r="W105" i="1"/>
  <c r="Y121" i="1"/>
  <c r="W121" i="1"/>
  <c r="Y30" i="1"/>
  <c r="W30" i="1"/>
  <c r="Y138" i="1"/>
  <c r="W138" i="1"/>
  <c r="W162" i="1"/>
  <c r="Y162" i="1"/>
  <c r="P86" i="1"/>
  <c r="Y86" i="1"/>
  <c r="W86" i="1"/>
  <c r="Y66" i="1"/>
  <c r="W66" i="1"/>
  <c r="P54" i="1"/>
  <c r="Y54" i="1"/>
  <c r="W54" i="1"/>
  <c r="P65" i="1"/>
  <c r="Y65" i="1"/>
  <c r="W65" i="1"/>
  <c r="Y8" i="1"/>
  <c r="W8" i="1"/>
  <c r="Y6" i="1"/>
  <c r="W6" i="1"/>
  <c r="Y115" i="1"/>
  <c r="W115" i="1"/>
  <c r="P82" i="1"/>
  <c r="Y82" i="1"/>
  <c r="W82" i="1"/>
  <c r="P22" i="1"/>
  <c r="Y22" i="1"/>
  <c r="W22" i="1"/>
  <c r="Y168" i="1"/>
  <c r="W168" i="1"/>
  <c r="Y116" i="1"/>
  <c r="W116" i="1"/>
  <c r="Y107" i="1"/>
  <c r="W107" i="1"/>
  <c r="P96" i="1"/>
  <c r="Y96" i="1"/>
  <c r="W96" i="1"/>
  <c r="Y145" i="1"/>
  <c r="W145" i="1"/>
  <c r="Y75" i="1"/>
  <c r="W75" i="1"/>
  <c r="P58" i="1"/>
  <c r="Y58" i="1"/>
  <c r="W58" i="1"/>
  <c r="P46" i="1"/>
  <c r="Y46" i="1"/>
  <c r="W46" i="1"/>
  <c r="Y57" i="1"/>
  <c r="W57" i="1"/>
  <c r="Y129" i="1"/>
  <c r="W129" i="1"/>
  <c r="Y15" i="1"/>
  <c r="W15" i="1"/>
  <c r="P21" i="1"/>
  <c r="Y21" i="1"/>
  <c r="W21" i="1"/>
  <c r="W31" i="1"/>
  <c r="Y31" i="1"/>
  <c r="Y149" i="1"/>
  <c r="W149" i="1"/>
  <c r="Y172" i="1"/>
  <c r="W172" i="1"/>
  <c r="Y167" i="1"/>
  <c r="W167" i="1"/>
  <c r="Y98" i="1"/>
  <c r="W98" i="1"/>
  <c r="Y93" i="1"/>
  <c r="W93" i="1"/>
  <c r="P55" i="1"/>
  <c r="W55" i="1"/>
  <c r="Y55" i="1"/>
  <c r="Y33" i="1"/>
  <c r="W33" i="1"/>
  <c r="W154" i="1"/>
  <c r="Y154" i="1"/>
  <c r="Y152" i="1"/>
  <c r="W152" i="1"/>
  <c r="Y120" i="1"/>
  <c r="W120" i="1"/>
  <c r="W169" i="1"/>
  <c r="Y169" i="1"/>
  <c r="Y151" i="1"/>
  <c r="W151" i="1"/>
  <c r="Y124" i="1"/>
  <c r="W124" i="1"/>
  <c r="P35" i="1"/>
  <c r="Y35" i="1"/>
  <c r="W35" i="1"/>
  <c r="Y157" i="1"/>
  <c r="W157" i="1"/>
  <c r="Y171" i="1"/>
  <c r="W171" i="1"/>
  <c r="Y134" i="1"/>
  <c r="W134" i="1"/>
  <c r="Y130" i="1"/>
  <c r="W130" i="1"/>
  <c r="W137" i="1"/>
  <c r="Y137" i="1"/>
  <c r="Y139" i="1"/>
  <c r="W139" i="1"/>
  <c r="P95" i="1"/>
  <c r="W95" i="1"/>
  <c r="Y95" i="1"/>
  <c r="W63" i="1"/>
  <c r="Y63" i="1"/>
  <c r="Y29" i="1"/>
  <c r="W29" i="1"/>
  <c r="W136" i="1"/>
  <c r="Y136" i="1"/>
  <c r="Y143" i="1"/>
  <c r="W143" i="1"/>
  <c r="Y144" i="1"/>
  <c r="W144" i="1"/>
  <c r="P24" i="1"/>
  <c r="Y24" i="1"/>
  <c r="W24" i="1"/>
  <c r="W165" i="1"/>
  <c r="Y165" i="1"/>
  <c r="Y106" i="1"/>
  <c r="W106" i="1"/>
  <c r="Y109" i="1"/>
  <c r="W109" i="1"/>
  <c r="P88" i="1"/>
  <c r="Y88" i="1"/>
  <c r="W88" i="1"/>
  <c r="W67" i="1"/>
  <c r="Y67" i="1"/>
  <c r="P50" i="1"/>
  <c r="W50" i="1"/>
  <c r="Y50" i="1"/>
  <c r="Y89" i="1"/>
  <c r="W89" i="1"/>
  <c r="W49" i="1"/>
  <c r="Y49" i="1"/>
  <c r="P53" i="1"/>
  <c r="Y53" i="1"/>
  <c r="W53" i="1"/>
  <c r="P61" i="1"/>
  <c r="Y61" i="1"/>
  <c r="W61" i="1"/>
  <c r="Y19" i="1"/>
  <c r="W19" i="1"/>
  <c r="Y43" i="1"/>
  <c r="W43" i="1"/>
  <c r="Y17" i="1"/>
  <c r="W17" i="1"/>
  <c r="W14" i="1"/>
  <c r="Y14" i="1"/>
  <c r="W32" i="1"/>
  <c r="Y32" i="1"/>
  <c r="Y11" i="1"/>
  <c r="W11" i="1"/>
  <c r="Y13" i="1"/>
  <c r="W13" i="1"/>
  <c r="W146" i="1"/>
  <c r="Y146" i="1"/>
  <c r="W10" i="1"/>
  <c r="Y10" i="1"/>
  <c r="Y59" i="1"/>
  <c r="W59" i="1"/>
  <c r="W77" i="1"/>
  <c r="Y77" i="1"/>
  <c r="P52" i="1"/>
  <c r="Y52" i="1"/>
  <c r="W52" i="1"/>
  <c r="W153" i="1"/>
  <c r="Y153" i="1"/>
  <c r="Y104" i="1"/>
  <c r="W104" i="1"/>
  <c r="Y36" i="1"/>
  <c r="W36" i="1"/>
  <c r="Y94" i="1"/>
  <c r="W94" i="1"/>
  <c r="Y79" i="1"/>
  <c r="W79" i="1"/>
  <c r="Y127" i="1"/>
  <c r="W127" i="1"/>
  <c r="Y166" i="1"/>
  <c r="W166" i="1"/>
  <c r="Y140" i="1"/>
  <c r="W140" i="1"/>
  <c r="Y70" i="1"/>
  <c r="W70" i="1"/>
  <c r="P64" i="1"/>
  <c r="W64" i="1"/>
  <c r="Y64" i="1"/>
  <c r="Y158" i="1"/>
  <c r="W158" i="1"/>
  <c r="Y16" i="1"/>
  <c r="W16" i="1"/>
  <c r="Y12" i="1"/>
  <c r="W12" i="1"/>
  <c r="Y92" i="1"/>
  <c r="W92" i="1"/>
  <c r="Y148" i="1"/>
  <c r="W148" i="1"/>
  <c r="Y26" i="1"/>
  <c r="W26" i="1"/>
  <c r="Y114" i="1"/>
  <c r="W114" i="1"/>
  <c r="P80" i="1"/>
  <c r="Y80" i="1"/>
  <c r="W80" i="1"/>
  <c r="Y48" i="1"/>
  <c r="W48" i="1"/>
  <c r="Y122" i="1"/>
  <c r="W122" i="1"/>
  <c r="W91" i="1"/>
  <c r="Y91" i="1"/>
  <c r="Y47" i="1"/>
  <c r="W47" i="1"/>
  <c r="P37" i="1"/>
  <c r="W37" i="1"/>
  <c r="Y37" i="1"/>
  <c r="Y159" i="1"/>
  <c r="W159" i="1"/>
  <c r="Y161" i="1"/>
  <c r="W161" i="1"/>
  <c r="Y25" i="1"/>
  <c r="W25" i="1"/>
  <c r="Y173" i="1"/>
  <c r="W173" i="1"/>
  <c r="Y117" i="1"/>
  <c r="W117" i="1"/>
  <c r="P85" i="1"/>
  <c r="Y85" i="1"/>
  <c r="W85" i="1"/>
  <c r="Y40" i="1"/>
  <c r="W40" i="1"/>
  <c r="Y126" i="1"/>
  <c r="W126" i="1"/>
  <c r="W23" i="1"/>
  <c r="Y23" i="1"/>
  <c r="Y118" i="1"/>
  <c r="W118" i="1"/>
  <c r="Y119" i="1"/>
  <c r="W119" i="1"/>
  <c r="Y7" i="1"/>
  <c r="W7" i="1"/>
  <c r="P6" i="1"/>
  <c r="P15" i="1"/>
  <c r="P19" i="1"/>
  <c r="P17" i="1"/>
  <c r="P14" i="1"/>
  <c r="P11" i="1"/>
  <c r="P13" i="1"/>
  <c r="P8" i="1"/>
  <c r="P10" i="1"/>
  <c r="P16" i="1"/>
  <c r="P12" i="1"/>
  <c r="P7" i="1"/>
  <c r="D23" i="1"/>
  <c r="E23" i="1" s="1"/>
  <c r="D103" i="1"/>
  <c r="E103" i="1" s="1"/>
  <c r="D47" i="1"/>
  <c r="E47" i="1" s="1"/>
  <c r="D167" i="1"/>
  <c r="E167" i="1" s="1"/>
  <c r="C17" i="1"/>
  <c r="E17" i="1"/>
  <c r="C18" i="1"/>
  <c r="C13" i="1"/>
  <c r="C10" i="1"/>
  <c r="E10" i="1"/>
  <c r="C8" i="1"/>
  <c r="E8" i="1"/>
  <c r="C11" i="1"/>
  <c r="E11" i="1"/>
  <c r="C15" i="1"/>
  <c r="C12" i="1"/>
  <c r="E12" i="1"/>
  <c r="C9" i="1"/>
  <c r="C14" i="1"/>
  <c r="C16" i="1"/>
  <c r="C7" i="1"/>
  <c r="A24" i="1"/>
  <c r="C23" i="1"/>
  <c r="E32" i="1"/>
  <c r="C31" i="1"/>
  <c r="A168" i="1"/>
  <c r="D168" i="1" s="1"/>
  <c r="C167" i="1"/>
  <c r="C42" i="1"/>
  <c r="A104" i="1"/>
  <c r="C103" i="1"/>
  <c r="A48" i="1"/>
  <c r="C47" i="1"/>
  <c r="O100" i="1"/>
  <c r="O44" i="1"/>
  <c r="O27" i="1"/>
  <c r="H197" i="1"/>
  <c r="A187" i="1" s="1"/>
  <c r="O38" i="1"/>
  <c r="O20" i="1"/>
  <c r="O174" i="1"/>
  <c r="O123" i="1"/>
  <c r="W44" i="1" l="1"/>
  <c r="W163" i="1"/>
  <c r="Y163" i="1"/>
  <c r="W142" i="1"/>
  <c r="Y142" i="1"/>
  <c r="P38" i="1"/>
  <c r="Y44" i="1"/>
  <c r="Y38" i="1"/>
  <c r="Y100" i="1"/>
  <c r="W123" i="1"/>
  <c r="W27" i="1"/>
  <c r="Y27" i="1"/>
  <c r="W100" i="1"/>
  <c r="W174" i="1"/>
  <c r="Y174" i="1"/>
  <c r="W20" i="1"/>
  <c r="W38" i="1"/>
  <c r="Y20" i="1"/>
  <c r="Y123" i="1"/>
  <c r="P100" i="1"/>
  <c r="P27" i="1"/>
  <c r="P20" i="1"/>
  <c r="D104" i="1"/>
  <c r="E104" i="1" s="1"/>
  <c r="D24" i="1"/>
  <c r="E24" i="1" s="1"/>
  <c r="D48" i="1"/>
  <c r="C43" i="1"/>
  <c r="E43" i="1"/>
  <c r="A25" i="1"/>
  <c r="C24" i="1"/>
  <c r="A105" i="1"/>
  <c r="C104" i="1"/>
  <c r="E33" i="1"/>
  <c r="C32" i="1"/>
  <c r="A49" i="1"/>
  <c r="C48" i="1"/>
  <c r="A169" i="1"/>
  <c r="C168" i="1"/>
  <c r="A195" i="1"/>
  <c r="A196" i="1"/>
  <c r="A189" i="1"/>
  <c r="A193" i="1"/>
  <c r="A191" i="1"/>
  <c r="A194" i="1"/>
  <c r="A192" i="1"/>
  <c r="A188" i="1"/>
  <c r="A190" i="1"/>
  <c r="Y164" i="1" l="1"/>
  <c r="W164" i="1"/>
  <c r="D25" i="1"/>
  <c r="E25" i="1" s="1"/>
  <c r="D169" i="1"/>
  <c r="E169" i="1" s="1"/>
  <c r="D105" i="1"/>
  <c r="E105" i="1" s="1"/>
  <c r="D49" i="1"/>
  <c r="E49" i="1" s="1"/>
  <c r="E34" i="1"/>
  <c r="C33" i="1"/>
  <c r="A170" i="1"/>
  <c r="C169" i="1"/>
  <c r="A106" i="1"/>
  <c r="C105" i="1"/>
  <c r="A50" i="1"/>
  <c r="C49" i="1"/>
  <c r="A26" i="1"/>
  <c r="C25" i="1"/>
  <c r="D26" i="1" l="1"/>
  <c r="E26" i="1" s="1"/>
  <c r="B27" i="1"/>
  <c r="D27" i="1" s="1"/>
  <c r="E27" i="1" s="1"/>
  <c r="D106" i="1"/>
  <c r="E106" i="1" s="1"/>
  <c r="D170" i="1"/>
  <c r="E170" i="1" s="1"/>
  <c r="D50" i="1"/>
  <c r="E50" i="1" s="1"/>
  <c r="C26" i="1"/>
  <c r="A107" i="1"/>
  <c r="C106" i="1"/>
  <c r="A171" i="1"/>
  <c r="C170" i="1"/>
  <c r="A51" i="1"/>
  <c r="C50" i="1"/>
  <c r="E35" i="1"/>
  <c r="C34" i="1"/>
  <c r="D171" i="1" l="1"/>
  <c r="E171" i="1" s="1"/>
  <c r="D51" i="1"/>
  <c r="E51" i="1" s="1"/>
  <c r="D107" i="1"/>
  <c r="E107" i="1" s="1"/>
  <c r="A52" i="1"/>
  <c r="C51" i="1"/>
  <c r="A172" i="1"/>
  <c r="C171" i="1"/>
  <c r="E36" i="1"/>
  <c r="C35" i="1"/>
  <c r="A108" i="1"/>
  <c r="C107" i="1"/>
  <c r="D108" i="1" l="1"/>
  <c r="E108" i="1" s="1"/>
  <c r="D52" i="1"/>
  <c r="E52" i="1" s="1"/>
  <c r="D172" i="1"/>
  <c r="E172" i="1" s="1"/>
  <c r="C36" i="1"/>
  <c r="A173" i="1"/>
  <c r="C172" i="1"/>
  <c r="A109" i="1"/>
  <c r="C108" i="1"/>
  <c r="A53" i="1"/>
  <c r="C52" i="1"/>
  <c r="D173" i="1" l="1"/>
  <c r="B174" i="1"/>
  <c r="D53" i="1"/>
  <c r="E53" i="1" s="1"/>
  <c r="D109" i="1"/>
  <c r="E109" i="1" s="1"/>
  <c r="C37" i="1"/>
  <c r="E37" i="1"/>
  <c r="A110" i="1"/>
  <c r="C109" i="1"/>
  <c r="C173" i="1"/>
  <c r="A54" i="1"/>
  <c r="C53" i="1"/>
  <c r="D156" i="1" l="1"/>
  <c r="D174" i="1"/>
  <c r="E174" i="1" s="1"/>
  <c r="D110" i="1"/>
  <c r="E110" i="1" s="1"/>
  <c r="D54" i="1"/>
  <c r="E54" i="1" s="1"/>
  <c r="C156" i="1"/>
  <c r="A55" i="1"/>
  <c r="C54" i="1"/>
  <c r="A111" i="1"/>
  <c r="C110" i="1"/>
  <c r="D111" i="1" l="1"/>
  <c r="E111" i="1" s="1"/>
  <c r="D55" i="1"/>
  <c r="A112" i="1"/>
  <c r="C111" i="1"/>
  <c r="A56" i="1"/>
  <c r="C55" i="1"/>
  <c r="D112" i="1" l="1"/>
  <c r="E112" i="1" s="1"/>
  <c r="D56" i="1"/>
  <c r="E56" i="1" s="1"/>
  <c r="A57" i="1"/>
  <c r="C56" i="1"/>
  <c r="A113" i="1"/>
  <c r="C112" i="1"/>
  <c r="D57" i="1" l="1"/>
  <c r="D113" i="1"/>
  <c r="E113" i="1" s="1"/>
  <c r="A114" i="1"/>
  <c r="C113" i="1"/>
  <c r="A58" i="1"/>
  <c r="C57" i="1"/>
  <c r="D114" i="1" l="1"/>
  <c r="E114" i="1" s="1"/>
  <c r="D58" i="1"/>
  <c r="A59" i="1"/>
  <c r="D59" i="1" s="1"/>
  <c r="C58" i="1"/>
  <c r="A115" i="1"/>
  <c r="C114" i="1"/>
  <c r="D115" i="1" l="1"/>
  <c r="E115" i="1" s="1"/>
  <c r="A116" i="1"/>
  <c r="C115" i="1"/>
  <c r="A60" i="1"/>
  <c r="D60" i="1" s="1"/>
  <c r="C59" i="1"/>
  <c r="D116" i="1" l="1"/>
  <c r="E116" i="1" s="1"/>
  <c r="A61" i="1"/>
  <c r="C60" i="1"/>
  <c r="A117" i="1"/>
  <c r="C116" i="1"/>
  <c r="D117" i="1" l="1"/>
  <c r="E117" i="1" s="1"/>
  <c r="D61" i="1"/>
  <c r="E61" i="1" s="1"/>
  <c r="A118" i="1"/>
  <c r="C117" i="1"/>
  <c r="A62" i="1"/>
  <c r="C61" i="1"/>
  <c r="D118" i="1" l="1"/>
  <c r="E118" i="1" s="1"/>
  <c r="D62" i="1"/>
  <c r="A119" i="1"/>
  <c r="C118" i="1"/>
  <c r="A63" i="1"/>
  <c r="C62" i="1"/>
  <c r="D119" i="1" l="1"/>
  <c r="E119" i="1" s="1"/>
  <c r="D63" i="1"/>
  <c r="E63" i="1" s="1"/>
  <c r="A64" i="1"/>
  <c r="C63" i="1"/>
  <c r="A120" i="1"/>
  <c r="C119" i="1"/>
  <c r="D120" i="1" l="1"/>
  <c r="E120" i="1" s="1"/>
  <c r="D64" i="1"/>
  <c r="E64" i="1" s="1"/>
  <c r="A121" i="1"/>
  <c r="C120" i="1"/>
  <c r="A65" i="1"/>
  <c r="C64" i="1"/>
  <c r="D65" i="1" l="1"/>
  <c r="E65" i="1" s="1"/>
  <c r="D121" i="1"/>
  <c r="E121" i="1" s="1"/>
  <c r="A66" i="1"/>
  <c r="C65" i="1"/>
  <c r="A122" i="1"/>
  <c r="C121" i="1"/>
  <c r="D122" i="1" l="1"/>
  <c r="B123" i="1"/>
  <c r="D123" i="1" s="1"/>
  <c r="E123" i="1" s="1"/>
  <c r="D66" i="1"/>
  <c r="C122" i="1"/>
  <c r="A67" i="1"/>
  <c r="C66" i="1"/>
  <c r="D67" i="1" l="1"/>
  <c r="A68" i="1"/>
  <c r="C67" i="1"/>
  <c r="D68" i="1" l="1"/>
  <c r="A69" i="1"/>
  <c r="C68" i="1"/>
  <c r="D69" i="1" l="1"/>
  <c r="E69" i="1" s="1"/>
  <c r="A70" i="1"/>
  <c r="C69" i="1"/>
  <c r="D70" i="1" l="1"/>
  <c r="E70" i="1" s="1"/>
  <c r="A71" i="1"/>
  <c r="C70" i="1"/>
  <c r="D71" i="1" l="1"/>
  <c r="E71" i="1" s="1"/>
  <c r="A72" i="1"/>
  <c r="C71" i="1"/>
  <c r="D72" i="1" l="1"/>
  <c r="E72" i="1" s="1"/>
  <c r="A73" i="1"/>
  <c r="C72" i="1"/>
  <c r="D73" i="1" l="1"/>
  <c r="E73" i="1" s="1"/>
  <c r="A74" i="1"/>
  <c r="C73" i="1"/>
  <c r="D74" i="1" l="1"/>
  <c r="A75" i="1"/>
  <c r="C74" i="1"/>
  <c r="D75" i="1" l="1"/>
  <c r="A76" i="1"/>
  <c r="C75" i="1"/>
  <c r="D76" i="1" l="1"/>
  <c r="E76" i="1" s="1"/>
  <c r="A77" i="1"/>
  <c r="C76" i="1"/>
  <c r="D77" i="1" l="1"/>
  <c r="E77" i="1" s="1"/>
  <c r="A78" i="1"/>
  <c r="C77" i="1"/>
  <c r="D78" i="1" l="1"/>
  <c r="E78" i="1" s="1"/>
  <c r="A79" i="1"/>
  <c r="C78" i="1"/>
  <c r="D79" i="1" l="1"/>
  <c r="A80" i="1"/>
  <c r="C79" i="1"/>
  <c r="D80" i="1" l="1"/>
  <c r="A81" i="1"/>
  <c r="C80" i="1"/>
  <c r="D81" i="1" l="1"/>
  <c r="A82" i="1"/>
  <c r="C81" i="1"/>
  <c r="D82" i="1" l="1"/>
  <c r="E82" i="1" s="1"/>
  <c r="A83" i="1"/>
  <c r="C82" i="1"/>
  <c r="D83" i="1" l="1"/>
  <c r="E83" i="1" s="1"/>
  <c r="A84" i="1"/>
  <c r="C83" i="1"/>
  <c r="D84" i="1" l="1"/>
  <c r="A85" i="1"/>
  <c r="C84" i="1"/>
  <c r="D85" i="1" l="1"/>
  <c r="A86" i="1"/>
  <c r="C85" i="1"/>
  <c r="D86" i="1" l="1"/>
  <c r="A87" i="1"/>
  <c r="D87" i="1" s="1"/>
  <c r="C86" i="1"/>
  <c r="A88" i="1" l="1"/>
  <c r="C87" i="1"/>
  <c r="D88" i="1" l="1"/>
  <c r="E88" i="1" s="1"/>
  <c r="A89" i="1"/>
  <c r="C88" i="1"/>
  <c r="D89" i="1" l="1"/>
  <c r="E89" i="1" s="1"/>
  <c r="A90" i="1"/>
  <c r="C89" i="1"/>
  <c r="D90" i="1" l="1"/>
  <c r="E90" i="1" s="1"/>
  <c r="A91" i="1"/>
  <c r="C90" i="1"/>
  <c r="D91" i="1" l="1"/>
  <c r="E91" i="1" s="1"/>
  <c r="A92" i="1"/>
  <c r="C91" i="1"/>
  <c r="D92" i="1" l="1"/>
  <c r="E92" i="1" s="1"/>
  <c r="A93" i="1"/>
  <c r="C92" i="1"/>
  <c r="D93" i="1" l="1"/>
  <c r="E93" i="1" s="1"/>
  <c r="A94" i="1"/>
  <c r="C93" i="1"/>
  <c r="D94" i="1" l="1"/>
  <c r="E94" i="1" s="1"/>
  <c r="A95" i="1"/>
  <c r="C94" i="1"/>
  <c r="D95" i="1" l="1"/>
  <c r="E95" i="1" s="1"/>
  <c r="A96" i="1"/>
  <c r="D96" i="1" s="1"/>
  <c r="C95" i="1"/>
  <c r="A97" i="1" l="1"/>
  <c r="D97" i="1" s="1"/>
  <c r="C96" i="1"/>
  <c r="A98" i="1" l="1"/>
  <c r="D98" i="1" s="1"/>
  <c r="C97" i="1"/>
  <c r="A99" i="1" l="1"/>
  <c r="C98" i="1"/>
  <c r="D99" i="1" l="1"/>
  <c r="B100" i="1"/>
  <c r="D100" i="1" s="1"/>
  <c r="E100" i="1" s="1"/>
  <c r="C99" i="1"/>
  <c r="G93" i="1" l="1"/>
  <c r="G56" i="1"/>
  <c r="G25" i="1"/>
  <c r="G133" i="1"/>
  <c r="G150" i="1"/>
  <c r="G74" i="1"/>
  <c r="G103" i="1"/>
  <c r="G136" i="1"/>
  <c r="G110" i="1"/>
  <c r="G124" i="1"/>
  <c r="G16" i="1"/>
  <c r="G106" i="1"/>
  <c r="G62" i="1"/>
  <c r="G132" i="1"/>
  <c r="G57" i="1"/>
  <c r="G98" i="1"/>
  <c r="G88" i="1"/>
  <c r="G114" i="1"/>
  <c r="G40" i="1"/>
  <c r="G55" i="1"/>
  <c r="G31" i="1"/>
  <c r="G137" i="1"/>
  <c r="G26" i="1"/>
  <c r="G13" i="1"/>
  <c r="G167" i="1"/>
  <c r="G54" i="1"/>
  <c r="G140" i="1"/>
  <c r="G53" i="1"/>
  <c r="G27" i="1"/>
  <c r="G86" i="1"/>
  <c r="G159" i="1"/>
  <c r="G7" i="1"/>
  <c r="G47" i="1"/>
  <c r="G17" i="1"/>
  <c r="G102" i="1"/>
  <c r="G39" i="1"/>
  <c r="G92" i="1"/>
  <c r="G115" i="1"/>
  <c r="G63" i="1"/>
  <c r="G153" i="1"/>
  <c r="G65" i="1"/>
  <c r="G154" i="1"/>
  <c r="G6" i="1"/>
  <c r="G121" i="1"/>
  <c r="G8" i="1"/>
  <c r="G85" i="1"/>
  <c r="G24" i="1"/>
  <c r="G50" i="1"/>
  <c r="G35" i="1"/>
  <c r="G14" i="1"/>
  <c r="G131" i="1"/>
  <c r="G23" i="1"/>
  <c r="G147" i="1"/>
  <c r="G84" i="1"/>
  <c r="G69" i="1"/>
  <c r="G43" i="1"/>
  <c r="G78" i="1"/>
  <c r="G29" i="1"/>
  <c r="G94" i="1"/>
  <c r="G117" i="1"/>
  <c r="G64" i="1"/>
  <c r="G79" i="1"/>
  <c r="G107" i="1"/>
  <c r="G30" i="1"/>
  <c r="G125" i="1"/>
  <c r="G128" i="1"/>
  <c r="G108" i="1"/>
  <c r="G144" i="1"/>
  <c r="G19" i="1"/>
  <c r="G96" i="1"/>
  <c r="G104" i="1"/>
  <c r="G170" i="1"/>
  <c r="G149" i="1"/>
  <c r="G20" i="1"/>
  <c r="G33" i="1"/>
  <c r="G87" i="1"/>
  <c r="G70" i="1"/>
  <c r="G83" i="1"/>
  <c r="G95" i="1"/>
  <c r="G116" i="1"/>
  <c r="G138" i="1"/>
  <c r="G37" i="1"/>
  <c r="G129" i="1"/>
  <c r="G146" i="1"/>
  <c r="G148" i="1"/>
  <c r="G48" i="1"/>
  <c r="G172" i="1"/>
  <c r="G139" i="1"/>
  <c r="G15" i="1"/>
  <c r="G97" i="1"/>
  <c r="G58" i="1"/>
  <c r="G51" i="1"/>
  <c r="G166" i="1"/>
  <c r="G161" i="1"/>
  <c r="G169" i="1"/>
  <c r="G41" i="1"/>
  <c r="G156" i="1"/>
  <c r="G71" i="1"/>
  <c r="G90" i="1"/>
  <c r="G76" i="1"/>
  <c r="G89" i="1"/>
  <c r="G60" i="1"/>
  <c r="G113" i="1"/>
  <c r="G61" i="1"/>
  <c r="G22" i="1"/>
  <c r="G46" i="1"/>
  <c r="G34" i="1"/>
  <c r="G164" i="1"/>
  <c r="G10" i="1"/>
  <c r="G100" i="1"/>
  <c r="G126" i="1"/>
  <c r="G165" i="1"/>
  <c r="G32" i="1"/>
  <c r="G135" i="1"/>
  <c r="G81" i="1"/>
  <c r="G160" i="1"/>
  <c r="G36" i="1"/>
  <c r="G130" i="1"/>
  <c r="G143" i="1"/>
  <c r="G66" i="1"/>
  <c r="G75" i="1"/>
  <c r="G38" i="1"/>
  <c r="G105" i="1"/>
  <c r="G72" i="1"/>
  <c r="G91" i="1"/>
  <c r="G12" i="1"/>
  <c r="G112" i="1"/>
  <c r="G118" i="1"/>
  <c r="G134" i="1"/>
  <c r="G171" i="1"/>
  <c r="G155" i="1"/>
  <c r="G18" i="1"/>
  <c r="G45" i="1"/>
  <c r="G152" i="1"/>
  <c r="G157" i="1"/>
  <c r="G151" i="1"/>
  <c r="G80" i="1"/>
  <c r="G168" i="1"/>
  <c r="G158" i="1"/>
  <c r="G21" i="1"/>
  <c r="G141" i="1"/>
  <c r="G173" i="1"/>
  <c r="G82" i="1"/>
  <c r="G119" i="1"/>
  <c r="G120" i="1"/>
  <c r="G59" i="1"/>
  <c r="G174" i="1"/>
  <c r="G68" i="1"/>
  <c r="G109" i="1"/>
  <c r="G44" i="1"/>
  <c r="G122" i="1"/>
  <c r="G28" i="1"/>
  <c r="G11" i="1"/>
  <c r="G9" i="1"/>
  <c r="G101" i="1"/>
  <c r="G162" i="1"/>
  <c r="G123" i="1"/>
  <c r="G42" i="1"/>
  <c r="G99" i="1"/>
  <c r="G127" i="1"/>
  <c r="G52" i="1"/>
  <c r="G111" i="1"/>
  <c r="G73" i="1"/>
  <c r="G67" i="1"/>
  <c r="G145" i="1"/>
  <c r="G49" i="1"/>
  <c r="G77" i="1"/>
</calcChain>
</file>

<file path=xl/sharedStrings.xml><?xml version="1.0" encoding="utf-8"?>
<sst xmlns="http://schemas.openxmlformats.org/spreadsheetml/2006/main" count="1027" uniqueCount="249">
  <si>
    <t>PIC</t>
  </si>
  <si>
    <t>KATEGORI</t>
  </si>
  <si>
    <t>DEFINISI</t>
  </si>
  <si>
    <t>FACTORY</t>
  </si>
  <si>
    <t>PIC-2</t>
  </si>
  <si>
    <t>BUYER</t>
  </si>
  <si>
    <t>PLAN BUDGET</t>
  </si>
  <si>
    <t>ACTUAL</t>
  </si>
  <si>
    <t>BOBOT</t>
  </si>
  <si>
    <t>PERFORMANCE</t>
  </si>
  <si>
    <t>Asep Ridwan Subiana</t>
  </si>
  <si>
    <t>EXPEDITION/SEA FREIGHT</t>
  </si>
  <si>
    <t>Biaya Ekspor</t>
  </si>
  <si>
    <t>CLN</t>
  </si>
  <si>
    <t>Heni</t>
  </si>
  <si>
    <t>MAJA-2</t>
  </si>
  <si>
    <t>Farida</t>
  </si>
  <si>
    <t>INSURANCE EXPENSES</t>
  </si>
  <si>
    <t>Jaminan kontrak kerja makloon</t>
  </si>
  <si>
    <t>Nunung</t>
  </si>
  <si>
    <t>Yanto</t>
  </si>
  <si>
    <t>OTHER PRODUCTION COST</t>
  </si>
  <si>
    <t>Import</t>
  </si>
  <si>
    <t>Seli</t>
  </si>
  <si>
    <t>MAJA-1</t>
  </si>
  <si>
    <t>Irna</t>
  </si>
  <si>
    <t>PEMAKAIAN GENERAL MATERIAL</t>
  </si>
  <si>
    <t>issue nashua, double tape, karton tebal,numbering, kertas gelar, tinta numbering, kertas marker.</t>
  </si>
  <si>
    <t>Ika</t>
  </si>
  <si>
    <t>Sri K</t>
  </si>
  <si>
    <t>PEMAKAIAN PACKING</t>
  </si>
  <si>
    <t>Lakban &amp; accessories packing utk produksi</t>
  </si>
  <si>
    <t>TRUCKING EXPENSES</t>
  </si>
  <si>
    <t>Biaya truking utk pengiriman barang</t>
  </si>
  <si>
    <t>Hilman</t>
  </si>
  <si>
    <t>TOTAL</t>
  </si>
  <si>
    <t>Choeruman</t>
  </si>
  <si>
    <t>VENDOR EXPENSES</t>
  </si>
  <si>
    <t xml:space="preserve">Biaya Makloon </t>
  </si>
  <si>
    <t xml:space="preserve">Sagaf </t>
  </si>
  <si>
    <t>Dede</t>
  </si>
  <si>
    <t>Biaya Material</t>
  </si>
  <si>
    <t>Irwan</t>
  </si>
  <si>
    <t>Sri B</t>
  </si>
  <si>
    <t>Firawaty</t>
  </si>
  <si>
    <t xml:space="preserve">SALES </t>
  </si>
  <si>
    <t>FABRIC TESTED CHARGES</t>
  </si>
  <si>
    <t>Garment Test</t>
  </si>
  <si>
    <t>Diana</t>
  </si>
  <si>
    <t>Adidas, Hexapole, Marubeni Corp</t>
  </si>
  <si>
    <t>Eka</t>
  </si>
  <si>
    <t>Marubeni Fashion Link, Mothercare</t>
  </si>
  <si>
    <t>Suwartini</t>
  </si>
  <si>
    <t>H&amp;M, GTHS</t>
  </si>
  <si>
    <t>Synta</t>
  </si>
  <si>
    <t>Shinatomo, Miyamori, Eiger</t>
  </si>
  <si>
    <t>SALES COMMISSION</t>
  </si>
  <si>
    <t>Komisi untuk Agent</t>
  </si>
  <si>
    <t>Shinatomo, Toyota, Stylem</t>
  </si>
  <si>
    <t>SAMPLE EXPENSES</t>
  </si>
  <si>
    <t>Pengeluaran Material Sample</t>
  </si>
  <si>
    <t>Yuli</t>
  </si>
  <si>
    <t>Merdeka, Biensi, Mitra Keluarga</t>
  </si>
  <si>
    <t>Sary</t>
  </si>
  <si>
    <t>Biensi</t>
  </si>
  <si>
    <t>Mery</t>
  </si>
  <si>
    <t>Redwing</t>
  </si>
  <si>
    <t>Owi Wijaya</t>
  </si>
  <si>
    <t>AIR FREIGHT</t>
  </si>
  <si>
    <t>Biaya Ekspor By Air</t>
  </si>
  <si>
    <t>BUSINESS TRIP EXPENSES</t>
  </si>
  <si>
    <t>Akomodasi dari tugas luar</t>
  </si>
  <si>
    <t>Tita</t>
  </si>
  <si>
    <t>CONTRIBUTION COST</t>
  </si>
  <si>
    <t>Sumbangan</t>
  </si>
  <si>
    <t>Rini</t>
  </si>
  <si>
    <t>ELECTRICITY</t>
  </si>
  <si>
    <t>Biaya Listrik PLN</t>
  </si>
  <si>
    <t>ENTERTAINMENT</t>
  </si>
  <si>
    <t>Biaya jamuan makan/Hadiah</t>
  </si>
  <si>
    <t>FACTORY SUPPLIES EXPENSE</t>
  </si>
  <si>
    <t>Kebutuhan Produksi (KABEL, SEWA MESIN, AMPLAS, BATTERY CHARGER, PILOX, CIPUT)</t>
  </si>
  <si>
    <t>Wenti</t>
  </si>
  <si>
    <t>Tunjangan makan Staff</t>
  </si>
  <si>
    <t>Tunjangan makan produksi</t>
  </si>
  <si>
    <t>FREIGHT IN</t>
  </si>
  <si>
    <t>Biaya sewa mobil</t>
  </si>
  <si>
    <t>FUEL FOR MOTOR VEHICLE</t>
  </si>
  <si>
    <t>Bahan bakar untuk kendaraan</t>
  </si>
  <si>
    <t>INSURANCEEXP.OFBUILD.&amp;</t>
  </si>
  <si>
    <t>Asuransi ASWATA</t>
  </si>
  <si>
    <t>INTERNET EXPENSES</t>
  </si>
  <si>
    <t>Biaya Internet</t>
  </si>
  <si>
    <t>JAMSOSTEK</t>
  </si>
  <si>
    <t>Biaya BPJS Tenaga Kerja</t>
  </si>
  <si>
    <t>Siska</t>
  </si>
  <si>
    <t>LABOR COST</t>
  </si>
  <si>
    <t>Upah Produksi</t>
  </si>
  <si>
    <t>Ati</t>
  </si>
  <si>
    <t>LEGAL EXPENSES</t>
  </si>
  <si>
    <t>Biaya dokumen legal &amp; materai</t>
  </si>
  <si>
    <t>KALIBENDA</t>
  </si>
  <si>
    <t>MAINT.&amp;REP.BUILDING</t>
  </si>
  <si>
    <t>pemeliharaan gedung</t>
  </si>
  <si>
    <t>MAINT.&amp;REP.ELECTRICITY</t>
  </si>
  <si>
    <t>pemeliharaan instalasi listrik</t>
  </si>
  <si>
    <t>MAINT.&amp;REP.GEN&amp;BOILER</t>
  </si>
  <si>
    <t>Pemeliharaan Generator</t>
  </si>
  <si>
    <t>MAINT.&amp;REP.MACHINERIE</t>
  </si>
  <si>
    <t>pemeliharaan mesin</t>
  </si>
  <si>
    <t>MAINT.&amp;REP.MOTORVEHICLE</t>
  </si>
  <si>
    <t>pemeliharaan kendaraan</t>
  </si>
  <si>
    <t>MAINT.&amp;REP.PLANTEQUI</t>
  </si>
  <si>
    <t>pemeliharaan peralatan produksi</t>
  </si>
  <si>
    <t>MAINT.&amp;REP.WATERINSTL.</t>
  </si>
  <si>
    <t>pemeliharaan instalasi air</t>
  </si>
  <si>
    <t>MAINT.OFFICEEQUIP.</t>
  </si>
  <si>
    <t>Pemeliharaan perlengkapan Office</t>
  </si>
  <si>
    <t>MEDICAL ALLOWANCE</t>
  </si>
  <si>
    <t>BPJS kesehatan Produksi</t>
  </si>
  <si>
    <t>OFFICE SUPPLIES EXPENSES</t>
  </si>
  <si>
    <t>Perlengkapan office (Tinta refil, sewa mesin fotocopy, ATK, spanduk, Aqua, uji lingkungan)</t>
  </si>
  <si>
    <t>Rizal</t>
  </si>
  <si>
    <t>Security</t>
  </si>
  <si>
    <t>PEMAKAIAN SPARE PART</t>
  </si>
  <si>
    <t>issue jarum , baud, dll</t>
  </si>
  <si>
    <t>PMKN FUEL &amp; LUBRICANT</t>
  </si>
  <si>
    <t>issue solar</t>
  </si>
  <si>
    <t>RENT EXPENSES</t>
  </si>
  <si>
    <t>Biaya Sewa</t>
  </si>
  <si>
    <t>RENT EXPENSES BUILDING</t>
  </si>
  <si>
    <t>Sewa Kontrakan Cln</t>
  </si>
  <si>
    <t>RENT EXPENSES LAND</t>
  </si>
  <si>
    <t>Sewa tanah Cln</t>
  </si>
  <si>
    <t>TELEPHONE EXPENSES</t>
  </si>
  <si>
    <t>biaya Telkom</t>
  </si>
  <si>
    <t>TRAINING BY EMPLOYEE</t>
  </si>
  <si>
    <t>Biaya pelatihan</t>
  </si>
  <si>
    <t>WATER</t>
  </si>
  <si>
    <t>Tagihan Pajak Air Tanah</t>
  </si>
  <si>
    <t>Dokter&amp; Obat</t>
  </si>
  <si>
    <t>Wawan Iskandar</t>
  </si>
  <si>
    <t>Sewa Kontrakan/pabrk banjarnegara</t>
  </si>
  <si>
    <t>Alivia</t>
  </si>
  <si>
    <t>Wawan</t>
  </si>
  <si>
    <t>Parsikin</t>
  </si>
  <si>
    <t>OFFICER SALARIES</t>
  </si>
  <si>
    <t>Upah Staff</t>
  </si>
  <si>
    <t>Ceria</t>
  </si>
  <si>
    <t>Risa</t>
  </si>
  <si>
    <t>CHW</t>
  </si>
  <si>
    <t>Galang</t>
  </si>
  <si>
    <t>Biaya dokter &amp; Obat</t>
  </si>
  <si>
    <t>Mutia</t>
  </si>
  <si>
    <t>FARE ALLOWANCE</t>
  </si>
  <si>
    <t>Kiki</t>
  </si>
  <si>
    <t>Sewa Kontrakan</t>
  </si>
  <si>
    <t>Rudiyanto</t>
  </si>
  <si>
    <t>Imas</t>
  </si>
  <si>
    <t>Santy Silalahi</t>
  </si>
  <si>
    <t>ACCOUNTING&amp;TAX ADVISORY EXP.</t>
  </si>
  <si>
    <t>Biaya jasa Akuntan publik, aktuaria, konsultan pajak.</t>
  </si>
  <si>
    <t>BANK CHARGES</t>
  </si>
  <si>
    <t>Biaya Bank Charges</t>
  </si>
  <si>
    <t>INTEREST EXP OF DOMESTIC</t>
  </si>
  <si>
    <t>Biaya bunga Pinjaman</t>
  </si>
  <si>
    <t>Isma</t>
  </si>
  <si>
    <t>PREMIUM COST</t>
  </si>
  <si>
    <t xml:space="preserve">iuran keanggotaan </t>
  </si>
  <si>
    <t>TAXES</t>
  </si>
  <si>
    <t>Biaya Pajak yg tidak bisa di restitusi (ppn sewa mesin foto copy, ppn security/yg td berhubungan dg produksi), bea Masuk.</t>
  </si>
  <si>
    <t>Dini</t>
  </si>
  <si>
    <t>Perhitungan Performance Budget</t>
  </si>
  <si>
    <t>1. Bila sesuai target atau ada saving -&gt;  Aktual Budget dibagi dengan Plan Budget x bobot</t>
  </si>
  <si>
    <t>2. Bila tidak mencapai  target -&gt; performance pada kategori tsb dihitung 0</t>
  </si>
  <si>
    <t>3. Total pencapaian berdasarkan penjumlahan performance untuk semua kategori (persentase)</t>
  </si>
  <si>
    <t>4. Target budget dihitung proposional berdasarkan plan sales (acuan sales siberikan terpisah)</t>
  </si>
  <si>
    <t>5. Untuk PIC diatas akan menerima alert bila tidak meet target</t>
  </si>
  <si>
    <t>Resume</t>
  </si>
  <si>
    <t>TOTAL BUDGET</t>
  </si>
  <si>
    <t>Kiki Zulfikar</t>
  </si>
  <si>
    <t>Tony Teja</t>
  </si>
  <si>
    <t>-&gt; Gabungan dari Kiki dan Rudi</t>
  </si>
  <si>
    <t>-&gt; Budget Rudi dan Kiki tidak dimasukkan karena sudah digabung pada budget P Toni</t>
  </si>
  <si>
    <t>PIC (MANAGER)</t>
  </si>
  <si>
    <t>Account Ledger</t>
  </si>
  <si>
    <t>q</t>
  </si>
  <si>
    <t>f</t>
  </si>
  <si>
    <t>Toni Teja</t>
  </si>
  <si>
    <t>1201.631180</t>
  </si>
  <si>
    <t>1204.631180</t>
  </si>
  <si>
    <t>1205.631180</t>
  </si>
  <si>
    <t>remark</t>
  </si>
  <si>
    <t>hiraukan</t>
  </si>
  <si>
    <t>1201.720500</t>
  </si>
  <si>
    <t>1204.720500</t>
  </si>
  <si>
    <t>1201.630900</t>
  </si>
  <si>
    <t>1204.630900</t>
  </si>
  <si>
    <t>1206.631100</t>
  </si>
  <si>
    <t>1201.631100</t>
  </si>
  <si>
    <t>1204.631100</t>
  </si>
  <si>
    <t>1205.631100</t>
  </si>
  <si>
    <t>1206.630600</t>
  </si>
  <si>
    <t>1201.805120</t>
  </si>
  <si>
    <t>1201.801110</t>
  </si>
  <si>
    <t>1204.801110</t>
  </si>
  <si>
    <t>1201.631150</t>
  </si>
  <si>
    <t>BALANCE</t>
  </si>
  <si>
    <t>HIRAUKAN</t>
  </si>
  <si>
    <t>1204.816110</t>
  </si>
  <si>
    <t>1204.807100</t>
  </si>
  <si>
    <t>1204.630530</t>
  </si>
  <si>
    <t>1205.808100</t>
  </si>
  <si>
    <t>1204.808100</t>
  </si>
  <si>
    <t>1204.802140</t>
  </si>
  <si>
    <t>1206.809100</t>
  </si>
  <si>
    <t>1205.809100</t>
  </si>
  <si>
    <t>1204.809100</t>
  </si>
  <si>
    <t>1205.630760</t>
  </si>
  <si>
    <t>1204.630760</t>
  </si>
  <si>
    <t>1206.810110</t>
  </si>
  <si>
    <t>1205.810110</t>
  </si>
  <si>
    <t>1204.810110</t>
  </si>
  <si>
    <t>1206.816130</t>
  </si>
  <si>
    <t>1204.816130</t>
  </si>
  <si>
    <t>Q</t>
  </si>
  <si>
    <t>COUNT IF</t>
  </si>
  <si>
    <t>1201.720400</t>
  </si>
  <si>
    <t>1204.720400</t>
  </si>
  <si>
    <t>-</t>
  </si>
  <si>
    <t>1205.816130</t>
  </si>
  <si>
    <t>1205.720100</t>
  </si>
  <si>
    <t>ALT1</t>
  </si>
  <si>
    <t>ALT2</t>
  </si>
  <si>
    <t>ALT3</t>
  </si>
  <si>
    <t>persentase dihitung berdasarkan jumlah count OK dibanding total count, tanpa melihat bobot kolom "O"</t>
  </si>
  <si>
    <t>sudah mempertimbangkan bobot kolom "O"</t>
  </si>
  <si>
    <t>dimana jika "over" --&gt; maka 0%, dan jika "ok --&gt; sama dengan bobot</t>
  </si>
  <si>
    <t>sudah mempertimbangkan bobot kolom "O", diasumsikan pencapaian terbaik di 80% akan menambah persentasi di bobotnya</t>
  </si>
  <si>
    <t>Fungfung</t>
  </si>
  <si>
    <t>Toni Teja/Kiki</t>
  </si>
  <si>
    <t>Toni Teja/Rudi</t>
  </si>
  <si>
    <t>Rudi</t>
  </si>
  <si>
    <t>BEST</t>
  </si>
  <si>
    <t>ONTRACK</t>
  </si>
  <si>
    <t>Aktual</t>
  </si>
  <si>
    <t>OVER</t>
  </si>
  <si>
    <t>OK</t>
  </si>
  <si>
    <t xml:space="preserve"> BUDGET DESEMBER TH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</si>
</sst>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5" tint="0.39997558519241921"/>
        <bgColor theme="4" tint="0.79998168889431442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7">
    <xf numFmtId="0" fontId="0" fillId="0" borderId="0" xfId="0"/>
    <xf numFmtId="0" fontId="3" fillId="0" borderId="0" xfId="0" applyFont="1"/>
    <xf numFmtId="10" fontId="3" fillId="0" borderId="0" xfId="2" applyNumberFormat="1" applyFont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0" fontId="5" fillId="2" borderId="1" xfId="2" applyNumberFormat="1" applyFont="1" applyFill="1" applyBorder="1" applyAlignment="1">
      <alignment horizontal="center"/>
    </xf>
    <xf numFmtId="0" fontId="4" fillId="0" borderId="0" xfId="0" applyFont="1"/>
    <xf numFmtId="0" fontId="3" fillId="3" borderId="0" xfId="0" applyFont="1" applyFill="1"/>
    <xf numFmtId="10" fontId="3" fillId="3" borderId="0" xfId="2" applyNumberFormat="1" applyFont="1" applyFill="1"/>
    <xf numFmtId="10" fontId="3" fillId="0" borderId="0" xfId="0" applyNumberFormat="1" applyFont="1"/>
    <xf numFmtId="0" fontId="4" fillId="3" borderId="0" xfId="0" applyFont="1" applyFill="1"/>
    <xf numFmtId="10" fontId="4" fillId="3" borderId="0" xfId="2" applyNumberFormat="1" applyFont="1" applyFill="1"/>
    <xf numFmtId="0" fontId="4" fillId="4" borderId="0" xfId="0" applyFont="1" applyFill="1"/>
    <xf numFmtId="0" fontId="3" fillId="4" borderId="0" xfId="0" applyFont="1" applyFill="1"/>
    <xf numFmtId="10" fontId="3" fillId="4" borderId="0" xfId="2" applyNumberFormat="1" applyFont="1" applyFill="1"/>
    <xf numFmtId="0" fontId="0" fillId="0" borderId="0" xfId="0" applyAlignment="1">
      <alignment horizontal="center"/>
    </xf>
    <xf numFmtId="0" fontId="4" fillId="0" borderId="1" xfId="0" applyFont="1" applyBorder="1"/>
    <xf numFmtId="0" fontId="4" fillId="0" borderId="2" xfId="0" applyFont="1" applyBorder="1" applyAlignment="1">
      <alignment horizontal="center"/>
    </xf>
    <xf numFmtId="9" fontId="3" fillId="0" borderId="0" xfId="2" applyFont="1"/>
    <xf numFmtId="0" fontId="3" fillId="0" borderId="2" xfId="0" applyFont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0" fontId="3" fillId="0" borderId="0" xfId="0" quotePrefix="1" applyFont="1" applyAlignment="1">
      <alignment horizontal="left"/>
    </xf>
    <xf numFmtId="165" fontId="3" fillId="0" borderId="0" xfId="0" applyNumberFormat="1" applyFont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  <xf numFmtId="0" fontId="5" fillId="6" borderId="1" xfId="0" applyFont="1" applyFill="1" applyBorder="1" applyAlignment="1">
      <alignment horizontal="center"/>
    </xf>
    <xf numFmtId="0" fontId="3" fillId="7" borderId="0" xfId="0" applyFont="1" applyFill="1"/>
    <xf numFmtId="0" fontId="2" fillId="0" borderId="0" xfId="0" applyFont="1" applyAlignment="1">
      <alignment horizontal="center"/>
    </xf>
    <xf numFmtId="0" fontId="3" fillId="0" borderId="0" xfId="0" quotePrefix="1" applyFont="1"/>
    <xf numFmtId="0" fontId="3" fillId="0" borderId="0" xfId="0" applyFont="1" applyAlignment="1">
      <alignment horizontal="center"/>
    </xf>
    <xf numFmtId="10" fontId="3" fillId="0" borderId="0" xfId="2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43" fontId="5" fillId="2" borderId="1" xfId="1" applyFont="1" applyFill="1" applyBorder="1" applyAlignment="1">
      <alignment horizontal="center"/>
    </xf>
    <xf numFmtId="43" fontId="1" fillId="0" borderId="0" xfId="1" applyFont="1" applyAlignment="1">
      <alignment horizontal="center"/>
    </xf>
    <xf numFmtId="10" fontId="3" fillId="0" borderId="0" xfId="2" applyNumberFormat="1" applyFont="1" applyFill="1"/>
    <xf numFmtId="9" fontId="3" fillId="0" borderId="0" xfId="2" applyFont="1" applyAlignment="1">
      <alignment horizontal="center"/>
    </xf>
    <xf numFmtId="9" fontId="3" fillId="0" borderId="0" xfId="0" applyNumberFormat="1" applyFont="1" applyAlignment="1">
      <alignment horizontal="center"/>
    </xf>
    <xf numFmtId="164" fontId="3" fillId="0" borderId="0" xfId="0" applyNumberFormat="1" applyFont="1"/>
    <xf numFmtId="43" fontId="3" fillId="0" borderId="0" xfId="0" applyNumberFormat="1" applyFont="1"/>
    <xf numFmtId="0" fontId="4" fillId="7" borderId="0" xfId="0" applyFont="1" applyFill="1"/>
    <xf numFmtId="0" fontId="3" fillId="8" borderId="0" xfId="0" applyFont="1" applyFill="1"/>
    <xf numFmtId="0" fontId="4" fillId="8" borderId="0" xfId="0" applyFont="1" applyFill="1"/>
    <xf numFmtId="43" fontId="4" fillId="3" borderId="0" xfId="0" applyNumberFormat="1" applyFont="1" applyFill="1"/>
    <xf numFmtId="43" fontId="3" fillId="0" borderId="0" xfId="1" applyFont="1" applyAlignment="1">
      <alignment horizontal="center"/>
    </xf>
    <xf numFmtId="43" fontId="0" fillId="0" borderId="0" xfId="1" applyFont="1" applyAlignment="1">
      <alignment horizontal="center"/>
    </xf>
    <xf numFmtId="43" fontId="3" fillId="3" borderId="0" xfId="1" applyFont="1" applyFill="1" applyAlignment="1">
      <alignment horizontal="center"/>
    </xf>
    <xf numFmtId="43" fontId="3" fillId="0" borderId="0" xfId="1" applyFont="1" applyFill="1" applyAlignment="1">
      <alignment horizontal="center"/>
    </xf>
    <xf numFmtId="9" fontId="4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0" fontId="4" fillId="3" borderId="0" xfId="0" applyNumberFormat="1" applyFont="1" applyFill="1" applyAlignment="1">
      <alignment horizontal="center"/>
    </xf>
    <xf numFmtId="10" fontId="4" fillId="3" borderId="0" xfId="2" applyNumberFormat="1" applyFont="1" applyFill="1" applyAlignment="1">
      <alignment horizontal="center"/>
    </xf>
    <xf numFmtId="43" fontId="2" fillId="0" borderId="0" xfId="1" applyFont="1" applyAlignment="1">
      <alignment horizontal="center"/>
    </xf>
    <xf numFmtId="43" fontId="4" fillId="0" borderId="0" xfId="1" applyFont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43" fontId="4" fillId="4" borderId="0" xfId="1" applyFont="1" applyFill="1" applyAlignment="1">
      <alignment horizontal="center"/>
    </xf>
    <xf numFmtId="0" fontId="3" fillId="0" borderId="0" xfId="0" quotePrefix="1" applyFont="1" applyAlignment="1">
      <alignment horizontal="center"/>
    </xf>
    <xf numFmtId="43" fontId="2" fillId="0" borderId="0" xfId="0" applyNumberFormat="1" applyFont="1" applyAlignment="1">
      <alignment horizontal="center"/>
    </xf>
    <xf numFmtId="43" fontId="4" fillId="3" borderId="0" xfId="1" applyFont="1" applyFill="1" applyAlignment="1">
      <alignment horizontal="center"/>
    </xf>
    <xf numFmtId="43" fontId="0" fillId="0" borderId="0" xfId="0" applyNumberFormat="1" applyAlignment="1">
      <alignment horizontal="center"/>
    </xf>
    <xf numFmtId="43" fontId="6" fillId="0" borderId="0" xfId="1" applyFont="1" applyFill="1" applyAlignment="1">
      <alignment horizontal="center"/>
    </xf>
    <xf numFmtId="43" fontId="6" fillId="0" borderId="0" xfId="1" applyFont="1" applyAlignment="1">
      <alignment horizontal="center"/>
    </xf>
    <xf numFmtId="43" fontId="6" fillId="3" borderId="0" xfId="1" applyFont="1" applyFill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10.8.0.35\rpa$\RPA%20Excel%20Template\Accounting%20Finance\Santy\Profit%20Loss\07-02-2024\Copy%20of%20List%20PIC%20-%20Account%20Ledger.xlsx" TargetMode="External"/><Relationship Id="rId1" Type="http://schemas.openxmlformats.org/officeDocument/2006/relationships/externalLinkPath" Target="/RPA%20Excel%20Template/Accounting%20Finance/Santy/Profit%20Loss/07-02-2024/Copy%20of%20List%20PIC%20-%20Account%20Ledg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4">
          <cell r="D4"/>
          <cell r="E4"/>
          <cell r="H4" t="str">
            <v>PIC</v>
          </cell>
        </row>
        <row r="5">
          <cell r="D5" t="str">
            <v>Owi Wijaya-LABOR COST-1201</v>
          </cell>
          <cell r="E5" t="str">
            <v>1201.630110</v>
          </cell>
          <cell r="H5" t="str">
            <v>Owi Wijaya</v>
          </cell>
        </row>
        <row r="6">
          <cell r="D6" t="str">
            <v>Toni Teja-LABOR COST-1204</v>
          </cell>
          <cell r="E6" t="str">
            <v>1204.630110</v>
          </cell>
          <cell r="H6" t="str">
            <v>Toni Teja</v>
          </cell>
        </row>
        <row r="7">
          <cell r="D7" t="str">
            <v>Toni Teja-LABOR COST-1205</v>
          </cell>
          <cell r="E7" t="str">
            <v>1205.630110</v>
          </cell>
          <cell r="H7" t="str">
            <v>Toni Teja</v>
          </cell>
        </row>
        <row r="8">
          <cell r="D8" t="str">
            <v>Wawan Iskandar-LABOR COST-1206</v>
          </cell>
          <cell r="E8" t="str">
            <v>1206.630110</v>
          </cell>
          <cell r="H8" t="str">
            <v>Wawan Iskandar</v>
          </cell>
        </row>
        <row r="9">
          <cell r="D9" t="str">
            <v>Owi Wijaya-MEDICAL ALLOWANCE-1201</v>
          </cell>
          <cell r="E9" t="str">
            <v>1201.630130</v>
          </cell>
          <cell r="H9" t="str">
            <v>Owi Wijaya</v>
          </cell>
        </row>
        <row r="10">
          <cell r="D10" t="str">
            <v>Toni Teja-MEDICAL ALLOWANCE-1204</v>
          </cell>
          <cell r="E10" t="str">
            <v>1204.630130</v>
          </cell>
          <cell r="H10" t="str">
            <v>Toni Teja</v>
          </cell>
        </row>
        <row r="11">
          <cell r="D11" t="str">
            <v>Toni Teja-MEDICAL ALLOWANCE-1205</v>
          </cell>
          <cell r="E11" t="str">
            <v>1205.630130</v>
          </cell>
          <cell r="H11" t="str">
            <v>Toni Teja</v>
          </cell>
        </row>
        <row r="12">
          <cell r="D12" t="str">
            <v>Wawan Iskandar-MEDICAL ALLOWANCE-1206</v>
          </cell>
          <cell r="E12" t="str">
            <v>1206.630130</v>
          </cell>
          <cell r="H12" t="str">
            <v>Wawan Iskandar</v>
          </cell>
        </row>
        <row r="13">
          <cell r="D13" t="str">
            <v>Owi Wijaya-JAMSOSTEK-1201</v>
          </cell>
          <cell r="E13" t="str">
            <v>1201.801160</v>
          </cell>
          <cell r="H13" t="str">
            <v>Owi Wijaya</v>
          </cell>
        </row>
        <row r="14">
          <cell r="D14" t="str">
            <v>Toni Teja-JAMSOSTEK-1204</v>
          </cell>
          <cell r="E14" t="str">
            <v>1204.801160</v>
          </cell>
          <cell r="H14" t="str">
            <v>Toni Teja</v>
          </cell>
        </row>
        <row r="15">
          <cell r="D15" t="str">
            <v>Toni Teja-JAMSOSTEK-1205</v>
          </cell>
          <cell r="E15" t="str">
            <v>1205.801160</v>
          </cell>
          <cell r="H15" t="str">
            <v>Toni Teja</v>
          </cell>
        </row>
        <row r="16">
          <cell r="D16" t="str">
            <v>Wawan Iskandar-JAMSOSTEK-1206</v>
          </cell>
          <cell r="E16" t="str">
            <v>1206.801160</v>
          </cell>
          <cell r="H16" t="str">
            <v>Wawan Iskandar</v>
          </cell>
        </row>
        <row r="17">
          <cell r="D17" t="str">
            <v>Owi Wijaya-FARE ALLOWANCE-1201</v>
          </cell>
          <cell r="E17" t="str">
            <v>1201.630200</v>
          </cell>
          <cell r="H17" t="str">
            <v>Owi Wijaya</v>
          </cell>
        </row>
        <row r="18">
          <cell r="D18" t="str">
            <v>Toni Teja-FARE ALLOWANCE-1204</v>
          </cell>
          <cell r="E18" t="str">
            <v>1204.630200</v>
          </cell>
          <cell r="H18" t="str">
            <v>Toni Teja</v>
          </cell>
        </row>
        <row r="19">
          <cell r="D19" t="str">
            <v>Toni Teja-FARE ALLOWANCE-1205</v>
          </cell>
          <cell r="E19" t="str">
            <v>1205.630200</v>
          </cell>
          <cell r="H19" t="str">
            <v>Toni Teja</v>
          </cell>
        </row>
        <row r="20">
          <cell r="D20" t="str">
            <v>-FARE ALLOWANCE-1206</v>
          </cell>
          <cell r="E20" t="str">
            <v>1206.630200</v>
          </cell>
          <cell r="H20"/>
        </row>
        <row r="21">
          <cell r="D21" t="str">
            <v>-FREIGHT EXPENSES-1201</v>
          </cell>
          <cell r="E21" t="str">
            <v>1201.630520</v>
          </cell>
          <cell r="H21"/>
        </row>
        <row r="22">
          <cell r="D22" t="str">
            <v>-FREIGHT EXPENSES-1204</v>
          </cell>
          <cell r="E22" t="str">
            <v>1204.630520</v>
          </cell>
          <cell r="H22"/>
        </row>
        <row r="23">
          <cell r="D23" t="str">
            <v>-FREIGHT EXPENSES-1205</v>
          </cell>
          <cell r="E23" t="str">
            <v>1205.630520</v>
          </cell>
          <cell r="H23"/>
        </row>
        <row r="24">
          <cell r="D24" t="str">
            <v>-FREIGHT EXPENSES-1206</v>
          </cell>
          <cell r="E24" t="str">
            <v>1206.630520</v>
          </cell>
          <cell r="H24"/>
        </row>
        <row r="25">
          <cell r="D25" t="str">
            <v>Owi Wijaya-FREIGHT IN-1201</v>
          </cell>
          <cell r="E25" t="str">
            <v>1201.630530</v>
          </cell>
          <cell r="H25" t="str">
            <v>Owi Wijaya</v>
          </cell>
        </row>
        <row r="26">
          <cell r="D26" t="str">
            <v>Toni Teja-FREIGHT IN-1204</v>
          </cell>
          <cell r="E26" t="str">
            <v>1204.630530</v>
          </cell>
          <cell r="H26" t="str">
            <v>Toni Teja</v>
          </cell>
        </row>
        <row r="27">
          <cell r="D27" t="str">
            <v>-FREIGHT IN-1205</v>
          </cell>
          <cell r="E27" t="str">
            <v>1205.630530</v>
          </cell>
          <cell r="H27"/>
        </row>
        <row r="28">
          <cell r="D28" t="str">
            <v>-FREIGHT IN-1206</v>
          </cell>
          <cell r="E28" t="str">
            <v>1206.630530</v>
          </cell>
          <cell r="H28"/>
        </row>
        <row r="29">
          <cell r="D29" t="str">
            <v>Owi Wijaya-FACTORY SUPPLIES EXPENSE-1201</v>
          </cell>
          <cell r="E29" t="str">
            <v>1201.630300</v>
          </cell>
          <cell r="H29" t="str">
            <v>Owi Wijaya</v>
          </cell>
        </row>
        <row r="30">
          <cell r="D30" t="str">
            <v>Owi Wijaya-PEMAKAIAN SPARE PART-1201</v>
          </cell>
          <cell r="E30" t="str">
            <v>1201.631110</v>
          </cell>
          <cell r="H30" t="str">
            <v>Owi Wijaya</v>
          </cell>
        </row>
        <row r="31">
          <cell r="D31" t="str">
            <v>Owi Wijaya-PMKN FUEL &amp; LUBRICANT-1201</v>
          </cell>
          <cell r="E31" t="str">
            <v>1201.631140</v>
          </cell>
          <cell r="H31" t="str">
            <v>Owi Wijaya</v>
          </cell>
        </row>
        <row r="32">
          <cell r="D32" t="str">
            <v>Owi Wijaya-PEMAKAIAN PACKING-1201</v>
          </cell>
          <cell r="E32" t="str">
            <v>1201.631150</v>
          </cell>
          <cell r="H32" t="str">
            <v>Owi Wijaya</v>
          </cell>
        </row>
        <row r="33">
          <cell r="D33" t="str">
            <v>Owi Wijaya-PEMAKAIAN GENERAL MATERIAL-1201</v>
          </cell>
          <cell r="E33" t="str">
            <v>1201.631180</v>
          </cell>
          <cell r="H33" t="str">
            <v>Owi Wijaya</v>
          </cell>
        </row>
        <row r="34">
          <cell r="D34" t="str">
            <v>Toni Teja-FACTORY SUPPLIES EXPENSE-1204</v>
          </cell>
          <cell r="E34" t="str">
            <v>1204.630300</v>
          </cell>
          <cell r="H34" t="str">
            <v>Toni Teja</v>
          </cell>
        </row>
        <row r="35">
          <cell r="D35" t="str">
            <v>Toni Teja-PEMAKAIAN SPARE PART-1204</v>
          </cell>
          <cell r="E35" t="str">
            <v>1204.631110</v>
          </cell>
          <cell r="H35" t="str">
            <v>Toni Teja</v>
          </cell>
        </row>
        <row r="36">
          <cell r="D36" t="str">
            <v>Toni Teja-PMKN FUEL &amp; LUBRICANT-1204</v>
          </cell>
          <cell r="E36" t="str">
            <v>1204.631140</v>
          </cell>
          <cell r="H36" t="str">
            <v>Toni Teja</v>
          </cell>
        </row>
        <row r="37">
          <cell r="D37" t="str">
            <v>Toni Teja-PEMAKAIAN PACKING-1204</v>
          </cell>
          <cell r="E37" t="str">
            <v>1204.631150</v>
          </cell>
          <cell r="H37" t="str">
            <v>Toni Teja</v>
          </cell>
        </row>
        <row r="38">
          <cell r="D38" t="str">
            <v>Toni Teja-PEMAKAIAN GENERAL MATERIAL-1204</v>
          </cell>
          <cell r="E38" t="str">
            <v>1204.631180</v>
          </cell>
          <cell r="H38" t="str">
            <v>Toni Teja</v>
          </cell>
        </row>
        <row r="39">
          <cell r="D39" t="str">
            <v>Toni Teja-FACTORY SUPPLIES EXPENSE-1205</v>
          </cell>
          <cell r="E39" t="str">
            <v>1205.630300</v>
          </cell>
          <cell r="H39" t="str">
            <v>Toni Teja</v>
          </cell>
        </row>
        <row r="40">
          <cell r="D40" t="str">
            <v>Toni Teja-PEMAKAIAN SPARE PART-1205</v>
          </cell>
          <cell r="E40" t="str">
            <v>1205.631110</v>
          </cell>
          <cell r="H40" t="str">
            <v>Toni Teja</v>
          </cell>
        </row>
        <row r="41">
          <cell r="D41" t="str">
            <v>Toni Teja-PMKN FUEL &amp; LUBRICANT-1205</v>
          </cell>
          <cell r="E41" t="str">
            <v>1205.631140</v>
          </cell>
          <cell r="H41" t="str">
            <v>Toni Teja</v>
          </cell>
        </row>
        <row r="42">
          <cell r="D42" t="str">
            <v>Toni Teja-PEMAKAIAN PACKING-1205</v>
          </cell>
          <cell r="E42" t="str">
            <v>1205.631150</v>
          </cell>
          <cell r="H42" t="str">
            <v>Toni Teja</v>
          </cell>
        </row>
        <row r="43">
          <cell r="D43" t="str">
            <v>Toni Teja-PEMAKAIAN GENERAL MATERIAL-1205</v>
          </cell>
          <cell r="E43" t="str">
            <v>1205.631180</v>
          </cell>
          <cell r="H43" t="str">
            <v>Toni Teja</v>
          </cell>
        </row>
        <row r="44">
          <cell r="D44" t="str">
            <v>Wawan Iskandar-FACTORY SUPPLIES EXPENSE-1206</v>
          </cell>
          <cell r="E44" t="str">
            <v>1206.630300</v>
          </cell>
          <cell r="H44" t="str">
            <v>Wawan Iskandar</v>
          </cell>
        </row>
        <row r="45">
          <cell r="D45" t="str">
            <v>Wawan Iskandar-PEMAKAIAN SPARE PART-1206</v>
          </cell>
          <cell r="E45" t="str">
            <v>1206.631110</v>
          </cell>
          <cell r="H45" t="str">
            <v>Wawan Iskandar</v>
          </cell>
        </row>
        <row r="46">
          <cell r="D46" t="str">
            <v>Wawan Iskandar-PMKN FUEL &amp; LUBRICANT-1206</v>
          </cell>
          <cell r="E46" t="str">
            <v>1206.631140</v>
          </cell>
          <cell r="H46" t="str">
            <v>Wawan Iskandar</v>
          </cell>
        </row>
        <row r="47">
          <cell r="D47" t="str">
            <v>Wawan Iskandar-PEMAKAIAN PACKING-1206</v>
          </cell>
          <cell r="E47" t="str">
            <v>1206.631150</v>
          </cell>
          <cell r="H47" t="str">
            <v>Wawan Iskandar</v>
          </cell>
        </row>
        <row r="48">
          <cell r="D48" t="str">
            <v>Wawan Iskandar-PEMAKAIAN GENERAL MATERIAL-1206</v>
          </cell>
          <cell r="E48" t="str">
            <v>1206.631180</v>
          </cell>
          <cell r="H48" t="str">
            <v>Wawan Iskandar</v>
          </cell>
        </row>
        <row r="49">
          <cell r="D49" t="str">
            <v>Choeruman-VENDOR EXPENSES-1201</v>
          </cell>
          <cell r="E49" t="str">
            <v>1201.630600</v>
          </cell>
          <cell r="H49" t="str">
            <v>Choeruman</v>
          </cell>
        </row>
        <row r="50">
          <cell r="D50" t="str">
            <v>Choeruman-VENDOR EXPENSES-1204</v>
          </cell>
          <cell r="E50" t="str">
            <v>1204.630600</v>
          </cell>
          <cell r="H50" t="str">
            <v>Choeruman</v>
          </cell>
        </row>
        <row r="51">
          <cell r="D51" t="str">
            <v>Choeruman-VENDOR EXPENSES-1205</v>
          </cell>
          <cell r="E51" t="str">
            <v>1205.630600</v>
          </cell>
          <cell r="H51" t="str">
            <v>Choeruman</v>
          </cell>
        </row>
        <row r="52">
          <cell r="D52" t="str">
            <v>-VENDOR EXPENSES-1206</v>
          </cell>
          <cell r="E52" t="str">
            <v>1206.630600</v>
          </cell>
          <cell r="H52"/>
        </row>
        <row r="53">
          <cell r="D53" t="str">
            <v>Owi Wijaya-ELECTRICITY-1201</v>
          </cell>
          <cell r="E53" t="str">
            <v>1201.630400</v>
          </cell>
          <cell r="H53" t="str">
            <v>Owi Wijaya</v>
          </cell>
        </row>
        <row r="54">
          <cell r="D54" t="str">
            <v>Toni Teja-ELECTRICITY-1204</v>
          </cell>
          <cell r="E54" t="str">
            <v>1204.630400</v>
          </cell>
          <cell r="H54" t="str">
            <v>Toni Teja</v>
          </cell>
        </row>
        <row r="55">
          <cell r="D55" t="str">
            <v>Toni Teja-ELECTRICITY-1205</v>
          </cell>
          <cell r="E55" t="str">
            <v>1205.630400</v>
          </cell>
          <cell r="H55" t="str">
            <v>Toni Teja</v>
          </cell>
        </row>
        <row r="56">
          <cell r="D56" t="str">
            <v>Wawan Iskandar-ELECTRICITY-1206</v>
          </cell>
          <cell r="E56" t="str">
            <v>1206.630400</v>
          </cell>
          <cell r="H56" t="str">
            <v>Wawan Iskandar</v>
          </cell>
        </row>
        <row r="57">
          <cell r="D57" t="str">
            <v>Owi Wijaya-MAINT.&amp;REP.BUILDING-1201</v>
          </cell>
          <cell r="E57" t="str">
            <v>1201.630710</v>
          </cell>
          <cell r="H57" t="str">
            <v>Owi Wijaya</v>
          </cell>
        </row>
        <row r="58">
          <cell r="D58" t="str">
            <v>Toni Teja-MAINT.&amp;REP.BUILDING-1204</v>
          </cell>
          <cell r="E58" t="str">
            <v>1204.630710</v>
          </cell>
          <cell r="H58" t="str">
            <v>Toni Teja</v>
          </cell>
        </row>
        <row r="59">
          <cell r="D59" t="str">
            <v>Toni Teja-MAINT.&amp;REP.BUILDING-1205</v>
          </cell>
          <cell r="E59" t="str">
            <v>1205.630710</v>
          </cell>
          <cell r="H59" t="str">
            <v>Toni Teja</v>
          </cell>
        </row>
        <row r="60">
          <cell r="D60" t="str">
            <v>Wawan Iskandar-MAINT.&amp;REP.BUILDING-1206</v>
          </cell>
          <cell r="E60" t="str">
            <v>1206.630710</v>
          </cell>
          <cell r="H60" t="str">
            <v>Wawan Iskandar</v>
          </cell>
        </row>
        <row r="61">
          <cell r="D61" t="str">
            <v>Owi Wijaya-MAINT.&amp;REP.MACHINERIE-1201</v>
          </cell>
          <cell r="E61" t="str">
            <v>1201.630720</v>
          </cell>
          <cell r="H61" t="str">
            <v>Owi Wijaya</v>
          </cell>
        </row>
        <row r="62">
          <cell r="D62" t="str">
            <v>Toni Teja-MAINT.&amp;REP.MACHINERIE-1204</v>
          </cell>
          <cell r="E62" t="str">
            <v>1204.630720</v>
          </cell>
          <cell r="H62" t="str">
            <v>Toni Teja</v>
          </cell>
        </row>
        <row r="63">
          <cell r="D63" t="str">
            <v>Toni Teja-MAINT.&amp;REP.MACHINERIE-1205</v>
          </cell>
          <cell r="E63" t="str">
            <v>1205.630720</v>
          </cell>
          <cell r="H63" t="str">
            <v>Toni Teja</v>
          </cell>
        </row>
        <row r="64">
          <cell r="D64" t="str">
            <v>Wawan Iskandar-MAINT.&amp;REP.MACHINERIE-1206</v>
          </cell>
          <cell r="E64" t="str">
            <v>1206.630720</v>
          </cell>
          <cell r="H64" t="str">
            <v>Wawan Iskandar</v>
          </cell>
        </row>
        <row r="65">
          <cell r="D65" t="str">
            <v>Owi Wijaya-MAINT.&amp;REP.PLANTEQUI-1201</v>
          </cell>
          <cell r="E65" t="str">
            <v>1201.630730</v>
          </cell>
          <cell r="H65" t="str">
            <v>Owi Wijaya</v>
          </cell>
        </row>
        <row r="66">
          <cell r="D66" t="str">
            <v>Toni Teja-MAINT.&amp;REP.PLANTEQUI-1204</v>
          </cell>
          <cell r="E66" t="str">
            <v>1204.630730</v>
          </cell>
          <cell r="H66" t="str">
            <v>Toni Teja</v>
          </cell>
        </row>
        <row r="67">
          <cell r="D67" t="str">
            <v>Toni Teja-MAINT.&amp;REP.PLANTEQUI-1205</v>
          </cell>
          <cell r="E67" t="str">
            <v>1205.630730</v>
          </cell>
          <cell r="H67" t="str">
            <v>Toni Teja</v>
          </cell>
        </row>
        <row r="68">
          <cell r="D68" t="str">
            <v>Wawan Iskandar-MAINT.&amp;REP.PLANTEQUI-1206</v>
          </cell>
          <cell r="E68" t="str">
            <v>1206.630730</v>
          </cell>
          <cell r="H68" t="str">
            <v>Wawan Iskandar</v>
          </cell>
        </row>
        <row r="69">
          <cell r="D69" t="str">
            <v>Owi Wijaya-MAINT.&amp;REP.WATERINSTL.-1201</v>
          </cell>
          <cell r="E69" t="str">
            <v>1201.630740</v>
          </cell>
          <cell r="H69" t="str">
            <v>Owi Wijaya</v>
          </cell>
        </row>
        <row r="70">
          <cell r="D70" t="str">
            <v>Toni Teja-MAINT.&amp;REP.WATERINSTL.-1204</v>
          </cell>
          <cell r="E70" t="str">
            <v>1204.630740</v>
          </cell>
          <cell r="H70" t="str">
            <v>Toni Teja</v>
          </cell>
        </row>
        <row r="71">
          <cell r="D71" t="str">
            <v>Toni Teja-MAINT.&amp;REP.WATERINSTL.-1205</v>
          </cell>
          <cell r="E71" t="str">
            <v>1205.630740</v>
          </cell>
          <cell r="H71" t="str">
            <v>Toni Teja</v>
          </cell>
        </row>
        <row r="72">
          <cell r="D72" t="str">
            <v>Wawan Iskandar-MAINT.&amp;REP.WATERINSTL.-1206</v>
          </cell>
          <cell r="E72" t="str">
            <v>1206.630740</v>
          </cell>
          <cell r="H72" t="str">
            <v>Wawan Iskandar</v>
          </cell>
        </row>
        <row r="73">
          <cell r="D73" t="str">
            <v>Owi Wijaya-MAINT.&amp;REP.GEN&amp;BOILER-1201</v>
          </cell>
          <cell r="E73" t="str">
            <v>1201.630750</v>
          </cell>
          <cell r="H73" t="str">
            <v>Owi Wijaya</v>
          </cell>
        </row>
        <row r="74">
          <cell r="D74" t="str">
            <v>Toni Teja-MAINT.&amp;REP.GEN&amp;BOILER-1204</v>
          </cell>
          <cell r="E74" t="str">
            <v>1204.630750</v>
          </cell>
          <cell r="H74" t="str">
            <v>Toni Teja</v>
          </cell>
        </row>
        <row r="75">
          <cell r="D75" t="str">
            <v>Toni Teja-MAINT.&amp;REP.GEN&amp;BOILER-1205</v>
          </cell>
          <cell r="E75" t="str">
            <v>1205.630750</v>
          </cell>
          <cell r="H75" t="str">
            <v>Toni Teja</v>
          </cell>
        </row>
        <row r="76">
          <cell r="D76" t="str">
            <v>Wawan Iskandar-MAINT.&amp;REP.GEN&amp;BOILER-1206</v>
          </cell>
          <cell r="E76" t="str">
            <v>1206.630750</v>
          </cell>
          <cell r="H76" t="str">
            <v>Wawan Iskandar</v>
          </cell>
        </row>
        <row r="77">
          <cell r="D77" t="str">
            <v>Owi Wijaya-MAINT.&amp;REP.MOTORVEHICLE-1201</v>
          </cell>
          <cell r="E77" t="str">
            <v>1201.630760</v>
          </cell>
          <cell r="H77" t="str">
            <v>Owi Wijaya</v>
          </cell>
        </row>
        <row r="78">
          <cell r="D78" t="str">
            <v>Toni Teja-MAINT.&amp;REP.MOTORVEHICLE-1204</v>
          </cell>
          <cell r="E78" t="str">
            <v>1204.630760</v>
          </cell>
          <cell r="H78" t="str">
            <v>Toni Teja</v>
          </cell>
        </row>
        <row r="79">
          <cell r="D79" t="str">
            <v>Toni Teja-MAINT.&amp;REP.MOTORVEHICLE-1205</v>
          </cell>
          <cell r="E79" t="str">
            <v>1205.630760</v>
          </cell>
          <cell r="H79" t="str">
            <v>Toni Teja</v>
          </cell>
        </row>
        <row r="80">
          <cell r="D80" t="str">
            <v>Wawan Iskandar-MAINT.&amp;REP.MOTORVEHICLE-1206</v>
          </cell>
          <cell r="E80" t="str">
            <v>1206.630760</v>
          </cell>
          <cell r="H80" t="str">
            <v>Wawan Iskandar</v>
          </cell>
        </row>
        <row r="81">
          <cell r="D81" t="str">
            <v>Owi Wijaya-MAINT.&amp;REP.ELECTRICITY-1201</v>
          </cell>
          <cell r="E81" t="str">
            <v>1201.630770</v>
          </cell>
          <cell r="H81" t="str">
            <v>Owi Wijaya</v>
          </cell>
        </row>
        <row r="82">
          <cell r="D82" t="str">
            <v>Toni Teja-MAINT.&amp;REP.ELECTRICITY-1204</v>
          </cell>
          <cell r="E82" t="str">
            <v>1204.630770</v>
          </cell>
          <cell r="H82" t="str">
            <v>Toni Teja</v>
          </cell>
        </row>
        <row r="83">
          <cell r="D83" t="str">
            <v>Toni Teja-MAINT.&amp;REP.ELECTRICITY-1205</v>
          </cell>
          <cell r="E83" t="str">
            <v>1205.630770</v>
          </cell>
          <cell r="H83" t="str">
            <v>Toni Teja</v>
          </cell>
        </row>
        <row r="84">
          <cell r="D84" t="str">
            <v>Wawan Iskandar-MAINT.&amp;REP.ELECTRICITY-1206</v>
          </cell>
          <cell r="E84" t="str">
            <v>1206.630770</v>
          </cell>
          <cell r="H84" t="str">
            <v>Wawan Iskandar</v>
          </cell>
        </row>
        <row r="85">
          <cell r="D85" t="str">
            <v>Santy Silalahi-INSURANCEEXP.OFBUILD.&amp;-1201</v>
          </cell>
          <cell r="E85" t="str">
            <v>1201.630900</v>
          </cell>
          <cell r="H85" t="str">
            <v>Santy Silalahi</v>
          </cell>
        </row>
        <row r="86">
          <cell r="D86" t="str">
            <v>Santy Silalahi-INSURANCEEXP.OFBUILD.&amp;-1204</v>
          </cell>
          <cell r="E86" t="str">
            <v>1204.630900</v>
          </cell>
          <cell r="H86" t="str">
            <v>Santy Silalahi</v>
          </cell>
        </row>
        <row r="87">
          <cell r="D87" t="str">
            <v>-INSURANCEEXP.OFBUILD.&amp;-1205</v>
          </cell>
          <cell r="E87" t="str">
            <v>1205.630900</v>
          </cell>
          <cell r="H87"/>
        </row>
        <row r="88">
          <cell r="D88" t="str">
            <v>-INSURANCEEXP.OFBUILD.&amp;-1206</v>
          </cell>
          <cell r="E88" t="str">
            <v>1206.630900</v>
          </cell>
          <cell r="H88"/>
        </row>
        <row r="89">
          <cell r="D89" t="str">
            <v>Owi Wijaya-RENT EXPENSES-1201</v>
          </cell>
          <cell r="E89" t="str">
            <v>1201.631000</v>
          </cell>
          <cell r="H89" t="str">
            <v>Owi Wijaya</v>
          </cell>
        </row>
        <row r="90">
          <cell r="D90" t="str">
            <v>-RENT EXPENSES-1204</v>
          </cell>
          <cell r="E90" t="str">
            <v>1204.631000</v>
          </cell>
          <cell r="H90"/>
        </row>
        <row r="91">
          <cell r="D91" t="str">
            <v>-RENT EXPENSES-1205</v>
          </cell>
          <cell r="E91" t="str">
            <v>1205.631000</v>
          </cell>
          <cell r="H91"/>
        </row>
        <row r="92">
          <cell r="D92" t="str">
            <v>Wawan Iskandar-RENT EXPENSES-1206</v>
          </cell>
          <cell r="E92" t="str">
            <v>1206.631000</v>
          </cell>
          <cell r="H92" t="str">
            <v>Wawan Iskandar</v>
          </cell>
        </row>
        <row r="93">
          <cell r="D93" t="str">
            <v>Owi Wijaya-WATER-1201</v>
          </cell>
          <cell r="E93" t="str">
            <v>1201.630450</v>
          </cell>
          <cell r="H93" t="str">
            <v>Owi Wijaya</v>
          </cell>
        </row>
        <row r="94">
          <cell r="D94" t="str">
            <v>-WATER-1204</v>
          </cell>
          <cell r="E94" t="str">
            <v>1204.630450</v>
          </cell>
          <cell r="H94"/>
        </row>
        <row r="95">
          <cell r="D95" t="str">
            <v>-WATER-1205</v>
          </cell>
          <cell r="E95" t="str">
            <v>1205.630450</v>
          </cell>
          <cell r="H95"/>
        </row>
        <row r="96">
          <cell r="D96" t="str">
            <v>Wawan Iskandar-WATER-1206</v>
          </cell>
          <cell r="E96" t="str">
            <v>1206.630450</v>
          </cell>
          <cell r="H96" t="str">
            <v>Wawan Iskandar</v>
          </cell>
        </row>
        <row r="97">
          <cell r="D97" t="str">
            <v>Asep Ridwan Subiana-OTHER PRODUCTION COST-1201</v>
          </cell>
          <cell r="E97" t="str">
            <v>1201.631100</v>
          </cell>
          <cell r="H97" t="str">
            <v>Asep Ridwan Subiana</v>
          </cell>
        </row>
        <row r="98">
          <cell r="D98" t="str">
            <v>-SECURITY-0</v>
          </cell>
          <cell r="E98">
            <v>0</v>
          </cell>
          <cell r="H98"/>
        </row>
        <row r="99">
          <cell r="D99" t="str">
            <v>-DOKTER + OBAT-0</v>
          </cell>
          <cell r="E99">
            <v>0</v>
          </cell>
          <cell r="H99"/>
        </row>
        <row r="100">
          <cell r="D100" t="str">
            <v>-IMPORT CHERGE-0</v>
          </cell>
          <cell r="E100">
            <v>0</v>
          </cell>
          <cell r="H100"/>
        </row>
        <row r="101">
          <cell r="D101" t="str">
            <v>Asep Ridwan Subiana-OTHER PRODUCTION COST-1204</v>
          </cell>
          <cell r="E101" t="str">
            <v>1204.631100</v>
          </cell>
          <cell r="H101" t="str">
            <v>Asep Ridwan Subiana</v>
          </cell>
        </row>
        <row r="102">
          <cell r="D102" t="str">
            <v>-SECURITY-0</v>
          </cell>
          <cell r="E102">
            <v>0</v>
          </cell>
          <cell r="H102"/>
        </row>
        <row r="103">
          <cell r="D103" t="str">
            <v>-DOKTER + OBAT-0</v>
          </cell>
          <cell r="E103">
            <v>0</v>
          </cell>
          <cell r="H103"/>
        </row>
        <row r="104">
          <cell r="D104" t="str">
            <v>-IMPORT CHERGE-0</v>
          </cell>
          <cell r="E104">
            <v>0</v>
          </cell>
          <cell r="H104"/>
        </row>
        <row r="105">
          <cell r="D105" t="str">
            <v>Asep Ridwan Subiana-OTHER PRODUCTION COST-1205</v>
          </cell>
          <cell r="E105" t="str">
            <v>1205.631100</v>
          </cell>
          <cell r="H105" t="str">
            <v>Asep Ridwan Subiana</v>
          </cell>
        </row>
        <row r="106">
          <cell r="D106" t="str">
            <v>-SECURITY-0</v>
          </cell>
          <cell r="E106">
            <v>0</v>
          </cell>
          <cell r="H106"/>
        </row>
        <row r="107">
          <cell r="D107" t="str">
            <v>-DOKTER + OBAT-0</v>
          </cell>
          <cell r="E107">
            <v>0</v>
          </cell>
          <cell r="H107"/>
        </row>
        <row r="108">
          <cell r="D108" t="str">
            <v>-IMPORT CHERGE-0</v>
          </cell>
          <cell r="E108">
            <v>0</v>
          </cell>
          <cell r="H108"/>
        </row>
        <row r="109">
          <cell r="D109" t="str">
            <v>Asep Ridwan Subiana-OTHER PRODUCTION COST-1206</v>
          </cell>
          <cell r="E109" t="str">
            <v>1206.631100</v>
          </cell>
          <cell r="H109" t="str">
            <v>Asep Ridwan Subiana</v>
          </cell>
        </row>
        <row r="110">
          <cell r="D110" t="str">
            <v>Firawaty/Fungfung-SAMPLE EXPENSES-1201</v>
          </cell>
          <cell r="E110" t="str">
            <v>1201.710200</v>
          </cell>
          <cell r="H110" t="str">
            <v>Firawaty/Fungfung</v>
          </cell>
        </row>
        <row r="111">
          <cell r="D111" t="str">
            <v>Firawaty/Fungfung-SAMPLE EXPENSES-1204</v>
          </cell>
          <cell r="E111" t="str">
            <v>1204.710200</v>
          </cell>
          <cell r="H111" t="str">
            <v>Firawaty/Fungfung</v>
          </cell>
        </row>
        <row r="112">
          <cell r="D112" t="str">
            <v>Firawaty/Fungfung-SAMPLE EXPENSES-1205</v>
          </cell>
          <cell r="E112" t="str">
            <v>1205.710200</v>
          </cell>
          <cell r="H112" t="str">
            <v>Firawaty/Fungfung</v>
          </cell>
        </row>
        <row r="113">
          <cell r="D113" t="str">
            <v>-SAMPLE EXPENSES-1206</v>
          </cell>
          <cell r="E113" t="str">
            <v>1206.710200</v>
          </cell>
          <cell r="H113"/>
        </row>
        <row r="114">
          <cell r="D114" t="str">
            <v>Asep Ridwan Subiana-TRUCKING EXPENSES-1201</v>
          </cell>
          <cell r="E114" t="str">
            <v>1201.720100</v>
          </cell>
          <cell r="H114" t="str">
            <v>Asep Ridwan Subiana</v>
          </cell>
        </row>
        <row r="115">
          <cell r="D115" t="str">
            <v>Asep Ridwan Subiana-TRUCKING EXPENSES-1204</v>
          </cell>
          <cell r="E115" t="str">
            <v>1204.720100</v>
          </cell>
          <cell r="H115" t="str">
            <v>Asep Ridwan Subiana</v>
          </cell>
        </row>
        <row r="116">
          <cell r="D116" t="str">
            <v>-TRUCKING EXPENSES-1205</v>
          </cell>
          <cell r="E116" t="str">
            <v>1205.720100</v>
          </cell>
          <cell r="H116"/>
        </row>
        <row r="117">
          <cell r="D117" t="str">
            <v>-TRUCKING EXPENSES-1206</v>
          </cell>
          <cell r="E117" t="str">
            <v>1206.720100</v>
          </cell>
          <cell r="H117"/>
        </row>
        <row r="118">
          <cell r="D118" t="str">
            <v>Asep Ridwan Subiana-EXPEDITION/SEA FREIGHT-1201</v>
          </cell>
          <cell r="E118" t="str">
            <v>1201.720400</v>
          </cell>
          <cell r="H118" t="str">
            <v>Asep Ridwan Subiana</v>
          </cell>
        </row>
        <row r="119">
          <cell r="D119" t="str">
            <v>Asep Ridwan Subiana-EXPEDITION/SEA FREIGHT-1204</v>
          </cell>
          <cell r="E119" t="str">
            <v>1204.720400</v>
          </cell>
          <cell r="H119" t="str">
            <v>Asep Ridwan Subiana</v>
          </cell>
        </row>
        <row r="120">
          <cell r="D120" t="str">
            <v>-EXPEDITION/SEA FREIGHT-1205</v>
          </cell>
          <cell r="E120" t="str">
            <v>1205.720400</v>
          </cell>
          <cell r="H120"/>
        </row>
        <row r="121">
          <cell r="D121" t="str">
            <v>-EXPEDITION/SEA FREIGHT-1206</v>
          </cell>
          <cell r="E121" t="str">
            <v>1206.720400</v>
          </cell>
          <cell r="H121"/>
        </row>
        <row r="122">
          <cell r="D122" t="str">
            <v>-AIR FREIGHT-1201</v>
          </cell>
          <cell r="E122" t="str">
            <v>1201.720500</v>
          </cell>
          <cell r="H122"/>
        </row>
        <row r="123">
          <cell r="D123" t="str">
            <v>-AIR FREIGHT-1204</v>
          </cell>
          <cell r="E123" t="str">
            <v>1204.720500</v>
          </cell>
          <cell r="H123"/>
        </row>
        <row r="124">
          <cell r="D124" t="str">
            <v>-AIR FREIGHT-1205</v>
          </cell>
          <cell r="E124" t="str">
            <v>1205.720500</v>
          </cell>
          <cell r="H124"/>
        </row>
        <row r="125">
          <cell r="D125" t="str">
            <v>-AIR FREIGHT-1206</v>
          </cell>
          <cell r="E125" t="str">
            <v>1206.720500</v>
          </cell>
          <cell r="H125"/>
        </row>
        <row r="126">
          <cell r="D126" t="str">
            <v>Firawaty/Fungfung-SALES COMMISSION-1201</v>
          </cell>
          <cell r="E126" t="str">
            <v>1201.730200</v>
          </cell>
          <cell r="H126" t="str">
            <v>Firawaty/Fungfung</v>
          </cell>
        </row>
        <row r="127">
          <cell r="D127" t="str">
            <v>-SALES COMMISSION-1204</v>
          </cell>
          <cell r="E127" t="str">
            <v>1204.730200</v>
          </cell>
          <cell r="H127"/>
        </row>
        <row r="128">
          <cell r="D128" t="str">
            <v>-SALES COMMISSION-1205</v>
          </cell>
          <cell r="E128" t="str">
            <v>1205.730200</v>
          </cell>
          <cell r="H128"/>
        </row>
        <row r="129">
          <cell r="D129" t="str">
            <v>-SALES COMMISSION-1206</v>
          </cell>
          <cell r="E129" t="str">
            <v>1206.730200</v>
          </cell>
          <cell r="H129"/>
        </row>
        <row r="130">
          <cell r="D130" t="str">
            <v>Firawaty/Fungfung-FABRIC TESTED CHARGES-1201</v>
          </cell>
          <cell r="E130" t="str">
            <v>1201.730300</v>
          </cell>
          <cell r="H130" t="str">
            <v>Firawaty/Fungfung</v>
          </cell>
        </row>
        <row r="131">
          <cell r="D131" t="str">
            <v>-FABRIC TESTED CHARGES-1204</v>
          </cell>
          <cell r="E131" t="str">
            <v>1204.730300</v>
          </cell>
          <cell r="H131"/>
        </row>
        <row r="132">
          <cell r="D132" t="str">
            <v>-FABRIC TESTED CHARGES-1205</v>
          </cell>
          <cell r="E132" t="str">
            <v>1205.730300</v>
          </cell>
          <cell r="H132"/>
        </row>
        <row r="133">
          <cell r="D133" t="str">
            <v>-FABRIC TESTED CHARGES-1206</v>
          </cell>
          <cell r="E133" t="str">
            <v>1206.730300</v>
          </cell>
          <cell r="H133"/>
        </row>
        <row r="134">
          <cell r="D134" t="str">
            <v>Owi Wijaya-OFFICER SALARIES-1201</v>
          </cell>
          <cell r="E134" t="str">
            <v>1201.801110</v>
          </cell>
          <cell r="H134" t="str">
            <v>Owi Wijaya</v>
          </cell>
        </row>
        <row r="135">
          <cell r="D135" t="str">
            <v>Toni Teja-OFFICER SALARIES-1204</v>
          </cell>
          <cell r="E135" t="str">
            <v>1204.801110</v>
          </cell>
          <cell r="H135" t="str">
            <v>Toni Teja</v>
          </cell>
        </row>
        <row r="136">
          <cell r="D136" t="str">
            <v>Toni Teja-OFFICER SALARIES-1205</v>
          </cell>
          <cell r="E136" t="str">
            <v>1205.801110</v>
          </cell>
          <cell r="H136" t="str">
            <v>Toni Teja</v>
          </cell>
        </row>
        <row r="137">
          <cell r="D137" t="str">
            <v>Wawan Iskandar-OFFICER SALARIES-1206</v>
          </cell>
          <cell r="E137" t="str">
            <v>1206.801110</v>
          </cell>
          <cell r="H137" t="str">
            <v>Wawan Iskandar</v>
          </cell>
        </row>
        <row r="138">
          <cell r="D138" t="str">
            <v>Owi Wijaya-MEDICAL ALLOWANCE-1201</v>
          </cell>
          <cell r="E138" t="str">
            <v>1201.801120</v>
          </cell>
          <cell r="H138" t="str">
            <v>Owi Wijaya</v>
          </cell>
        </row>
        <row r="139">
          <cell r="D139" t="str">
            <v>-MEDICAL ALLOWANCE-1204</v>
          </cell>
          <cell r="E139" t="str">
            <v>1204.801120</v>
          </cell>
          <cell r="H139"/>
        </row>
        <row r="140">
          <cell r="D140" t="str">
            <v>-MEDICAL ALLOWANCE-1205</v>
          </cell>
          <cell r="E140" t="str">
            <v>1205.801120</v>
          </cell>
          <cell r="H140"/>
        </row>
        <row r="141">
          <cell r="D141" t="str">
            <v>-MEDICAL ALLOWANCE-1206</v>
          </cell>
          <cell r="E141" t="str">
            <v>1206.801120</v>
          </cell>
          <cell r="H141"/>
        </row>
        <row r="142">
          <cell r="D142" t="str">
            <v>Owi Wijaya-FARE ALLOWANCE-1201</v>
          </cell>
          <cell r="E142" t="str">
            <v>1201.801140</v>
          </cell>
          <cell r="H142" t="str">
            <v>Owi Wijaya</v>
          </cell>
        </row>
        <row r="143">
          <cell r="D143" t="str">
            <v>-FARE ALLOWANCE-1204</v>
          </cell>
          <cell r="E143" t="str">
            <v>1204.801140</v>
          </cell>
          <cell r="H143"/>
        </row>
        <row r="144">
          <cell r="D144" t="str">
            <v>-FARE ALLOWANCE-1205</v>
          </cell>
          <cell r="E144" t="str">
            <v>1205.801140</v>
          </cell>
          <cell r="H144"/>
        </row>
        <row r="145">
          <cell r="D145" t="str">
            <v>-FARE ALLOWANCE-1206</v>
          </cell>
          <cell r="E145" t="str">
            <v>1206.801140</v>
          </cell>
          <cell r="H145"/>
        </row>
        <row r="146">
          <cell r="D146" t="str">
            <v>Owi Wijaya-TELEPHONE EXPENSES-1201</v>
          </cell>
          <cell r="E146" t="str">
            <v>1201.802120</v>
          </cell>
          <cell r="H146" t="str">
            <v>Owi Wijaya</v>
          </cell>
        </row>
        <row r="147">
          <cell r="D147" t="str">
            <v>-TELEPHONE EXPENSES-1204</v>
          </cell>
          <cell r="E147" t="str">
            <v>1204.802120</v>
          </cell>
          <cell r="H147"/>
        </row>
        <row r="148">
          <cell r="D148" t="str">
            <v>-TELEPHONE EXPENSES-1205</v>
          </cell>
          <cell r="E148" t="str">
            <v>1205.802120</v>
          </cell>
          <cell r="H148"/>
        </row>
        <row r="149">
          <cell r="D149" t="str">
            <v>Wawan Iskandar-TELEPHONE EXPENSES-1206</v>
          </cell>
          <cell r="E149" t="str">
            <v>1206.802120</v>
          </cell>
          <cell r="H149" t="str">
            <v>Wawan Iskandar</v>
          </cell>
        </row>
        <row r="150">
          <cell r="D150" t="str">
            <v>Owi Wijaya-INTERNET EXPENSES-1201</v>
          </cell>
          <cell r="E150" t="str">
            <v>1201.802140</v>
          </cell>
          <cell r="H150" t="str">
            <v>Owi Wijaya</v>
          </cell>
        </row>
        <row r="151">
          <cell r="D151" t="str">
            <v>Toni Teja-INTERNET EXPENSES-1204</v>
          </cell>
          <cell r="E151" t="str">
            <v>1204.802140</v>
          </cell>
          <cell r="H151" t="str">
            <v>Toni Teja</v>
          </cell>
        </row>
        <row r="152">
          <cell r="D152" t="str">
            <v>Toni Teja-INTERNET EXPENSES-1205</v>
          </cell>
          <cell r="E152" t="str">
            <v>1205.802140</v>
          </cell>
          <cell r="H152" t="str">
            <v>Toni Teja</v>
          </cell>
        </row>
        <row r="153">
          <cell r="D153" t="str">
            <v>-INTERNET EXPENSES-1206</v>
          </cell>
          <cell r="E153" t="str">
            <v>1206.802140</v>
          </cell>
          <cell r="H153"/>
        </row>
        <row r="154">
          <cell r="D154" t="str">
            <v>Owi Wijaya-PREMIUM COST-1201</v>
          </cell>
          <cell r="E154" t="str">
            <v>1201.805120</v>
          </cell>
          <cell r="H154" t="str">
            <v>Owi Wijaya</v>
          </cell>
        </row>
        <row r="155">
          <cell r="D155" t="str">
            <v>-PREMIUM COST-1204</v>
          </cell>
          <cell r="E155" t="str">
            <v>1204.805120</v>
          </cell>
          <cell r="H155"/>
        </row>
        <row r="156">
          <cell r="D156" t="str">
            <v>-PREMIUM COST-1205</v>
          </cell>
          <cell r="E156" t="str">
            <v>1205.805120</v>
          </cell>
          <cell r="H156"/>
        </row>
        <row r="157">
          <cell r="D157" t="str">
            <v>-PREMIUM COST-1206</v>
          </cell>
          <cell r="E157" t="str">
            <v>1206.805120</v>
          </cell>
          <cell r="H157"/>
        </row>
        <row r="158">
          <cell r="D158" t="str">
            <v>Owi Wijaya-CONTRIBUTION COST-1201</v>
          </cell>
          <cell r="E158" t="str">
            <v>1201.807100</v>
          </cell>
          <cell r="H158" t="str">
            <v>Owi Wijaya</v>
          </cell>
        </row>
        <row r="159">
          <cell r="D159" t="str">
            <v>Toni Teja-CONTRIBUTION COST-1204</v>
          </cell>
          <cell r="E159" t="str">
            <v>1204.807100</v>
          </cell>
          <cell r="H159" t="str">
            <v>Toni Teja</v>
          </cell>
        </row>
        <row r="160">
          <cell r="D160" t="str">
            <v>Toni Teja-CONTRIBUTION COST-1205</v>
          </cell>
          <cell r="E160" t="str">
            <v>1205.807100</v>
          </cell>
          <cell r="H160" t="str">
            <v>Toni Teja</v>
          </cell>
        </row>
        <row r="161">
          <cell r="D161" t="str">
            <v>-CONTRIBUTION COST-1206</v>
          </cell>
          <cell r="E161" t="str">
            <v>1206.807100</v>
          </cell>
          <cell r="H161"/>
        </row>
        <row r="162">
          <cell r="D162" t="str">
            <v>Owi Wijaya-FUEL FOR MOTOR VEHICLE-1201</v>
          </cell>
          <cell r="E162" t="str">
            <v>1201.808100</v>
          </cell>
          <cell r="H162" t="str">
            <v>Owi Wijaya</v>
          </cell>
        </row>
        <row r="163">
          <cell r="D163" t="str">
            <v>Toni Teja-FUEL FOR MOTOR VEHICLE-1204</v>
          </cell>
          <cell r="E163" t="str">
            <v>1204.808100</v>
          </cell>
          <cell r="H163" t="str">
            <v>Toni Teja</v>
          </cell>
        </row>
        <row r="164">
          <cell r="D164" t="str">
            <v>Toni Teja-FUEL FOR MOTOR VEHICLE-1205</v>
          </cell>
          <cell r="E164" t="str">
            <v>1205.808100</v>
          </cell>
          <cell r="H164" t="str">
            <v>Toni Teja</v>
          </cell>
        </row>
        <row r="165">
          <cell r="D165" t="str">
            <v>Wawan Iskandar-FUEL FOR MOTOR VEHICLE-1206</v>
          </cell>
          <cell r="E165" t="str">
            <v>1206.808100</v>
          </cell>
          <cell r="H165" t="str">
            <v>Wawan Iskandar</v>
          </cell>
        </row>
        <row r="166">
          <cell r="D166" t="str">
            <v>Owi Wijaya-LEGAL EXPENSES-1201</v>
          </cell>
          <cell r="E166" t="str">
            <v>1201.809100</v>
          </cell>
          <cell r="H166" t="str">
            <v>Owi Wijaya</v>
          </cell>
        </row>
        <row r="167">
          <cell r="D167" t="str">
            <v>Toni Teja-LEGAL EXPENSES-1204</v>
          </cell>
          <cell r="E167" t="str">
            <v>1204.809100</v>
          </cell>
          <cell r="H167" t="str">
            <v>Toni Teja</v>
          </cell>
        </row>
        <row r="168">
          <cell r="D168" t="str">
            <v>Toni Teja-LEGAL EXPENSES-1205</v>
          </cell>
          <cell r="E168" t="str">
            <v>1205.809100</v>
          </cell>
          <cell r="H168" t="str">
            <v>Toni Teja</v>
          </cell>
        </row>
        <row r="169">
          <cell r="D169" t="str">
            <v>Wawan Iskandar-LEGAL EXPENSES-1206</v>
          </cell>
          <cell r="E169" t="str">
            <v>1206.809100</v>
          </cell>
          <cell r="H169" t="str">
            <v>Wawan Iskandar</v>
          </cell>
        </row>
        <row r="170">
          <cell r="D170" t="str">
            <v>Owi Wijaya-MAINT.OFFICEEQUIP.-1201</v>
          </cell>
          <cell r="E170" t="str">
            <v>1201.810110</v>
          </cell>
          <cell r="H170" t="str">
            <v>Owi Wijaya</v>
          </cell>
        </row>
        <row r="171">
          <cell r="D171" t="str">
            <v>Toni Teja-MAINT.OFFICEEQUIP.-1204</v>
          </cell>
          <cell r="E171" t="str">
            <v>1204.810110</v>
          </cell>
          <cell r="H171" t="str">
            <v>Toni Teja</v>
          </cell>
        </row>
        <row r="172">
          <cell r="D172" t="str">
            <v>Toni Teja-MAINT.OFFICEEQUIP.-1205</v>
          </cell>
          <cell r="E172" t="str">
            <v>1205.810110</v>
          </cell>
          <cell r="H172" t="str">
            <v>Toni Teja</v>
          </cell>
        </row>
        <row r="173">
          <cell r="D173" t="str">
            <v>Wawan Iskandar-MAINT.OFFICEEQUIP.-1206</v>
          </cell>
          <cell r="E173" t="str">
            <v>1206.810110</v>
          </cell>
          <cell r="H173" t="str">
            <v>Wawan Iskandar</v>
          </cell>
        </row>
        <row r="174">
          <cell r="D174" t="str">
            <v>-MAINT.MOTOR VEHICLE-1201</v>
          </cell>
          <cell r="E174" t="str">
            <v>1201.810120</v>
          </cell>
          <cell r="H174"/>
        </row>
        <row r="175">
          <cell r="D175" t="str">
            <v>-MAINT.MOTOR VEHICLE-1204</v>
          </cell>
          <cell r="E175" t="str">
            <v>1204.810120</v>
          </cell>
          <cell r="H175"/>
        </row>
        <row r="176">
          <cell r="D176" t="str">
            <v>-MAINT.MOTOR VEHICLE-1205</v>
          </cell>
          <cell r="E176" t="str">
            <v>1205.810120</v>
          </cell>
          <cell r="H176"/>
        </row>
        <row r="177">
          <cell r="D177" t="str">
            <v>-MAINT.MOTOR VEHICLE-1206</v>
          </cell>
          <cell r="E177" t="str">
            <v>1206.810120</v>
          </cell>
          <cell r="H177"/>
        </row>
        <row r="178">
          <cell r="D178" t="str">
            <v>-MAINTENANCE HOUSE-1201</v>
          </cell>
          <cell r="E178" t="str">
            <v>1201.810130</v>
          </cell>
          <cell r="H178"/>
        </row>
        <row r="179">
          <cell r="D179" t="str">
            <v>-MAINTENANCE HOUSE-1204</v>
          </cell>
          <cell r="E179" t="str">
            <v>1204.810130</v>
          </cell>
          <cell r="H179"/>
        </row>
        <row r="180">
          <cell r="D180" t="str">
            <v>-MAINTENANCE HOUSE-1205</v>
          </cell>
          <cell r="E180" t="str">
            <v>1205.810130</v>
          </cell>
          <cell r="H180"/>
        </row>
        <row r="181">
          <cell r="D181" t="str">
            <v>-MAINTENANCE HOUSE-1206</v>
          </cell>
          <cell r="E181" t="str">
            <v>1206.810130</v>
          </cell>
          <cell r="H181"/>
        </row>
        <row r="182">
          <cell r="D182" t="str">
            <v>Owi Wijaya-BUSINESS TRIP EXPENSES-1201</v>
          </cell>
          <cell r="E182" t="str">
            <v>1201.812100</v>
          </cell>
          <cell r="H182" t="str">
            <v>Owi Wijaya</v>
          </cell>
        </row>
        <row r="183">
          <cell r="D183" t="str">
            <v>Toni Teja-BUSINESS TRIP EXPENSES-1204</v>
          </cell>
          <cell r="E183" t="str">
            <v>1204.812100</v>
          </cell>
          <cell r="H183" t="str">
            <v>Toni Teja</v>
          </cell>
        </row>
        <row r="184">
          <cell r="D184" t="str">
            <v>Toni Teja-BUSINESS TRIP EXPENSES-1205</v>
          </cell>
          <cell r="E184" t="str">
            <v>1205.812100</v>
          </cell>
          <cell r="H184" t="str">
            <v>Toni Teja</v>
          </cell>
        </row>
        <row r="185">
          <cell r="D185" t="str">
            <v>Wawan Iskandar-BUSINESS TRIP EXPENSES-1206</v>
          </cell>
          <cell r="E185" t="str">
            <v>1206.812100</v>
          </cell>
          <cell r="H185" t="str">
            <v>Wawan Iskandar</v>
          </cell>
        </row>
        <row r="186">
          <cell r="D186" t="str">
            <v>Owi Wijaya-ENTERTAINMENT-1201</v>
          </cell>
          <cell r="E186" t="str">
            <v>1201.813100</v>
          </cell>
          <cell r="H186" t="str">
            <v>Owi Wijaya</v>
          </cell>
        </row>
        <row r="187">
          <cell r="D187" t="str">
            <v>Toni Teja-ENTERTAINMENT-1204</v>
          </cell>
          <cell r="E187" t="str">
            <v>1204.813100</v>
          </cell>
          <cell r="H187" t="str">
            <v>Toni Teja</v>
          </cell>
        </row>
        <row r="188">
          <cell r="D188" t="str">
            <v>Toni Teja-ENTERTAINMENT-1205</v>
          </cell>
          <cell r="E188" t="str">
            <v>1205.813100</v>
          </cell>
          <cell r="H188" t="str">
            <v>Toni Teja</v>
          </cell>
        </row>
        <row r="189">
          <cell r="D189" t="str">
            <v>-ENTERTAINMENT-1206</v>
          </cell>
          <cell r="E189" t="str">
            <v>1206.813100</v>
          </cell>
          <cell r="H189"/>
        </row>
        <row r="190">
          <cell r="D190" t="str">
            <v>Owi Wijaya-TRAINING BY EMPLOYEE-1201</v>
          </cell>
          <cell r="E190" t="str">
            <v>1201.814110</v>
          </cell>
          <cell r="H190" t="str">
            <v>Owi Wijaya</v>
          </cell>
        </row>
        <row r="191">
          <cell r="D191" t="str">
            <v>-TRAINING BY EMPLOYEE-1204</v>
          </cell>
          <cell r="E191" t="str">
            <v>1204.814110</v>
          </cell>
          <cell r="H191"/>
        </row>
        <row r="192">
          <cell r="D192" t="str">
            <v>-TRAINING BY EMPLOYEE-1205</v>
          </cell>
          <cell r="E192" t="str">
            <v>1205.814110</v>
          </cell>
          <cell r="H192"/>
        </row>
        <row r="193">
          <cell r="D193" t="str">
            <v>-TRAINING BY EMPLOYEE-1206</v>
          </cell>
          <cell r="E193" t="str">
            <v>1206.814110</v>
          </cell>
          <cell r="H193"/>
        </row>
        <row r="194">
          <cell r="D194" t="str">
            <v>Owi Wijaya-RENT EXPENSES BUILDING-1201</v>
          </cell>
          <cell r="E194" t="str">
            <v>1201.815110</v>
          </cell>
          <cell r="H194" t="str">
            <v>Owi Wijaya</v>
          </cell>
        </row>
        <row r="195">
          <cell r="D195" t="str">
            <v>Toni Teja-RENT EXPENSES BUILDING-1204</v>
          </cell>
          <cell r="E195" t="str">
            <v>1204.815110</v>
          </cell>
          <cell r="H195" t="str">
            <v>Toni Teja</v>
          </cell>
        </row>
        <row r="196">
          <cell r="D196" t="str">
            <v>Toni Teja-RENT EXPENSES BUILDING-1205</v>
          </cell>
          <cell r="E196" t="str">
            <v>1205.815110</v>
          </cell>
          <cell r="H196" t="str">
            <v>Toni Teja</v>
          </cell>
        </row>
        <row r="197">
          <cell r="D197" t="str">
            <v>Wawan Iskandar-RENT EXPENSES BUILDING-1206</v>
          </cell>
          <cell r="E197" t="str">
            <v>1206.815110</v>
          </cell>
          <cell r="H197" t="str">
            <v>Wawan Iskandar</v>
          </cell>
        </row>
        <row r="198">
          <cell r="D198" t="str">
            <v>Owi Wijaya-RENT EXPENSES LAND-1201</v>
          </cell>
          <cell r="E198" t="str">
            <v>1201.815120</v>
          </cell>
          <cell r="H198" t="str">
            <v>Owi Wijaya</v>
          </cell>
        </row>
        <row r="199">
          <cell r="D199" t="str">
            <v>-RENT EXPENSES LAND-1204</v>
          </cell>
          <cell r="E199" t="str">
            <v>1204.815120</v>
          </cell>
          <cell r="H199"/>
        </row>
        <row r="200">
          <cell r="D200" t="str">
            <v>-RENT EXPENSES LAND-1205</v>
          </cell>
          <cell r="E200" t="str">
            <v>1205.815120</v>
          </cell>
          <cell r="H200"/>
        </row>
        <row r="201">
          <cell r="D201" t="str">
            <v>-RENT EXPENSES LAND-1206</v>
          </cell>
          <cell r="E201" t="str">
            <v>1206.815120</v>
          </cell>
          <cell r="H201"/>
        </row>
        <row r="202">
          <cell r="D202" t="str">
            <v>Asep Ridwan Subiana-INSURANCE EXPENSES-1201</v>
          </cell>
          <cell r="E202" t="str">
            <v>1201.816110</v>
          </cell>
          <cell r="H202" t="str">
            <v>Asep Ridwan Subiana</v>
          </cell>
        </row>
        <row r="203">
          <cell r="D203" t="str">
            <v>-INSURANCE EXPENSES-1204</v>
          </cell>
          <cell r="E203" t="str">
            <v>1204.816110</v>
          </cell>
          <cell r="H203"/>
        </row>
        <row r="204">
          <cell r="D204" t="str">
            <v>-INSURANCE EXPENSES-1205</v>
          </cell>
          <cell r="E204" t="str">
            <v>1205.816110</v>
          </cell>
          <cell r="H204"/>
        </row>
        <row r="205">
          <cell r="D205" t="str">
            <v>-INSURANCE EXPENSES-1206</v>
          </cell>
          <cell r="E205" t="str">
            <v>1206.816110</v>
          </cell>
          <cell r="H205"/>
        </row>
        <row r="206">
          <cell r="D206" t="str">
            <v>Santy Silalahi-ACCOUNTING&amp;TAX ADVISORY EXP.-1201</v>
          </cell>
          <cell r="E206" t="str">
            <v>1201.816120</v>
          </cell>
          <cell r="H206" t="str">
            <v>Santy Silalahi</v>
          </cell>
        </row>
        <row r="207">
          <cell r="D207" t="str">
            <v>-ACCOUNTING&amp;TAX ADVISORY EXP.-1204</v>
          </cell>
          <cell r="E207" t="str">
            <v>1204.816120</v>
          </cell>
          <cell r="H207"/>
        </row>
        <row r="208">
          <cell r="D208" t="str">
            <v>-ACCOUNTING&amp;TAX ADVISORY EXP.-1205</v>
          </cell>
          <cell r="E208" t="str">
            <v>1205.816120</v>
          </cell>
          <cell r="H208"/>
        </row>
        <row r="209">
          <cell r="D209" t="str">
            <v>-ACCOUNTING&amp;TAX ADVISORY EXP.-1206</v>
          </cell>
          <cell r="E209" t="str">
            <v>1206.816120</v>
          </cell>
          <cell r="H209"/>
        </row>
        <row r="210">
          <cell r="D210" t="str">
            <v>Owi Wijaya-OFFICE SUPPLIES EXPENSES-1201</v>
          </cell>
          <cell r="E210" t="str">
            <v>1201.816130</v>
          </cell>
          <cell r="H210" t="str">
            <v>Owi Wijaya</v>
          </cell>
        </row>
        <row r="211">
          <cell r="D211" t="str">
            <v>Toni Teja-OFFICE SUPPLIES EXPENSES-1204</v>
          </cell>
          <cell r="E211" t="str">
            <v>1204.816130</v>
          </cell>
          <cell r="H211" t="str">
            <v>Toni Teja</v>
          </cell>
        </row>
        <row r="212">
          <cell r="D212" t="str">
            <v>Toni Teja-OFFICE SUPPLIES EXPENSES-1205</v>
          </cell>
          <cell r="E212" t="str">
            <v>1205.816130</v>
          </cell>
          <cell r="H212" t="str">
            <v>Toni Teja</v>
          </cell>
        </row>
        <row r="213">
          <cell r="D213" t="str">
            <v>Wawan Iskandar-OFFICE SUPPLIES EXPENSES-1206</v>
          </cell>
          <cell r="E213" t="str">
            <v>1206.816130</v>
          </cell>
          <cell r="H213" t="str">
            <v>Wawan Iskandar</v>
          </cell>
        </row>
        <row r="214">
          <cell r="D214" t="str">
            <v>-AMENDS/CLAIMS REVENUE-1201</v>
          </cell>
          <cell r="E214" t="str">
            <v>1201.911000</v>
          </cell>
          <cell r="H214"/>
        </row>
        <row r="215">
          <cell r="D215" t="str">
            <v>-AMENDS/CLAIMS REVENUE-1204</v>
          </cell>
          <cell r="E215" t="str">
            <v>1204.911000</v>
          </cell>
          <cell r="H215"/>
        </row>
        <row r="216">
          <cell r="D216" t="str">
            <v>-AMENDS/CLAIMS REVENUE-1205</v>
          </cell>
          <cell r="E216" t="str">
            <v>1205.911000</v>
          </cell>
          <cell r="H216"/>
        </row>
        <row r="217">
          <cell r="D217" t="str">
            <v>-AMENDS/CLAIMS REVENUE-1206</v>
          </cell>
          <cell r="E217" t="str">
            <v>1206.911000</v>
          </cell>
          <cell r="H217"/>
        </row>
        <row r="218">
          <cell r="D218" t="str">
            <v>-INTEREST INCOME-1201</v>
          </cell>
          <cell r="E218" t="str">
            <v>1201.910100</v>
          </cell>
          <cell r="H218"/>
        </row>
        <row r="219">
          <cell r="D219" t="str">
            <v>-INTEREST INCOME-1204</v>
          </cell>
          <cell r="E219" t="str">
            <v>1204.910100</v>
          </cell>
          <cell r="H219"/>
        </row>
        <row r="220">
          <cell r="D220" t="str">
            <v>-INTEREST INCOME-1205</v>
          </cell>
          <cell r="E220" t="str">
            <v>1205.910100</v>
          </cell>
          <cell r="H220"/>
        </row>
        <row r="221">
          <cell r="D221" t="str">
            <v>-INTEREST INCOME-1206</v>
          </cell>
          <cell r="E221" t="str">
            <v>1206.910100</v>
          </cell>
          <cell r="H221"/>
        </row>
        <row r="222">
          <cell r="D222" t="str">
            <v>-WASTE&amp;SCRAP COST-1201</v>
          </cell>
          <cell r="E222" t="str">
            <v>1201.920600</v>
          </cell>
          <cell r="H222"/>
        </row>
        <row r="223">
          <cell r="D223" t="str">
            <v>-WASTE&amp;SCRAP COST-1204</v>
          </cell>
          <cell r="E223" t="str">
            <v>1204.920600</v>
          </cell>
          <cell r="H223"/>
        </row>
        <row r="224">
          <cell r="D224" t="str">
            <v>-WASTE&amp;SCRAP COST-1205</v>
          </cell>
          <cell r="E224" t="str">
            <v>1205.920600</v>
          </cell>
          <cell r="H224"/>
        </row>
        <row r="225">
          <cell r="D225" t="str">
            <v>-WASTE&amp;SCRAP COST-1206</v>
          </cell>
          <cell r="E225" t="str">
            <v>1206.920600</v>
          </cell>
          <cell r="H225"/>
        </row>
        <row r="226">
          <cell r="D226" t="str">
            <v>Santy Silalahi-TAXES-1201</v>
          </cell>
          <cell r="E226" t="str">
            <v>1201.920700</v>
          </cell>
          <cell r="H226" t="str">
            <v>Santy Silalahi</v>
          </cell>
        </row>
        <row r="227">
          <cell r="D227" t="str">
            <v>Santy Silalahi-TAXES-1204</v>
          </cell>
          <cell r="E227" t="str">
            <v>1204.920700</v>
          </cell>
          <cell r="H227" t="str">
            <v>Santy Silalahi</v>
          </cell>
        </row>
        <row r="228">
          <cell r="D228" t="str">
            <v>Santy Silalahi-TAXES-1205</v>
          </cell>
          <cell r="E228" t="str">
            <v>1205.920700</v>
          </cell>
          <cell r="H228" t="str">
            <v>Santy Silalahi</v>
          </cell>
        </row>
        <row r="229">
          <cell r="D229" t="str">
            <v>Santy Silalahi-TAXES-1206</v>
          </cell>
          <cell r="E229" t="str">
            <v>1206.920700</v>
          </cell>
          <cell r="H229" t="str">
            <v>Santy Silalahi</v>
          </cell>
        </row>
        <row r="230">
          <cell r="D230" t="str">
            <v>Santy Silalahi-INTEREST EXP OF DOMESTIC-1201</v>
          </cell>
          <cell r="E230" t="str">
            <v>1201.920120</v>
          </cell>
          <cell r="H230" t="str">
            <v>Santy Silalahi</v>
          </cell>
        </row>
        <row r="231">
          <cell r="D231" t="str">
            <v>-INTEREST EXP OF DOMESTIC-1204</v>
          </cell>
          <cell r="E231" t="str">
            <v>1204.920120</v>
          </cell>
          <cell r="H231"/>
        </row>
        <row r="232">
          <cell r="D232" t="str">
            <v>-INTEREST EXP OF DOMESTIC-1205</v>
          </cell>
          <cell r="E232" t="str">
            <v>1205.920120</v>
          </cell>
          <cell r="H232"/>
        </row>
        <row r="233">
          <cell r="D233" t="str">
            <v>-INTEREST EXP OF DOMESTIC-1206</v>
          </cell>
          <cell r="E233" t="str">
            <v>1206.920120</v>
          </cell>
          <cell r="H233"/>
        </row>
        <row r="234">
          <cell r="D234" t="str">
            <v>Santy Silalahi-BANK CHARGES-1201</v>
          </cell>
          <cell r="E234" t="str">
            <v>1201.920410</v>
          </cell>
          <cell r="H234" t="str">
            <v>Santy Silalahi</v>
          </cell>
        </row>
        <row r="235">
          <cell r="D235" t="str">
            <v>-BANK CHARGES-1204</v>
          </cell>
          <cell r="E235" t="str">
            <v>1204.920410</v>
          </cell>
          <cell r="H235"/>
        </row>
        <row r="236">
          <cell r="D236" t="str">
            <v>-BANK CHARGES-1205</v>
          </cell>
          <cell r="E236" t="str">
            <v>1205.920410</v>
          </cell>
          <cell r="H236"/>
        </row>
        <row r="237">
          <cell r="D237" t="str">
            <v>-BANK CHARGES-1206</v>
          </cell>
          <cell r="E237" t="str">
            <v>1206.920410</v>
          </cell>
          <cell r="H237"/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197"/>
  <sheetViews>
    <sheetView tabSelected="1" zoomScale="85" zoomScaleNormal="85" workbookViewId="0">
      <pane xSplit="2" ySplit="5" topLeftCell="T6" activePane="bottomRight" state="frozen"/>
      <selection pane="topRight" activeCell="C1" sqref="C1"/>
      <selection pane="bottomLeft" activeCell="A6" sqref="A6"/>
      <selection pane="bottomRight" activeCell="Z16" sqref="Z16"/>
    </sheetView>
  </sheetViews>
  <sheetFormatPr defaultColWidth="16.28515625" defaultRowHeight="15.75" x14ac:dyDescent="0.25"/>
  <cols>
    <col min="1" max="1" width="26.42578125" style="1" customWidth="1"/>
    <col min="2" max="2" width="35.5703125" style="1" customWidth="1"/>
    <col min="3" max="3" width="20.42578125" style="1" hidden="1" customWidth="1"/>
    <col min="4" max="4" width="47.7109375" style="1" hidden="1" customWidth="1"/>
    <col min="5" max="5" width="25.85546875" style="1" hidden="1" customWidth="1"/>
    <col min="6" max="6" width="14.140625" style="1" hidden="1" customWidth="1"/>
    <col min="7" max="7" width="16.42578125" style="1" hidden="1" customWidth="1"/>
    <col min="8" max="8" width="30.7109375" style="1" customWidth="1"/>
    <col min="9" max="9" width="13.42578125" style="30" customWidth="1"/>
    <col min="10" max="10" width="16.28515625" style="30" hidden="1" customWidth="1"/>
    <col min="11" max="11" width="34.5703125" style="30" hidden="1" customWidth="1"/>
    <col min="12" max="12" width="18.85546875" style="44" customWidth="1"/>
    <col min="13" max="14" width="16" style="44" customWidth="1"/>
    <col min="15" max="15" width="0" style="2" hidden="1" customWidth="1"/>
    <col min="16" max="16" width="26.28515625" style="30" hidden="1" customWidth="1"/>
    <col min="17" max="17" width="16.28515625" style="1"/>
    <col min="18" max="18" width="9.140625" style="1" bestFit="1" customWidth="1"/>
    <col min="19" max="21" width="16.28515625" style="1"/>
    <col min="22" max="22" width="13.7109375" style="1" customWidth="1"/>
    <col min="23" max="23" width="16.28515625" style="1"/>
    <col min="24" max="24" width="9.5703125" style="1" bestFit="1" customWidth="1"/>
    <col min="25" max="25" width="13.42578125" style="1" customWidth="1"/>
    <col min="26" max="16384" width="16.28515625" style="1"/>
  </cols>
  <sheetData>
    <row r="1" spans="1:29" x14ac:dyDescent="0.25">
      <c r="W1" s="41" t="s">
        <v>238</v>
      </c>
      <c r="X1" s="41"/>
      <c r="Y1" s="41"/>
      <c r="Z1" s="41"/>
      <c r="AA1" s="41"/>
      <c r="AB1" s="41"/>
    </row>
    <row r="2" spans="1:29" ht="23.25" x14ac:dyDescent="0.35">
      <c r="A2" s="25" t="s">
        <v>248</v>
      </c>
      <c r="B2" s="25"/>
      <c r="C2" s="25"/>
      <c r="D2" s="25"/>
      <c r="E2" s="25"/>
      <c r="F2" s="25"/>
      <c r="G2" s="25"/>
      <c r="H2" s="25"/>
      <c r="I2" s="28"/>
      <c r="J2" s="28"/>
      <c r="K2" s="28"/>
      <c r="L2" s="61"/>
      <c r="M2" s="53"/>
      <c r="N2" s="53"/>
      <c r="O2" s="25"/>
      <c r="P2" s="28"/>
      <c r="X2" s="7" t="s">
        <v>235</v>
      </c>
      <c r="Y2" s="7"/>
      <c r="Z2" s="7"/>
      <c r="AA2" s="7"/>
      <c r="AB2" s="7"/>
      <c r="AC2" s="7"/>
    </row>
    <row r="3" spans="1:29" x14ac:dyDescent="0.25">
      <c r="Y3" s="27" t="s">
        <v>236</v>
      </c>
      <c r="Z3" s="27"/>
      <c r="AA3" s="27"/>
      <c r="AB3" s="27"/>
    </row>
    <row r="4" spans="1:29" x14ac:dyDescent="0.25">
      <c r="L4" s="54"/>
      <c r="M4" s="54" t="s">
        <v>229</v>
      </c>
      <c r="N4" s="54"/>
      <c r="R4" s="24" t="s">
        <v>243</v>
      </c>
      <c r="S4" s="24" t="s">
        <v>244</v>
      </c>
      <c r="Y4" s="27" t="s">
        <v>237</v>
      </c>
      <c r="Z4" s="27"/>
      <c r="AA4" s="27"/>
      <c r="AB4" s="27"/>
    </row>
    <row r="5" spans="1:29" s="6" customFormat="1" ht="18.75" x14ac:dyDescent="0.3">
      <c r="A5" s="3" t="s">
        <v>184</v>
      </c>
      <c r="B5" s="4" t="s">
        <v>1</v>
      </c>
      <c r="C5" s="23" t="s">
        <v>187</v>
      </c>
      <c r="D5" s="23" t="s">
        <v>187</v>
      </c>
      <c r="E5" s="23" t="s">
        <v>185</v>
      </c>
      <c r="F5" s="23" t="s">
        <v>192</v>
      </c>
      <c r="G5" s="26" t="s">
        <v>226</v>
      </c>
      <c r="H5" s="4" t="s">
        <v>2</v>
      </c>
      <c r="I5" s="4" t="s">
        <v>3</v>
      </c>
      <c r="J5" s="4" t="s">
        <v>4</v>
      </c>
      <c r="K5" s="4" t="s">
        <v>5</v>
      </c>
      <c r="L5" s="33" t="s">
        <v>6</v>
      </c>
      <c r="M5" s="33" t="s">
        <v>7</v>
      </c>
      <c r="N5" s="33" t="s">
        <v>207</v>
      </c>
      <c r="O5" s="5" t="s">
        <v>8</v>
      </c>
      <c r="P5" s="4" t="s">
        <v>9</v>
      </c>
      <c r="R5" s="48">
        <v>0.8</v>
      </c>
      <c r="S5" s="48">
        <v>1</v>
      </c>
      <c r="U5" s="24" t="s">
        <v>245</v>
      </c>
      <c r="W5" s="42" t="s">
        <v>232</v>
      </c>
      <c r="X5" s="10" t="s">
        <v>233</v>
      </c>
      <c r="Y5" s="40" t="s">
        <v>234</v>
      </c>
    </row>
    <row r="6" spans="1:29" x14ac:dyDescent="0.25">
      <c r="A6" s="6" t="s">
        <v>10</v>
      </c>
      <c r="B6" s="1" t="s">
        <v>11</v>
      </c>
      <c r="C6" s="1" t="str">
        <f>VLOOKUP(A6,[1]Sheet1!H:H,1,FALSE)</f>
        <v>Asep Ridwan Subiana</v>
      </c>
      <c r="D6" s="1" t="e">
        <f>A6&amp;"-"&amp;B6&amp;"-"&amp;VLOOKUP(I6,#REF!,2,FALSE)</f>
        <v>#REF!</v>
      </c>
      <c r="E6" s="1" t="s">
        <v>227</v>
      </c>
      <c r="G6" s="1">
        <f t="shared" ref="G6:G37" si="0">COUNTIF($E$6:$E$174,E6)</f>
        <v>1</v>
      </c>
      <c r="H6" s="1" t="s">
        <v>12</v>
      </c>
      <c r="I6" s="30" t="s">
        <v>13</v>
      </c>
      <c r="J6" s="30" t="s">
        <v>14</v>
      </c>
      <c r="K6" s="24"/>
      <c r="L6" s="44">
        <v>10000</v>
      </c>
      <c r="M6" s="44">
        <v>6914.94</v>
      </c>
      <c r="N6" s="44">
        <f>L6-M6</f>
        <v>3085.0600000000004</v>
      </c>
      <c r="O6" s="2">
        <f t="shared" ref="O6:O19" si="1">L6/$L$20</f>
        <v>0.14728026373771388</v>
      </c>
      <c r="P6" s="31">
        <f>IF(M6=0,O6,IF(N6&lt;0,0,(L6/M6)*O6))</f>
        <v>0.21298849120558372</v>
      </c>
      <c r="Q6" s="32"/>
      <c r="R6" s="38">
        <f t="shared" ref="R6:R19" si="2">L6*$R$5</f>
        <v>8000</v>
      </c>
      <c r="S6" s="38">
        <f t="shared" ref="S6:S19" si="3">L6*$S$5</f>
        <v>10000</v>
      </c>
      <c r="T6" s="38">
        <f>S6-R6</f>
        <v>2000</v>
      </c>
      <c r="U6" s="39">
        <f t="shared" ref="U6:U19" si="4">M6</f>
        <v>6914.94</v>
      </c>
      <c r="V6" s="39">
        <f t="shared" ref="V6:V19" si="5">IF(U6&gt;=R6,U6,R6)</f>
        <v>8000</v>
      </c>
      <c r="W6" s="31">
        <f t="shared" ref="W6:W19" si="6">IF(S6=0,0,IF(U6&gt;S6,0,S6/V6*O6))</f>
        <v>0.18410032967214235</v>
      </c>
      <c r="X6" s="30" t="s">
        <v>247</v>
      </c>
      <c r="Y6" s="31">
        <f t="shared" ref="Y6:Y19" si="7">IF(U6&gt;S6,0,O6)</f>
        <v>0.14728026373771388</v>
      </c>
    </row>
    <row r="7" spans="1:29" x14ac:dyDescent="0.25">
      <c r="A7" s="6" t="str">
        <f t="array" ref="A7:A19">A6</f>
        <v>Asep Ridwan Subiana</v>
      </c>
      <c r="B7" s="1" t="s">
        <v>11</v>
      </c>
      <c r="C7" s="1" t="str">
        <f>VLOOKUP(A7,[1]Sheet1!H:H,1,FALSE)</f>
        <v>Asep Ridwan Subiana</v>
      </c>
      <c r="D7" s="1" t="e">
        <f>A7&amp;"-"&amp;B7&amp;"-"&amp;VLOOKUP(I7,#REF!,2,FALSE)</f>
        <v>#REF!</v>
      </c>
      <c r="E7" s="1" t="s">
        <v>228</v>
      </c>
      <c r="G7" s="1">
        <f t="shared" si="0"/>
        <v>1</v>
      </c>
      <c r="H7" s="1" t="s">
        <v>12</v>
      </c>
      <c r="I7" s="30" t="s">
        <v>15</v>
      </c>
      <c r="J7" s="30" t="s">
        <v>16</v>
      </c>
      <c r="K7" s="24"/>
      <c r="L7" s="44">
        <v>10000</v>
      </c>
      <c r="M7" s="44">
        <v>8466.66</v>
      </c>
      <c r="N7" s="44">
        <f t="shared" ref="N7:N19" si="8">L7-M7</f>
        <v>1533.3400000000001</v>
      </c>
      <c r="O7" s="2">
        <f t="shared" si="1"/>
        <v>0.14728026373771388</v>
      </c>
      <c r="P7" s="31">
        <f t="shared" ref="P7:P19" si="9">IF(M7=0,O7,IF(N7&lt;0,0,(L7/M7)*O7))</f>
        <v>0.17395320437777576</v>
      </c>
      <c r="Q7" s="32"/>
      <c r="R7" s="38">
        <f t="shared" si="2"/>
        <v>8000</v>
      </c>
      <c r="S7" s="38">
        <f t="shared" si="3"/>
        <v>10000</v>
      </c>
      <c r="T7" s="38">
        <f t="shared" ref="T7:T19" si="10">S7-R7</f>
        <v>2000</v>
      </c>
      <c r="U7" s="39">
        <f t="shared" si="4"/>
        <v>8466.66</v>
      </c>
      <c r="V7" s="39">
        <f t="shared" si="5"/>
        <v>8466.66</v>
      </c>
      <c r="W7" s="31">
        <f t="shared" si="6"/>
        <v>0.17395320437777576</v>
      </c>
      <c r="X7" s="30" t="s">
        <v>247</v>
      </c>
      <c r="Y7" s="31">
        <f t="shared" si="7"/>
        <v>0.14728026373771388</v>
      </c>
    </row>
    <row r="8" spans="1:29" x14ac:dyDescent="0.25">
      <c r="A8" s="6" t="str">
        <v>Asep Ridwan Subiana</v>
      </c>
      <c r="B8" s="1" t="s">
        <v>17</v>
      </c>
      <c r="C8" s="1" t="str">
        <f>VLOOKUP(A8,[1]Sheet1!H:H,1,FALSE)</f>
        <v>Asep Ridwan Subiana</v>
      </c>
      <c r="D8" s="1" t="e">
        <f>A8&amp;"-"&amp;B8&amp;"-"&amp;VLOOKUP(I8,#REF!,2,FALSE)</f>
        <v>#REF!</v>
      </c>
      <c r="E8" s="1" t="e">
        <f>VLOOKUP(D8,[1]Sheet1!D:E,2,FALSE)</f>
        <v>#REF!</v>
      </c>
      <c r="G8" s="1">
        <f t="shared" si="0"/>
        <v>128</v>
      </c>
      <c r="H8" s="1" t="s">
        <v>18</v>
      </c>
      <c r="I8" s="30" t="s">
        <v>13</v>
      </c>
      <c r="J8" s="30" t="s">
        <v>19</v>
      </c>
      <c r="K8" s="24"/>
      <c r="L8" s="44">
        <v>1987.05</v>
      </c>
      <c r="M8" s="44">
        <v>1391.65</v>
      </c>
      <c r="N8" s="44">
        <f t="shared" si="8"/>
        <v>595.39999999999986</v>
      </c>
      <c r="O8" s="2">
        <f t="shared" si="1"/>
        <v>2.9265324806002437E-2</v>
      </c>
      <c r="P8" s="31">
        <f t="shared" si="9"/>
        <v>4.1786127011653178E-2</v>
      </c>
      <c r="Q8" s="32"/>
      <c r="R8" s="38">
        <f t="shared" si="2"/>
        <v>1589.64</v>
      </c>
      <c r="S8" s="38">
        <f t="shared" si="3"/>
        <v>1987.05</v>
      </c>
      <c r="T8" s="38">
        <f t="shared" si="10"/>
        <v>397.40999999999985</v>
      </c>
      <c r="U8" s="39">
        <f t="shared" si="4"/>
        <v>1391.65</v>
      </c>
      <c r="V8" s="39">
        <f t="shared" si="5"/>
        <v>1589.64</v>
      </c>
      <c r="W8" s="31">
        <f t="shared" si="6"/>
        <v>3.6581656007503044E-2</v>
      </c>
      <c r="X8" s="30" t="s">
        <v>247</v>
      </c>
      <c r="Y8" s="31">
        <f t="shared" si="7"/>
        <v>2.9265324806002437E-2</v>
      </c>
    </row>
    <row r="9" spans="1:29" x14ac:dyDescent="0.25">
      <c r="A9" s="6" t="str">
        <v>Asep Ridwan Subiana</v>
      </c>
      <c r="B9" s="1" t="s">
        <v>17</v>
      </c>
      <c r="C9" s="1" t="str">
        <f>VLOOKUP(A9,[1]Sheet1!H:H,1,FALSE)</f>
        <v>Asep Ridwan Subiana</v>
      </c>
      <c r="D9" s="1" t="e">
        <f>A9&amp;"-"&amp;B9&amp;"-"&amp;VLOOKUP(I9,#REF!,2,FALSE)</f>
        <v>#REF!</v>
      </c>
      <c r="E9" s="1" t="s">
        <v>209</v>
      </c>
      <c r="F9" s="1" t="s">
        <v>225</v>
      </c>
      <c r="G9" s="1">
        <f t="shared" si="0"/>
        <v>1</v>
      </c>
      <c r="H9" s="1" t="s">
        <v>18</v>
      </c>
      <c r="I9" s="30" t="s">
        <v>15</v>
      </c>
      <c r="J9" s="30" t="s">
        <v>20</v>
      </c>
      <c r="K9" s="24"/>
      <c r="L9" s="44">
        <v>326</v>
      </c>
      <c r="M9" s="45">
        <v>394.88</v>
      </c>
      <c r="N9" s="64">
        <f t="shared" si="8"/>
        <v>-68.88</v>
      </c>
      <c r="O9" s="2">
        <f t="shared" si="1"/>
        <v>4.8013365978494729E-3</v>
      </c>
      <c r="P9" s="31">
        <f t="shared" si="9"/>
        <v>0</v>
      </c>
      <c r="Q9" s="32"/>
      <c r="R9" s="38">
        <f t="shared" si="2"/>
        <v>260.8</v>
      </c>
      <c r="S9" s="38">
        <f t="shared" si="3"/>
        <v>326</v>
      </c>
      <c r="T9" s="38">
        <f t="shared" si="10"/>
        <v>65.199999999999989</v>
      </c>
      <c r="U9" s="39">
        <f t="shared" si="4"/>
        <v>394.88</v>
      </c>
      <c r="V9" s="39">
        <f t="shared" si="5"/>
        <v>394.88</v>
      </c>
      <c r="W9" s="31">
        <f t="shared" si="6"/>
        <v>0</v>
      </c>
      <c r="X9" s="50" t="s">
        <v>246</v>
      </c>
      <c r="Y9" s="31">
        <f t="shared" si="7"/>
        <v>0</v>
      </c>
    </row>
    <row r="10" spans="1:29" x14ac:dyDescent="0.25">
      <c r="A10" s="6" t="str">
        <v>Asep Ridwan Subiana</v>
      </c>
      <c r="B10" s="1" t="s">
        <v>21</v>
      </c>
      <c r="C10" s="1" t="str">
        <f>VLOOKUP(A10,[1]Sheet1!H:H,1,FALSE)</f>
        <v>Asep Ridwan Subiana</v>
      </c>
      <c r="D10" s="1" t="e">
        <f>A10&amp;"-"&amp;B10&amp;"-"&amp;VLOOKUP(I10,#REF!,2,FALSE)</f>
        <v>#REF!</v>
      </c>
      <c r="E10" s="27" t="e">
        <f>VLOOKUP(D10,[1]Sheet1!D:E,2,FALSE)</f>
        <v>#REF!</v>
      </c>
      <c r="G10" s="1">
        <f t="shared" si="0"/>
        <v>128</v>
      </c>
      <c r="H10" s="1" t="s">
        <v>22</v>
      </c>
      <c r="I10" s="30" t="s">
        <v>13</v>
      </c>
      <c r="J10" s="30" t="s">
        <v>23</v>
      </c>
      <c r="K10" s="24"/>
      <c r="L10" s="44">
        <v>15015.099999999999</v>
      </c>
      <c r="M10" s="44">
        <v>31691.11</v>
      </c>
      <c r="N10" s="64">
        <f t="shared" si="8"/>
        <v>-16676.010000000002</v>
      </c>
      <c r="O10" s="2">
        <f t="shared" si="1"/>
        <v>0.22114278880481478</v>
      </c>
      <c r="P10" s="31">
        <f t="shared" si="9"/>
        <v>0</v>
      </c>
      <c r="Q10" s="32"/>
      <c r="R10" s="38">
        <f t="shared" si="2"/>
        <v>12012.08</v>
      </c>
      <c r="S10" s="38">
        <f t="shared" si="3"/>
        <v>15015.099999999999</v>
      </c>
      <c r="T10" s="38">
        <f t="shared" si="10"/>
        <v>3003.0199999999986</v>
      </c>
      <c r="U10" s="39">
        <f t="shared" si="4"/>
        <v>31691.11</v>
      </c>
      <c r="V10" s="39">
        <f t="shared" si="5"/>
        <v>31691.11</v>
      </c>
      <c r="W10" s="31">
        <f t="shared" si="6"/>
        <v>0</v>
      </c>
      <c r="X10" s="50" t="s">
        <v>246</v>
      </c>
      <c r="Y10" s="31">
        <f t="shared" si="7"/>
        <v>0</v>
      </c>
    </row>
    <row r="11" spans="1:29" x14ac:dyDescent="0.25">
      <c r="A11" s="6" t="str">
        <v>Asep Ridwan Subiana</v>
      </c>
      <c r="B11" s="1" t="s">
        <v>21</v>
      </c>
      <c r="C11" s="1" t="str">
        <f>VLOOKUP(A11,[1]Sheet1!H:H,1,FALSE)</f>
        <v>Asep Ridwan Subiana</v>
      </c>
      <c r="D11" s="1" t="e">
        <f>A11&amp;"-"&amp;B11&amp;"-"&amp;VLOOKUP(I11,#REF!,2,FALSE)</f>
        <v>#REF!</v>
      </c>
      <c r="E11" s="27" t="e">
        <f>VLOOKUP(D11,[1]Sheet1!D:E,2,FALSE)</f>
        <v>#REF!</v>
      </c>
      <c r="G11" s="1">
        <f t="shared" si="0"/>
        <v>128</v>
      </c>
      <c r="H11" s="1" t="s">
        <v>22</v>
      </c>
      <c r="I11" s="30" t="s">
        <v>24</v>
      </c>
      <c r="J11" s="30" t="s">
        <v>25</v>
      </c>
      <c r="K11" s="24"/>
      <c r="L11" s="44">
        <v>26.7199999999998</v>
      </c>
      <c r="M11" s="44">
        <v>537.16999999999996</v>
      </c>
      <c r="N11" s="64">
        <f t="shared" si="8"/>
        <v>-510.45000000000016</v>
      </c>
      <c r="O11" s="2">
        <f t="shared" si="1"/>
        <v>3.9353286470716859E-4</v>
      </c>
      <c r="P11" s="31">
        <f t="shared" si="9"/>
        <v>0</v>
      </c>
      <c r="Q11" s="32"/>
      <c r="R11" s="38">
        <f t="shared" si="2"/>
        <v>21.375999999999841</v>
      </c>
      <c r="S11" s="38">
        <f t="shared" si="3"/>
        <v>26.7199999999998</v>
      </c>
      <c r="T11" s="38">
        <f t="shared" si="10"/>
        <v>5.3439999999999586</v>
      </c>
      <c r="U11" s="39">
        <f t="shared" si="4"/>
        <v>537.16999999999996</v>
      </c>
      <c r="V11" s="39">
        <f t="shared" si="5"/>
        <v>537.16999999999996</v>
      </c>
      <c r="W11" s="31">
        <f t="shared" si="6"/>
        <v>0</v>
      </c>
      <c r="X11" s="50" t="s">
        <v>246</v>
      </c>
      <c r="Y11" s="31">
        <f t="shared" si="7"/>
        <v>0</v>
      </c>
    </row>
    <row r="12" spans="1:29" x14ac:dyDescent="0.25">
      <c r="A12" s="6" t="str">
        <v>Asep Ridwan Subiana</v>
      </c>
      <c r="B12" s="1" t="s">
        <v>21</v>
      </c>
      <c r="C12" s="1" t="str">
        <f>VLOOKUP(A12,[1]Sheet1!H:H,1,FALSE)</f>
        <v>Asep Ridwan Subiana</v>
      </c>
      <c r="D12" s="1" t="e">
        <f>A12&amp;"-"&amp;B12&amp;"-"&amp;VLOOKUP(I12,#REF!,2,FALSE)</f>
        <v>#REF!</v>
      </c>
      <c r="E12" s="27" t="e">
        <f>VLOOKUP(D12,[1]Sheet1!D:E,2,FALSE)</f>
        <v>#REF!</v>
      </c>
      <c r="G12" s="1">
        <f t="shared" si="0"/>
        <v>128</v>
      </c>
      <c r="H12" s="1" t="s">
        <v>22</v>
      </c>
      <c r="I12" s="30" t="s">
        <v>15</v>
      </c>
      <c r="J12" s="30" t="s">
        <v>25</v>
      </c>
      <c r="K12" s="24"/>
      <c r="L12" s="44">
        <v>15124.89</v>
      </c>
      <c r="M12" s="44">
        <v>15148.25</v>
      </c>
      <c r="N12" s="64">
        <f t="shared" si="8"/>
        <v>-23.360000000000582</v>
      </c>
      <c r="O12" s="2">
        <f t="shared" si="1"/>
        <v>0.22275977882039114</v>
      </c>
      <c r="P12" s="31">
        <f>IF(M12=0,O12,IF(N12&lt;0,0,(L12/M12)*O12))</f>
        <v>0</v>
      </c>
      <c r="Q12" s="32"/>
      <c r="R12" s="38">
        <f t="shared" si="2"/>
        <v>12099.912</v>
      </c>
      <c r="S12" s="38">
        <f t="shared" si="3"/>
        <v>15124.89</v>
      </c>
      <c r="T12" s="38">
        <f t="shared" si="10"/>
        <v>3024.9779999999992</v>
      </c>
      <c r="U12" s="39">
        <f t="shared" si="4"/>
        <v>15148.25</v>
      </c>
      <c r="V12" s="39">
        <f t="shared" si="5"/>
        <v>15148.25</v>
      </c>
      <c r="W12" s="31">
        <f t="shared" si="6"/>
        <v>0</v>
      </c>
      <c r="X12" s="50" t="s">
        <v>246</v>
      </c>
      <c r="Y12" s="31">
        <f t="shared" si="7"/>
        <v>0</v>
      </c>
    </row>
    <row r="13" spans="1:29" x14ac:dyDescent="0.25">
      <c r="A13" s="6" t="str">
        <v>Asep Ridwan Subiana</v>
      </c>
      <c r="B13" s="1" t="s">
        <v>26</v>
      </c>
      <c r="C13" s="1" t="str">
        <f>VLOOKUP(A13,[1]Sheet1!H:H,1,FALSE)</f>
        <v>Asep Ridwan Subiana</v>
      </c>
      <c r="D13" s="1" t="e">
        <f>A13&amp;"-"&amp;B13&amp;"-"&amp;VLOOKUP(I13,#REF!,2,FALSE)</f>
        <v>#REF!</v>
      </c>
      <c r="E13" s="1" t="s">
        <v>189</v>
      </c>
      <c r="G13" s="1">
        <f t="shared" si="0"/>
        <v>1</v>
      </c>
      <c r="H13" s="1" t="s">
        <v>27</v>
      </c>
      <c r="I13" s="30" t="s">
        <v>13</v>
      </c>
      <c r="J13" s="30" t="s">
        <v>28</v>
      </c>
      <c r="K13" s="24"/>
      <c r="L13" s="44">
        <v>639</v>
      </c>
      <c r="M13" s="44">
        <v>639.39</v>
      </c>
      <c r="N13" s="64">
        <f t="shared" si="8"/>
        <v>-0.38999999999998636</v>
      </c>
      <c r="O13" s="2">
        <f t="shared" si="1"/>
        <v>9.4112088528399175E-3</v>
      </c>
      <c r="P13" s="31">
        <f t="shared" si="9"/>
        <v>0</v>
      </c>
      <c r="Q13" s="32"/>
      <c r="R13" s="38">
        <f t="shared" si="2"/>
        <v>511.20000000000005</v>
      </c>
      <c r="S13" s="38">
        <f t="shared" si="3"/>
        <v>639</v>
      </c>
      <c r="T13" s="38">
        <f t="shared" si="10"/>
        <v>127.79999999999995</v>
      </c>
      <c r="U13" s="39">
        <f t="shared" si="4"/>
        <v>639.39</v>
      </c>
      <c r="V13" s="39">
        <f t="shared" si="5"/>
        <v>639.39</v>
      </c>
      <c r="W13" s="31">
        <f t="shared" si="6"/>
        <v>0</v>
      </c>
      <c r="X13" s="50" t="s">
        <v>246</v>
      </c>
      <c r="Y13" s="31">
        <f t="shared" si="7"/>
        <v>0</v>
      </c>
    </row>
    <row r="14" spans="1:29" x14ac:dyDescent="0.25">
      <c r="A14" s="6" t="str">
        <v>Asep Ridwan Subiana</v>
      </c>
      <c r="B14" s="1" t="s">
        <v>26</v>
      </c>
      <c r="C14" s="1" t="str">
        <f>VLOOKUP(A14,[1]Sheet1!H:H,1,FALSE)</f>
        <v>Asep Ridwan Subiana</v>
      </c>
      <c r="D14" s="1" t="e">
        <f>A14&amp;"-"&amp;B14&amp;"-"&amp;VLOOKUP(I14,#REF!,2,FALSE)</f>
        <v>#REF!</v>
      </c>
      <c r="E14" s="1" t="s">
        <v>190</v>
      </c>
      <c r="G14" s="1">
        <f t="shared" si="0"/>
        <v>1</v>
      </c>
      <c r="H14" s="1" t="s">
        <v>27</v>
      </c>
      <c r="I14" s="30" t="s">
        <v>24</v>
      </c>
      <c r="J14" s="30" t="s">
        <v>29</v>
      </c>
      <c r="K14" s="24"/>
      <c r="L14" s="44">
        <v>1265</v>
      </c>
      <c r="M14" s="44">
        <v>2489.87</v>
      </c>
      <c r="N14" s="64">
        <f t="shared" si="8"/>
        <v>-1224.8699999999999</v>
      </c>
      <c r="O14" s="2">
        <f t="shared" si="1"/>
        <v>1.8630953362820807E-2</v>
      </c>
      <c r="P14" s="31">
        <f t="shared" si="9"/>
        <v>0</v>
      </c>
      <c r="Q14" s="32"/>
      <c r="R14" s="38">
        <f t="shared" si="2"/>
        <v>1012</v>
      </c>
      <c r="S14" s="38">
        <f t="shared" si="3"/>
        <v>1265</v>
      </c>
      <c r="T14" s="38">
        <f t="shared" si="10"/>
        <v>253</v>
      </c>
      <c r="U14" s="39">
        <f t="shared" si="4"/>
        <v>2489.87</v>
      </c>
      <c r="V14" s="39">
        <f t="shared" si="5"/>
        <v>2489.87</v>
      </c>
      <c r="W14" s="31">
        <f t="shared" si="6"/>
        <v>0</v>
      </c>
      <c r="X14" s="50" t="s">
        <v>246</v>
      </c>
      <c r="Y14" s="31">
        <f t="shared" si="7"/>
        <v>0</v>
      </c>
    </row>
    <row r="15" spans="1:29" x14ac:dyDescent="0.25">
      <c r="A15" s="6" t="str">
        <v>Asep Ridwan Subiana</v>
      </c>
      <c r="B15" s="1" t="s">
        <v>26</v>
      </c>
      <c r="C15" s="1" t="str">
        <f>VLOOKUP(A15,[1]Sheet1!H:H,1,FALSE)</f>
        <v>Asep Ridwan Subiana</v>
      </c>
      <c r="D15" s="1" t="e">
        <f>A15&amp;"-"&amp;B15&amp;"-"&amp;VLOOKUP(I15,#REF!,2,FALSE)</f>
        <v>#REF!</v>
      </c>
      <c r="E15" s="1" t="s">
        <v>191</v>
      </c>
      <c r="G15" s="1">
        <f t="shared" si="0"/>
        <v>1</v>
      </c>
      <c r="H15" s="1" t="s">
        <v>27</v>
      </c>
      <c r="I15" s="30" t="s">
        <v>15</v>
      </c>
      <c r="J15" s="30" t="s">
        <v>29</v>
      </c>
      <c r="K15" s="24"/>
      <c r="L15" s="44">
        <v>2489</v>
      </c>
      <c r="M15" s="44">
        <v>1265.19</v>
      </c>
      <c r="N15" s="44">
        <f t="shared" si="8"/>
        <v>1223.81</v>
      </c>
      <c r="O15" s="2">
        <f t="shared" si="1"/>
        <v>3.6658057644316989E-2</v>
      </c>
      <c r="P15" s="31">
        <f t="shared" si="9"/>
        <v>7.211715669322788E-2</v>
      </c>
      <c r="Q15" s="32"/>
      <c r="R15" s="38">
        <f t="shared" si="2"/>
        <v>1991.2</v>
      </c>
      <c r="S15" s="38">
        <f t="shared" si="3"/>
        <v>2489</v>
      </c>
      <c r="T15" s="38">
        <f t="shared" si="10"/>
        <v>497.79999999999995</v>
      </c>
      <c r="U15" s="39">
        <f t="shared" si="4"/>
        <v>1265.19</v>
      </c>
      <c r="V15" s="39">
        <f t="shared" si="5"/>
        <v>1991.2</v>
      </c>
      <c r="W15" s="31">
        <f t="shared" si="6"/>
        <v>4.5822572055396235E-2</v>
      </c>
      <c r="X15" s="30" t="s">
        <v>247</v>
      </c>
      <c r="Y15" s="31">
        <f t="shared" si="7"/>
        <v>3.6658057644316989E-2</v>
      </c>
    </row>
    <row r="16" spans="1:29" x14ac:dyDescent="0.25">
      <c r="A16" s="6" t="str">
        <v>Asep Ridwan Subiana</v>
      </c>
      <c r="B16" s="1" t="s">
        <v>30</v>
      </c>
      <c r="C16" s="1" t="str">
        <f>VLOOKUP(A16,[1]Sheet1!H:H,1,FALSE)</f>
        <v>Asep Ridwan Subiana</v>
      </c>
      <c r="D16" s="1" t="e">
        <f>A16&amp;"-"&amp;B16&amp;"-"&amp;VLOOKUP(I16,#REF!,2,FALSE)</f>
        <v>#REF!</v>
      </c>
      <c r="E16" s="21" t="s">
        <v>206</v>
      </c>
      <c r="F16" s="1" t="s">
        <v>186</v>
      </c>
      <c r="G16" s="1">
        <f t="shared" si="0"/>
        <v>1</v>
      </c>
      <c r="H16" s="1" t="s">
        <v>31</v>
      </c>
      <c r="I16" s="30" t="s">
        <v>13</v>
      </c>
      <c r="J16" s="30" t="s">
        <v>28</v>
      </c>
      <c r="K16" s="24"/>
      <c r="L16" s="44">
        <v>1025</v>
      </c>
      <c r="M16" s="44">
        <v>1025.6400000000001</v>
      </c>
      <c r="N16" s="64">
        <f t="shared" si="8"/>
        <v>-0.64000000000010004</v>
      </c>
      <c r="O16" s="2">
        <f t="shared" si="1"/>
        <v>1.5096227033115674E-2</v>
      </c>
      <c r="P16" s="31">
        <f t="shared" si="9"/>
        <v>0</v>
      </c>
      <c r="Q16" s="32"/>
      <c r="R16" s="38">
        <f t="shared" si="2"/>
        <v>820</v>
      </c>
      <c r="S16" s="38">
        <f t="shared" si="3"/>
        <v>1025</v>
      </c>
      <c r="T16" s="38">
        <f t="shared" si="10"/>
        <v>205</v>
      </c>
      <c r="U16" s="39">
        <f t="shared" si="4"/>
        <v>1025.6400000000001</v>
      </c>
      <c r="V16" s="39">
        <f t="shared" si="5"/>
        <v>1025.6400000000001</v>
      </c>
      <c r="W16" s="31">
        <f t="shared" si="6"/>
        <v>0</v>
      </c>
      <c r="X16" s="50" t="s">
        <v>246</v>
      </c>
      <c r="Y16" s="31">
        <f t="shared" si="7"/>
        <v>0</v>
      </c>
    </row>
    <row r="17" spans="1:25" x14ac:dyDescent="0.25">
      <c r="A17" s="6" t="str">
        <v>Asep Ridwan Subiana</v>
      </c>
      <c r="B17" s="1" t="s">
        <v>32</v>
      </c>
      <c r="C17" s="1" t="str">
        <f>VLOOKUP(A17,[1]Sheet1!H:H,1,FALSE)</f>
        <v>Asep Ridwan Subiana</v>
      </c>
      <c r="D17" s="1" t="e">
        <f>A17&amp;"-"&amp;B17&amp;"-"&amp;VLOOKUP(I17,#REF!,2,FALSE)</f>
        <v>#REF!</v>
      </c>
      <c r="E17" s="1" t="e">
        <f>VLOOKUP(D17,[1]Sheet1!D:E,2,FALSE)</f>
        <v>#REF!</v>
      </c>
      <c r="G17" s="1">
        <f t="shared" si="0"/>
        <v>128</v>
      </c>
      <c r="H17" s="1" t="s">
        <v>33</v>
      </c>
      <c r="I17" s="30" t="s">
        <v>13</v>
      </c>
      <c r="J17" s="30" t="s">
        <v>34</v>
      </c>
      <c r="K17" s="24"/>
      <c r="L17" s="44">
        <v>8000</v>
      </c>
      <c r="M17" s="44">
        <v>7852.32</v>
      </c>
      <c r="N17" s="44">
        <f t="shared" si="8"/>
        <v>147.68000000000029</v>
      </c>
      <c r="O17" s="2">
        <f t="shared" si="1"/>
        <v>0.11782421099017111</v>
      </c>
      <c r="P17" s="31">
        <f t="shared" si="9"/>
        <v>0.12004015219977904</v>
      </c>
      <c r="Q17" s="32"/>
      <c r="R17" s="38">
        <f t="shared" si="2"/>
        <v>6400</v>
      </c>
      <c r="S17" s="38">
        <f t="shared" si="3"/>
        <v>8000</v>
      </c>
      <c r="T17" s="38">
        <f t="shared" si="10"/>
        <v>1600</v>
      </c>
      <c r="U17" s="39">
        <f t="shared" si="4"/>
        <v>7852.32</v>
      </c>
      <c r="V17" s="39">
        <f t="shared" si="5"/>
        <v>7852.32</v>
      </c>
      <c r="W17" s="31">
        <f t="shared" si="6"/>
        <v>0.12004015219977904</v>
      </c>
      <c r="X17" s="30" t="s">
        <v>247</v>
      </c>
      <c r="Y17" s="31">
        <f t="shared" si="7"/>
        <v>0.11782421099017111</v>
      </c>
    </row>
    <row r="18" spans="1:25" x14ac:dyDescent="0.25">
      <c r="A18" s="6" t="str">
        <v>Asep Ridwan Subiana</v>
      </c>
      <c r="B18" s="1" t="s">
        <v>32</v>
      </c>
      <c r="C18" s="1" t="str">
        <f>VLOOKUP(A18,[1]Sheet1!H:H,1,FALSE)</f>
        <v>Asep Ridwan Subiana</v>
      </c>
      <c r="D18" s="1" t="e">
        <f>A18&amp;"-"&amp;B18&amp;"-"&amp;VLOOKUP(I18,#REF!,2,FALSE)</f>
        <v>#REF!</v>
      </c>
      <c r="E18" s="29" t="s">
        <v>231</v>
      </c>
      <c r="F18" s="1" t="s">
        <v>225</v>
      </c>
      <c r="G18" s="1">
        <f t="shared" si="0"/>
        <v>1</v>
      </c>
      <c r="H18" s="1" t="s">
        <v>33</v>
      </c>
      <c r="I18" s="30" t="s">
        <v>24</v>
      </c>
      <c r="J18" s="30" t="s">
        <v>34</v>
      </c>
      <c r="K18" s="24"/>
      <c r="L18" s="44">
        <v>1000</v>
      </c>
      <c r="N18" s="65">
        <f t="shared" si="8"/>
        <v>1000</v>
      </c>
      <c r="O18" s="2">
        <f t="shared" si="1"/>
        <v>1.4728026373771389E-2</v>
      </c>
      <c r="P18" s="31">
        <f t="shared" si="9"/>
        <v>1.4728026373771389E-2</v>
      </c>
      <c r="Q18" s="32"/>
      <c r="R18" s="38">
        <f t="shared" si="2"/>
        <v>800</v>
      </c>
      <c r="S18" s="38">
        <f t="shared" si="3"/>
        <v>1000</v>
      </c>
      <c r="T18" s="38">
        <f t="shared" si="10"/>
        <v>200</v>
      </c>
      <c r="U18" s="39">
        <f t="shared" si="4"/>
        <v>0</v>
      </c>
      <c r="V18" s="39">
        <f t="shared" si="5"/>
        <v>800</v>
      </c>
      <c r="W18" s="31">
        <f t="shared" si="6"/>
        <v>1.8410032967214236E-2</v>
      </c>
      <c r="X18" s="30" t="s">
        <v>247</v>
      </c>
      <c r="Y18" s="31">
        <f t="shared" si="7"/>
        <v>1.4728026373771389E-2</v>
      </c>
    </row>
    <row r="19" spans="1:25" x14ac:dyDescent="0.25">
      <c r="A19" s="6" t="str">
        <v>Asep Ridwan Subiana</v>
      </c>
      <c r="B19" s="1" t="s">
        <v>32</v>
      </c>
      <c r="C19" s="1" t="str">
        <f>VLOOKUP(A19,[1]Sheet1!H:H,1,FALSE)</f>
        <v>Asep Ridwan Subiana</v>
      </c>
      <c r="D19" s="1" t="e">
        <f>A19&amp;"-"&amp;B19&amp;"-"&amp;VLOOKUP(I19,#REF!,2,FALSE)</f>
        <v>#REF!</v>
      </c>
      <c r="E19" s="1" t="e">
        <f>VLOOKUP(D19,[1]Sheet1!D:E,2,FALSE)</f>
        <v>#REF!</v>
      </c>
      <c r="G19" s="1">
        <f t="shared" si="0"/>
        <v>128</v>
      </c>
      <c r="H19" s="1" t="s">
        <v>33</v>
      </c>
      <c r="I19" s="30" t="s">
        <v>15</v>
      </c>
      <c r="J19" s="30" t="s">
        <v>34</v>
      </c>
      <c r="K19" s="24"/>
      <c r="L19" s="44">
        <v>1000</v>
      </c>
      <c r="M19" s="44">
        <v>1998.81</v>
      </c>
      <c r="N19" s="64">
        <f t="shared" si="8"/>
        <v>-998.81</v>
      </c>
      <c r="O19" s="2">
        <f t="shared" si="1"/>
        <v>1.4728026373771389E-2</v>
      </c>
      <c r="P19" s="31">
        <f t="shared" si="9"/>
        <v>0</v>
      </c>
      <c r="Q19" s="32"/>
      <c r="R19" s="38">
        <f t="shared" si="2"/>
        <v>800</v>
      </c>
      <c r="S19" s="38">
        <f t="shared" si="3"/>
        <v>1000</v>
      </c>
      <c r="T19" s="38">
        <f t="shared" si="10"/>
        <v>200</v>
      </c>
      <c r="U19" s="39">
        <f t="shared" si="4"/>
        <v>1998.81</v>
      </c>
      <c r="V19" s="39">
        <f t="shared" si="5"/>
        <v>1998.81</v>
      </c>
      <c r="W19" s="31">
        <f t="shared" si="6"/>
        <v>0</v>
      </c>
      <c r="X19" s="50" t="s">
        <v>246</v>
      </c>
      <c r="Y19" s="31">
        <f t="shared" si="7"/>
        <v>0</v>
      </c>
    </row>
    <row r="20" spans="1:25" x14ac:dyDescent="0.25">
      <c r="A20" s="7" t="s">
        <v>35</v>
      </c>
      <c r="B20" s="7" t="str">
        <f>A19</f>
        <v>Asep Ridwan Subiana</v>
      </c>
      <c r="C20" s="1" t="e">
        <f>VLOOKUP(A20,[1]Sheet1!H:H,1,FALSE)</f>
        <v>#N/A</v>
      </c>
      <c r="D20" s="1" t="e">
        <f>A20&amp;"-"&amp;B20&amp;"-"&amp;VLOOKUP(I20,#REF!,2,FALSE)</f>
        <v>#REF!</v>
      </c>
      <c r="E20" s="1" t="e">
        <f>VLOOKUP(D20,[1]Sheet1!D:E,2,FALSE)</f>
        <v>#REF!</v>
      </c>
      <c r="F20" s="7" t="s">
        <v>193</v>
      </c>
      <c r="G20" s="1">
        <f t="shared" si="0"/>
        <v>128</v>
      </c>
      <c r="H20" s="7"/>
      <c r="I20" s="55"/>
      <c r="J20" s="55"/>
      <c r="K20" s="55"/>
      <c r="L20" s="46">
        <f>SUM(L6:L19)</f>
        <v>67897.759999999995</v>
      </c>
      <c r="M20" s="46"/>
      <c r="N20" s="46"/>
      <c r="O20" s="8">
        <f>SUM(O6:O19)</f>
        <v>0.99999999999999989</v>
      </c>
      <c r="P20" s="32">
        <f>SUM(P6:P19)</f>
        <v>0.63561315786179096</v>
      </c>
      <c r="Q20" s="32"/>
      <c r="V20" s="43">
        <f>SUM(V6:V19)</f>
        <v>82624.939999999973</v>
      </c>
      <c r="W20" s="51">
        <f>SUM(W6:W19)</f>
        <v>0.57890794727981076</v>
      </c>
      <c r="X20" s="52">
        <f>COUNTIF($X$6:$X$19,"ok")/COUNTIF($X$6:$X$19,"&lt;&gt;")</f>
        <v>0.42857142857142855</v>
      </c>
      <c r="Y20" s="51">
        <f>SUM(Y6:Y19)</f>
        <v>0.4930361472896897</v>
      </c>
    </row>
    <row r="21" spans="1:25" x14ac:dyDescent="0.25">
      <c r="A21" s="6" t="s">
        <v>36</v>
      </c>
      <c r="B21" s="1" t="s">
        <v>37</v>
      </c>
      <c r="C21" s="1" t="str">
        <f>VLOOKUP(A21,[1]Sheet1!H:H,1,FALSE)</f>
        <v>Choeruman</v>
      </c>
      <c r="D21" s="1" t="e">
        <f>A21&amp;"-"&amp;B21&amp;"-"&amp;VLOOKUP(I21,#REF!,2,FALSE)</f>
        <v>#REF!</v>
      </c>
      <c r="E21" s="27" t="e">
        <f>VLOOKUP(D21,[1]Sheet1!D:E,2,FALSE)</f>
        <v>#REF!</v>
      </c>
      <c r="G21" s="1">
        <f t="shared" si="0"/>
        <v>128</v>
      </c>
      <c r="H21" s="1" t="s">
        <v>38</v>
      </c>
      <c r="I21" s="30" t="s">
        <v>13</v>
      </c>
      <c r="J21" s="30" t="s">
        <v>39</v>
      </c>
      <c r="K21" s="24"/>
      <c r="L21" s="44">
        <v>151561</v>
      </c>
      <c r="M21" s="44">
        <v>170648.59</v>
      </c>
      <c r="N21" s="64">
        <f t="shared" ref="N21:N26" si="11">L21-M21</f>
        <v>-19087.589999999997</v>
      </c>
      <c r="O21" s="2">
        <f t="shared" ref="O21:O26" si="12">L21/$L$27</f>
        <v>0.65619333139484248</v>
      </c>
      <c r="P21" s="32">
        <f>(L21/M21)*O21</f>
        <v>0.58279601079348931</v>
      </c>
      <c r="R21" s="38">
        <f t="shared" ref="R21:R26" si="13">L21*$R$5</f>
        <v>121248.8</v>
      </c>
      <c r="S21" s="38">
        <f t="shared" ref="S21:S26" si="14">L21*$S$5</f>
        <v>151561</v>
      </c>
      <c r="T21" s="38">
        <f t="shared" ref="T21:T26" si="15">S21-R21</f>
        <v>30312.199999999997</v>
      </c>
      <c r="U21" s="39">
        <f t="shared" ref="U21:U26" si="16">M21</f>
        <v>170648.59</v>
      </c>
      <c r="V21" s="39">
        <f t="shared" ref="V21:V26" si="17">IF(U21&gt;=R21,U21,R21)</f>
        <v>170648.59</v>
      </c>
      <c r="W21" s="31">
        <f t="shared" ref="W21:W26" si="18">IF(S21=0,0,IF(U21&gt;S21,0,S21/V21*O21))</f>
        <v>0</v>
      </c>
      <c r="X21" s="50" t="s">
        <v>246</v>
      </c>
      <c r="Y21" s="31">
        <f t="shared" ref="Y21:Y26" si="19">IF(U21&gt;S21,0,O21)</f>
        <v>0</v>
      </c>
    </row>
    <row r="22" spans="1:25" x14ac:dyDescent="0.25">
      <c r="A22" s="6" t="str">
        <f>A21</f>
        <v>Choeruman</v>
      </c>
      <c r="B22" s="1" t="s">
        <v>37</v>
      </c>
      <c r="C22" s="1" t="str">
        <f>VLOOKUP(A22,[1]Sheet1!H:H,1,FALSE)</f>
        <v>Choeruman</v>
      </c>
      <c r="D22" s="1" t="e">
        <f>A22&amp;"-"&amp;B22&amp;"-"&amp;VLOOKUP(I22,#REF!,2,FALSE)</f>
        <v>#REF!</v>
      </c>
      <c r="E22" s="27" t="e">
        <f>VLOOKUP(D22,[1]Sheet1!D:E,2,FALSE)</f>
        <v>#REF!</v>
      </c>
      <c r="G22" s="1">
        <f t="shared" si="0"/>
        <v>128</v>
      </c>
      <c r="H22" s="1" t="s">
        <v>38</v>
      </c>
      <c r="I22" s="30" t="s">
        <v>24</v>
      </c>
      <c r="J22" s="30" t="s">
        <v>39</v>
      </c>
      <c r="K22" s="24"/>
      <c r="L22" s="44">
        <v>26883.15</v>
      </c>
      <c r="M22" s="45">
        <v>30383.15</v>
      </c>
      <c r="N22" s="64">
        <f t="shared" si="11"/>
        <v>-3500</v>
      </c>
      <c r="O22" s="2">
        <f t="shared" si="12"/>
        <v>0.11639236846475848</v>
      </c>
      <c r="P22" s="32">
        <f t="shared" ref="P22:P24" si="20">(L22/M22)*O22</f>
        <v>0.10298449964185319</v>
      </c>
      <c r="R22" s="38">
        <f t="shared" si="13"/>
        <v>21506.520000000004</v>
      </c>
      <c r="S22" s="38">
        <f t="shared" si="14"/>
        <v>26883.15</v>
      </c>
      <c r="T22" s="38">
        <f t="shared" si="15"/>
        <v>5376.6299999999974</v>
      </c>
      <c r="U22" s="39">
        <f t="shared" si="16"/>
        <v>30383.15</v>
      </c>
      <c r="V22" s="39">
        <f t="shared" si="17"/>
        <v>30383.15</v>
      </c>
      <c r="W22" s="31">
        <f t="shared" si="18"/>
        <v>0</v>
      </c>
      <c r="X22" s="50" t="s">
        <v>246</v>
      </c>
      <c r="Y22" s="31">
        <f t="shared" si="19"/>
        <v>0</v>
      </c>
    </row>
    <row r="23" spans="1:25" x14ac:dyDescent="0.25">
      <c r="A23" s="6" t="str">
        <f t="shared" ref="A23:A26" si="21">A22</f>
        <v>Choeruman</v>
      </c>
      <c r="B23" s="1" t="s">
        <v>37</v>
      </c>
      <c r="C23" s="1" t="str">
        <f>VLOOKUP(A23,[1]Sheet1!H:H,1,FALSE)</f>
        <v>Choeruman</v>
      </c>
      <c r="D23" s="1" t="e">
        <f>A23&amp;"-"&amp;B23&amp;"-"&amp;VLOOKUP(I23,#REF!,2,FALSE)</f>
        <v>#REF!</v>
      </c>
      <c r="E23" s="27" t="e">
        <f>VLOOKUP(D23,[1]Sheet1!D:E,2,FALSE)</f>
        <v>#REF!</v>
      </c>
      <c r="G23" s="1">
        <f t="shared" si="0"/>
        <v>128</v>
      </c>
      <c r="H23" s="1" t="s">
        <v>38</v>
      </c>
      <c r="I23" s="30" t="s">
        <v>15</v>
      </c>
      <c r="J23" s="30" t="s">
        <v>40</v>
      </c>
      <c r="K23" s="24"/>
      <c r="L23" s="44">
        <v>32525.89</v>
      </c>
      <c r="M23" s="44">
        <v>34107.440000000002</v>
      </c>
      <c r="N23" s="64">
        <f t="shared" si="11"/>
        <v>-1581.5500000000029</v>
      </c>
      <c r="O23" s="2">
        <f t="shared" si="12"/>
        <v>0.14082298292886819</v>
      </c>
      <c r="P23" s="32"/>
      <c r="R23" s="38">
        <f t="shared" si="13"/>
        <v>26020.712</v>
      </c>
      <c r="S23" s="38">
        <f t="shared" si="14"/>
        <v>32525.89</v>
      </c>
      <c r="T23" s="38">
        <f t="shared" si="15"/>
        <v>6505.1779999999999</v>
      </c>
      <c r="U23" s="39">
        <f t="shared" si="16"/>
        <v>34107.440000000002</v>
      </c>
      <c r="V23" s="39">
        <f t="shared" si="17"/>
        <v>34107.440000000002</v>
      </c>
      <c r="W23" s="31">
        <f t="shared" si="18"/>
        <v>0</v>
      </c>
      <c r="X23" s="50" t="s">
        <v>246</v>
      </c>
      <c r="Y23" s="31">
        <f t="shared" si="19"/>
        <v>0</v>
      </c>
    </row>
    <row r="24" spans="1:25" x14ac:dyDescent="0.25">
      <c r="A24" s="6" t="str">
        <f t="shared" si="21"/>
        <v>Choeruman</v>
      </c>
      <c r="B24" s="1" t="s">
        <v>37</v>
      </c>
      <c r="C24" s="1" t="str">
        <f>VLOOKUP(A24,[1]Sheet1!H:H,1,FALSE)</f>
        <v>Choeruman</v>
      </c>
      <c r="D24" s="1" t="e">
        <f>A24&amp;"-"&amp;B24&amp;"-"&amp;VLOOKUP(I24,#REF!,2,FALSE)</f>
        <v>#REF!</v>
      </c>
      <c r="E24" s="27" t="e">
        <f>VLOOKUP(D24,[1]Sheet1!D:E,2,FALSE)</f>
        <v>#REF!</v>
      </c>
      <c r="G24" s="1">
        <f t="shared" si="0"/>
        <v>128</v>
      </c>
      <c r="H24" s="1" t="s">
        <v>41</v>
      </c>
      <c r="I24" s="30" t="s">
        <v>13</v>
      </c>
      <c r="J24" s="30" t="s">
        <v>42</v>
      </c>
      <c r="K24" s="24"/>
      <c r="L24" s="44">
        <v>5000</v>
      </c>
      <c r="M24" s="44">
        <v>2192.37</v>
      </c>
      <c r="N24" s="44">
        <f t="shared" si="11"/>
        <v>2807.63</v>
      </c>
      <c r="O24" s="2">
        <f t="shared" si="12"/>
        <v>2.1647829302882747E-2</v>
      </c>
      <c r="P24" s="32">
        <f t="shared" si="20"/>
        <v>4.9370839098516098E-2</v>
      </c>
      <c r="R24" s="38">
        <f t="shared" si="13"/>
        <v>4000</v>
      </c>
      <c r="S24" s="38">
        <f t="shared" si="14"/>
        <v>5000</v>
      </c>
      <c r="T24" s="38">
        <f t="shared" si="15"/>
        <v>1000</v>
      </c>
      <c r="U24" s="39">
        <f t="shared" si="16"/>
        <v>2192.37</v>
      </c>
      <c r="V24" s="39">
        <f t="shared" si="17"/>
        <v>4000</v>
      </c>
      <c r="W24" s="31">
        <f t="shared" si="18"/>
        <v>2.7059786628603436E-2</v>
      </c>
      <c r="X24" s="30" t="s">
        <v>247</v>
      </c>
      <c r="Y24" s="31">
        <f t="shared" si="19"/>
        <v>2.1647829302882747E-2</v>
      </c>
    </row>
    <row r="25" spans="1:25" x14ac:dyDescent="0.25">
      <c r="A25" s="6" t="str">
        <f t="shared" si="21"/>
        <v>Choeruman</v>
      </c>
      <c r="B25" s="1" t="s">
        <v>37</v>
      </c>
      <c r="C25" s="1" t="str">
        <f>VLOOKUP(A25,[1]Sheet1!H:H,1,FALSE)</f>
        <v>Choeruman</v>
      </c>
      <c r="D25" s="1" t="e">
        <f>A25&amp;"-"&amp;B25&amp;"-"&amp;VLOOKUP(I25,#REF!,2,FALSE)</f>
        <v>#REF!</v>
      </c>
      <c r="E25" s="27" t="e">
        <f>VLOOKUP(D25,[1]Sheet1!D:E,2,FALSE)</f>
        <v>#REF!</v>
      </c>
      <c r="G25" s="1">
        <f t="shared" si="0"/>
        <v>128</v>
      </c>
      <c r="H25" s="1" t="s">
        <v>38</v>
      </c>
      <c r="I25" s="30" t="s">
        <v>24</v>
      </c>
      <c r="J25" s="30" t="s">
        <v>43</v>
      </c>
      <c r="K25" s="24"/>
      <c r="L25" s="44">
        <v>7500</v>
      </c>
      <c r="N25" s="44">
        <f t="shared" si="11"/>
        <v>7500</v>
      </c>
      <c r="O25" s="2">
        <f t="shared" si="12"/>
        <v>3.2471743954324124E-2</v>
      </c>
      <c r="P25" s="32"/>
      <c r="R25" s="38">
        <f t="shared" si="13"/>
        <v>6000</v>
      </c>
      <c r="S25" s="38">
        <f t="shared" si="14"/>
        <v>7500</v>
      </c>
      <c r="T25" s="38">
        <f t="shared" si="15"/>
        <v>1500</v>
      </c>
      <c r="U25" s="39">
        <f t="shared" si="16"/>
        <v>0</v>
      </c>
      <c r="V25" s="39">
        <f t="shared" si="17"/>
        <v>6000</v>
      </c>
      <c r="W25" s="31">
        <f t="shared" si="18"/>
        <v>4.0589679942905153E-2</v>
      </c>
      <c r="X25" s="30" t="s">
        <v>247</v>
      </c>
      <c r="Y25" s="31">
        <f t="shared" si="19"/>
        <v>3.2471743954324124E-2</v>
      </c>
    </row>
    <row r="26" spans="1:25" x14ac:dyDescent="0.25">
      <c r="A26" s="6" t="str">
        <f t="shared" si="21"/>
        <v>Choeruman</v>
      </c>
      <c r="B26" s="1" t="s">
        <v>37</v>
      </c>
      <c r="C26" s="1" t="str">
        <f>VLOOKUP(A26,[1]Sheet1!H:H,1,FALSE)</f>
        <v>Choeruman</v>
      </c>
      <c r="D26" s="1" t="e">
        <f>A26&amp;"-"&amp;B26&amp;"-"&amp;VLOOKUP(I26,#REF!,2,FALSE)</f>
        <v>#REF!</v>
      </c>
      <c r="E26" s="27" t="e">
        <f>VLOOKUP(D26,[1]Sheet1!D:E,2,FALSE)</f>
        <v>#REF!</v>
      </c>
      <c r="G26" s="1">
        <f t="shared" si="0"/>
        <v>128</v>
      </c>
      <c r="H26" s="1" t="s">
        <v>38</v>
      </c>
      <c r="I26" s="30" t="s">
        <v>15</v>
      </c>
      <c r="J26" s="30" t="s">
        <v>42</v>
      </c>
      <c r="K26" s="24"/>
      <c r="L26" s="44">
        <v>7500</v>
      </c>
      <c r="M26" s="44">
        <v>1282.54</v>
      </c>
      <c r="N26" s="44">
        <f t="shared" si="11"/>
        <v>6217.46</v>
      </c>
      <c r="O26" s="2">
        <f t="shared" si="12"/>
        <v>3.2471743954324124E-2</v>
      </c>
      <c r="P26" s="32"/>
      <c r="R26" s="38">
        <f t="shared" si="13"/>
        <v>6000</v>
      </c>
      <c r="S26" s="38">
        <f t="shared" si="14"/>
        <v>7500</v>
      </c>
      <c r="T26" s="38">
        <f t="shared" si="15"/>
        <v>1500</v>
      </c>
      <c r="U26" s="39">
        <f t="shared" si="16"/>
        <v>1282.54</v>
      </c>
      <c r="V26" s="39">
        <f t="shared" si="17"/>
        <v>6000</v>
      </c>
      <c r="W26" s="31">
        <f t="shared" si="18"/>
        <v>4.0589679942905153E-2</v>
      </c>
      <c r="X26" s="30" t="s">
        <v>247</v>
      </c>
      <c r="Y26" s="31">
        <f t="shared" si="19"/>
        <v>3.2471743954324124E-2</v>
      </c>
    </row>
    <row r="27" spans="1:25" x14ac:dyDescent="0.25">
      <c r="A27" s="7" t="s">
        <v>35</v>
      </c>
      <c r="B27" s="7" t="str">
        <f>A26</f>
        <v>Choeruman</v>
      </c>
      <c r="C27" s="1" t="e">
        <f>VLOOKUP(A27,[1]Sheet1!H:H,1,FALSE)</f>
        <v>#N/A</v>
      </c>
      <c r="D27" s="1" t="e">
        <f>A27&amp;"-"&amp;B27&amp;"-"&amp;VLOOKUP(I27,#REF!,2,FALSE)</f>
        <v>#REF!</v>
      </c>
      <c r="E27" s="1" t="e">
        <f>VLOOKUP(D27,[1]Sheet1!D:E,2,FALSE)</f>
        <v>#REF!</v>
      </c>
      <c r="F27" s="7" t="s">
        <v>193</v>
      </c>
      <c r="G27" s="1">
        <f t="shared" si="0"/>
        <v>128</v>
      </c>
      <c r="H27" s="7"/>
      <c r="I27" s="55"/>
      <c r="J27" s="55"/>
      <c r="K27" s="55"/>
      <c r="L27" s="46">
        <f>SUM(L21:L26)</f>
        <v>230970.03999999998</v>
      </c>
      <c r="M27" s="46"/>
      <c r="N27" s="46"/>
      <c r="O27" s="8">
        <f>SUM(O21:O26)</f>
        <v>1.0000000000000002</v>
      </c>
      <c r="P27" s="32">
        <f>SUM(P21:P24)</f>
        <v>0.73515134953385863</v>
      </c>
      <c r="Q27" s="18"/>
      <c r="V27" s="43">
        <f>SUM(V21:V26)</f>
        <v>251139.18</v>
      </c>
      <c r="W27" s="51">
        <f>SUM(W21:W26)</f>
        <v>0.10823914651441374</v>
      </c>
      <c r="X27" s="52">
        <f>COUNTIF($X$21:$X$26,"ok")/COUNTIF($X$21:$X$26,"&lt;&gt;")</f>
        <v>0.5</v>
      </c>
      <c r="Y27" s="51">
        <f>SUM(Y21:Y26)</f>
        <v>8.6591317211530988E-2</v>
      </c>
    </row>
    <row r="28" spans="1:25" x14ac:dyDescent="0.25">
      <c r="A28" s="6" t="s">
        <v>44</v>
      </c>
      <c r="B28" s="1" t="s">
        <v>45</v>
      </c>
      <c r="C28" s="1" t="e">
        <f>VLOOKUP(A28,[1]Sheet1!H:H,1,FALSE)</f>
        <v>#N/A</v>
      </c>
      <c r="D28" s="1" t="e">
        <f>A28&amp;"-"&amp;B28&amp;"-"&amp;VLOOKUP(I28,#REF!,2,FALSE)</f>
        <v>#REF!</v>
      </c>
      <c r="E28" s="1" t="e">
        <f>VLOOKUP(D28,[1]Sheet1!D:E,2,FALSE)</f>
        <v>#REF!</v>
      </c>
      <c r="F28" s="1" t="s">
        <v>193</v>
      </c>
      <c r="G28" s="1">
        <f t="shared" si="0"/>
        <v>128</v>
      </c>
      <c r="L28" s="47"/>
      <c r="M28" s="47"/>
      <c r="O28" s="35">
        <f>L28/$L$38</f>
        <v>0</v>
      </c>
      <c r="R28" s="38">
        <f t="shared" ref="R28:R37" si="22">L28*$R$5</f>
        <v>0</v>
      </c>
      <c r="S28" s="38">
        <f t="shared" ref="S28:S37" si="23">L28*$S$5</f>
        <v>0</v>
      </c>
      <c r="T28" s="38">
        <f t="shared" ref="T28:T37" si="24">S28-R28</f>
        <v>0</v>
      </c>
      <c r="U28" s="39">
        <f t="shared" ref="U28:U37" si="25">M28</f>
        <v>0</v>
      </c>
      <c r="V28" s="39">
        <f t="shared" ref="V28:V37" si="26">IF(U28&gt;=R28,U28,R28)</f>
        <v>0</v>
      </c>
      <c r="W28" s="31">
        <f t="shared" ref="W28:W37" si="27">IF(S28=0,0,IF(U28&gt;S28,0,S28/V28*O28))</f>
        <v>0</v>
      </c>
      <c r="X28" s="30" t="s">
        <v>247</v>
      </c>
      <c r="Y28" s="31">
        <f t="shared" ref="Y28:Y37" si="28">IF(U28&gt;S28,0,O28)</f>
        <v>0</v>
      </c>
    </row>
    <row r="29" spans="1:25" x14ac:dyDescent="0.25">
      <c r="A29" s="6" t="s">
        <v>44</v>
      </c>
      <c r="B29" s="1" t="s">
        <v>46</v>
      </c>
      <c r="C29" s="1" t="e">
        <f>VLOOKUP(A29,[1]Sheet1!H:H,1,FALSE)</f>
        <v>#N/A</v>
      </c>
      <c r="D29" s="1" t="e">
        <f>A29&amp;"-"&amp;B29&amp;"-"&amp;VLOOKUP(I29,#REF!,2,FALSE)</f>
        <v>#REF!</v>
      </c>
      <c r="E29" s="27" t="e">
        <f>VLOOKUP(D29,[1]Sheet1!D:E,2,FALSE)</f>
        <v>#REF!</v>
      </c>
      <c r="G29" s="1">
        <f t="shared" si="0"/>
        <v>128</v>
      </c>
      <c r="H29" s="1" t="s">
        <v>47</v>
      </c>
      <c r="I29" s="30" t="s">
        <v>13</v>
      </c>
      <c r="J29" s="30" t="s">
        <v>48</v>
      </c>
      <c r="K29" s="24" t="s">
        <v>49</v>
      </c>
      <c r="L29" s="44">
        <v>450</v>
      </c>
      <c r="M29" s="44">
        <v>2166.0500000000002</v>
      </c>
      <c r="N29" s="64">
        <f t="shared" ref="N29:N35" si="29">L29-M29</f>
        <v>-1716.0500000000002</v>
      </c>
      <c r="O29" s="2">
        <f>L29/$L$38</f>
        <v>5.2941176470588235E-2</v>
      </c>
      <c r="P29" s="36"/>
      <c r="R29" s="38">
        <f t="shared" si="22"/>
        <v>360</v>
      </c>
      <c r="S29" s="38">
        <f t="shared" si="23"/>
        <v>450</v>
      </c>
      <c r="T29" s="38">
        <f t="shared" si="24"/>
        <v>90</v>
      </c>
      <c r="U29" s="39">
        <f t="shared" si="25"/>
        <v>2166.0500000000002</v>
      </c>
      <c r="V29" s="39">
        <f t="shared" si="26"/>
        <v>2166.0500000000002</v>
      </c>
      <c r="W29" s="31">
        <f t="shared" si="27"/>
        <v>0</v>
      </c>
      <c r="X29" s="50" t="s">
        <v>246</v>
      </c>
      <c r="Y29" s="31">
        <f t="shared" si="28"/>
        <v>0</v>
      </c>
    </row>
    <row r="30" spans="1:25" x14ac:dyDescent="0.25">
      <c r="A30" s="6" t="s">
        <v>44</v>
      </c>
      <c r="B30" s="1" t="s">
        <v>46</v>
      </c>
      <c r="C30" s="1" t="e">
        <f>VLOOKUP(A30,[1]Sheet1!H:H,1,FALSE)</f>
        <v>#N/A</v>
      </c>
      <c r="D30" s="1" t="e">
        <f>A30&amp;"-"&amp;B30&amp;"-"&amp;VLOOKUP(I30,#REF!,2,FALSE)</f>
        <v>#REF!</v>
      </c>
      <c r="E30" s="27" t="e">
        <f>VLOOKUP(D30,[1]Sheet1!D:E,2,FALSE)</f>
        <v>#REF!</v>
      </c>
      <c r="G30" s="1">
        <f t="shared" si="0"/>
        <v>128</v>
      </c>
      <c r="H30" s="1" t="s">
        <v>47</v>
      </c>
      <c r="I30" s="30" t="s">
        <v>13</v>
      </c>
      <c r="J30" s="30" t="s">
        <v>50</v>
      </c>
      <c r="K30" s="24" t="s">
        <v>51</v>
      </c>
      <c r="L30" s="44">
        <v>450</v>
      </c>
      <c r="M30" s="44">
        <v>122.81</v>
      </c>
      <c r="N30" s="44">
        <f t="shared" si="29"/>
        <v>327.19</v>
      </c>
      <c r="O30" s="2">
        <f t="shared" ref="O30:O32" si="30">L30/$L$38</f>
        <v>5.2941176470588235E-2</v>
      </c>
      <c r="P30" s="36"/>
      <c r="R30" s="38">
        <f t="shared" si="22"/>
        <v>360</v>
      </c>
      <c r="S30" s="38">
        <f t="shared" si="23"/>
        <v>450</v>
      </c>
      <c r="T30" s="38">
        <f t="shared" si="24"/>
        <v>90</v>
      </c>
      <c r="U30" s="39">
        <f t="shared" si="25"/>
        <v>122.81</v>
      </c>
      <c r="V30" s="39">
        <f t="shared" si="26"/>
        <v>360</v>
      </c>
      <c r="W30" s="31">
        <f t="shared" si="27"/>
        <v>6.6176470588235295E-2</v>
      </c>
      <c r="X30" s="30" t="s">
        <v>247</v>
      </c>
      <c r="Y30" s="31">
        <f t="shared" si="28"/>
        <v>5.2941176470588235E-2</v>
      </c>
    </row>
    <row r="31" spans="1:25" x14ac:dyDescent="0.25">
      <c r="A31" s="6" t="s">
        <v>44</v>
      </c>
      <c r="B31" s="1" t="s">
        <v>46</v>
      </c>
      <c r="C31" s="1" t="e">
        <f>VLOOKUP(A31,[1]Sheet1!H:H,1,FALSE)</f>
        <v>#N/A</v>
      </c>
      <c r="D31" s="1" t="e">
        <f>A31&amp;"-"&amp;B31&amp;"-"&amp;VLOOKUP(I31,#REF!,2,FALSE)</f>
        <v>#REF!</v>
      </c>
      <c r="E31" s="27" t="e">
        <f>VLOOKUP(D31,[1]Sheet1!D:E,2,FALSE)</f>
        <v>#REF!</v>
      </c>
      <c r="G31" s="1">
        <f t="shared" si="0"/>
        <v>128</v>
      </c>
      <c r="H31" s="1" t="s">
        <v>47</v>
      </c>
      <c r="I31" s="30" t="s">
        <v>13</v>
      </c>
      <c r="J31" s="30" t="s">
        <v>52</v>
      </c>
      <c r="K31" s="24" t="s">
        <v>53</v>
      </c>
      <c r="L31" s="44">
        <v>450</v>
      </c>
      <c r="N31" s="44">
        <f t="shared" si="29"/>
        <v>450</v>
      </c>
      <c r="O31" s="2">
        <f t="shared" si="30"/>
        <v>5.2941176470588235E-2</v>
      </c>
      <c r="P31" s="36"/>
      <c r="R31" s="38">
        <f t="shared" si="22"/>
        <v>360</v>
      </c>
      <c r="S31" s="38">
        <f t="shared" si="23"/>
        <v>450</v>
      </c>
      <c r="T31" s="38">
        <f t="shared" si="24"/>
        <v>90</v>
      </c>
      <c r="U31" s="39">
        <f t="shared" si="25"/>
        <v>0</v>
      </c>
      <c r="V31" s="39">
        <f t="shared" si="26"/>
        <v>360</v>
      </c>
      <c r="W31" s="31">
        <f t="shared" si="27"/>
        <v>6.6176470588235295E-2</v>
      </c>
      <c r="X31" s="30" t="s">
        <v>247</v>
      </c>
      <c r="Y31" s="31">
        <f t="shared" si="28"/>
        <v>5.2941176470588235E-2</v>
      </c>
    </row>
    <row r="32" spans="1:25" x14ac:dyDescent="0.25">
      <c r="A32" s="6" t="s">
        <v>44</v>
      </c>
      <c r="B32" s="1" t="s">
        <v>46</v>
      </c>
      <c r="C32" s="1" t="e">
        <f>VLOOKUP(A32,[1]Sheet1!H:H,1,FALSE)</f>
        <v>#N/A</v>
      </c>
      <c r="D32" s="1" t="e">
        <f>A32&amp;"-"&amp;B32&amp;"-"&amp;VLOOKUP(I32,#REF!,2,FALSE)</f>
        <v>#REF!</v>
      </c>
      <c r="E32" s="27" t="e">
        <f>VLOOKUP(D32,[1]Sheet1!D:E,2,FALSE)</f>
        <v>#REF!</v>
      </c>
      <c r="G32" s="1">
        <f t="shared" si="0"/>
        <v>128</v>
      </c>
      <c r="H32" s="1" t="s">
        <v>47</v>
      </c>
      <c r="I32" s="30" t="s">
        <v>13</v>
      </c>
      <c r="J32" s="30" t="s">
        <v>54</v>
      </c>
      <c r="K32" s="24" t="s">
        <v>55</v>
      </c>
      <c r="L32" s="44">
        <v>450</v>
      </c>
      <c r="M32" s="44">
        <v>125.08</v>
      </c>
      <c r="N32" s="44">
        <f t="shared" si="29"/>
        <v>324.92</v>
      </c>
      <c r="O32" s="2">
        <f t="shared" si="30"/>
        <v>5.2941176470588235E-2</v>
      </c>
      <c r="P32" s="36"/>
      <c r="R32" s="38">
        <f t="shared" si="22"/>
        <v>360</v>
      </c>
      <c r="S32" s="38">
        <f t="shared" si="23"/>
        <v>450</v>
      </c>
      <c r="T32" s="38">
        <f t="shared" si="24"/>
        <v>90</v>
      </c>
      <c r="U32" s="39">
        <f t="shared" si="25"/>
        <v>125.08</v>
      </c>
      <c r="V32" s="39">
        <f t="shared" si="26"/>
        <v>360</v>
      </c>
      <c r="W32" s="31">
        <f t="shared" si="27"/>
        <v>6.6176470588235295E-2</v>
      </c>
      <c r="X32" s="30" t="s">
        <v>247</v>
      </c>
      <c r="Y32" s="31">
        <f t="shared" si="28"/>
        <v>5.2941176470588235E-2</v>
      </c>
    </row>
    <row r="33" spans="1:25" x14ac:dyDescent="0.25">
      <c r="A33" s="6" t="s">
        <v>44</v>
      </c>
      <c r="B33" s="1" t="s">
        <v>56</v>
      </c>
      <c r="C33" s="1" t="e">
        <f>VLOOKUP(A33,[1]Sheet1!H:H,1,FALSE)</f>
        <v>#N/A</v>
      </c>
      <c r="D33" s="1" t="e">
        <f>A33&amp;"-"&amp;B33&amp;"-"&amp;VLOOKUP(I33,#REF!,2,FALSE)</f>
        <v>#REF!</v>
      </c>
      <c r="E33" s="1" t="e">
        <f>VLOOKUP(D33,[1]Sheet1!D:E,2,FALSE)</f>
        <v>#REF!</v>
      </c>
      <c r="G33" s="1">
        <f t="shared" si="0"/>
        <v>128</v>
      </c>
      <c r="H33" s="1" t="s">
        <v>57</v>
      </c>
      <c r="I33" s="30" t="s">
        <v>13</v>
      </c>
      <c r="J33" s="30" t="s">
        <v>54</v>
      </c>
      <c r="K33" s="24" t="s">
        <v>58</v>
      </c>
      <c r="L33" s="47">
        <v>6300</v>
      </c>
      <c r="M33" s="45">
        <v>3448.6</v>
      </c>
      <c r="N33" s="47">
        <f t="shared" si="29"/>
        <v>2851.4</v>
      </c>
      <c r="O33" s="35">
        <f>L33/$L$38</f>
        <v>0.74117647058823533</v>
      </c>
      <c r="P33" s="36"/>
      <c r="R33" s="38">
        <f t="shared" si="22"/>
        <v>5040</v>
      </c>
      <c r="S33" s="38">
        <f t="shared" si="23"/>
        <v>6300</v>
      </c>
      <c r="T33" s="38">
        <f t="shared" si="24"/>
        <v>1260</v>
      </c>
      <c r="U33" s="39">
        <f t="shared" si="25"/>
        <v>3448.6</v>
      </c>
      <c r="V33" s="39">
        <f t="shared" si="26"/>
        <v>5040</v>
      </c>
      <c r="W33" s="31">
        <f t="shared" si="27"/>
        <v>0.92647058823529416</v>
      </c>
      <c r="X33" s="30" t="s">
        <v>247</v>
      </c>
      <c r="Y33" s="31">
        <f t="shared" si="28"/>
        <v>0.74117647058823533</v>
      </c>
    </row>
    <row r="34" spans="1:25" x14ac:dyDescent="0.25">
      <c r="A34" s="6" t="s">
        <v>44</v>
      </c>
      <c r="B34" s="1" t="s">
        <v>59</v>
      </c>
      <c r="C34" s="1" t="e">
        <f>VLOOKUP(A34,[1]Sheet1!H:H,1,FALSE)</f>
        <v>#N/A</v>
      </c>
      <c r="D34" s="1" t="e">
        <f>A34&amp;"-"&amp;B34&amp;"-"&amp;VLOOKUP(I34,#REF!,2,FALSE)</f>
        <v>#REF!</v>
      </c>
      <c r="E34" s="27" t="e">
        <f>VLOOKUP(D34,[1]Sheet1!D:E,2,FALSE)</f>
        <v>#REF!</v>
      </c>
      <c r="G34" s="1">
        <f t="shared" si="0"/>
        <v>128</v>
      </c>
      <c r="H34" s="1" t="s">
        <v>60</v>
      </c>
      <c r="I34" s="30" t="s">
        <v>13</v>
      </c>
      <c r="J34" s="30" t="s">
        <v>48</v>
      </c>
      <c r="K34" s="24" t="s">
        <v>49</v>
      </c>
      <c r="L34" s="44">
        <v>100</v>
      </c>
      <c r="M34" s="44">
        <v>20.97</v>
      </c>
      <c r="N34" s="65">
        <f t="shared" si="29"/>
        <v>79.03</v>
      </c>
      <c r="O34" s="2">
        <f>L34/$L$38</f>
        <v>1.1764705882352941E-2</v>
      </c>
      <c r="P34" s="36">
        <f t="shared" ref="P34:P37" si="31">(L34/M34)*O34</f>
        <v>5.6102555471401729E-2</v>
      </c>
      <c r="R34" s="38">
        <f t="shared" si="22"/>
        <v>80</v>
      </c>
      <c r="S34" s="38">
        <f t="shared" si="23"/>
        <v>100</v>
      </c>
      <c r="T34" s="38">
        <f t="shared" si="24"/>
        <v>20</v>
      </c>
      <c r="U34" s="39">
        <f t="shared" si="25"/>
        <v>20.97</v>
      </c>
      <c r="V34" s="39">
        <f t="shared" si="26"/>
        <v>80</v>
      </c>
      <c r="W34" s="31">
        <f t="shared" si="27"/>
        <v>1.4705882352941176E-2</v>
      </c>
      <c r="X34" s="30" t="s">
        <v>247</v>
      </c>
      <c r="Y34" s="31">
        <f t="shared" si="28"/>
        <v>1.1764705882352941E-2</v>
      </c>
    </row>
    <row r="35" spans="1:25" x14ac:dyDescent="0.25">
      <c r="A35" s="6" t="s">
        <v>44</v>
      </c>
      <c r="B35" s="1" t="s">
        <v>59</v>
      </c>
      <c r="C35" s="1" t="e">
        <f>VLOOKUP(A35,[1]Sheet1!H:H,1,FALSE)</f>
        <v>#N/A</v>
      </c>
      <c r="D35" s="1" t="e">
        <f>A35&amp;"-"&amp;B35&amp;"-"&amp;VLOOKUP(I35,#REF!,2,FALSE)</f>
        <v>#REF!</v>
      </c>
      <c r="E35" s="27" t="e">
        <f>VLOOKUP(D35,[1]Sheet1!D:E,2,FALSE)</f>
        <v>#REF!</v>
      </c>
      <c r="G35" s="1">
        <f t="shared" si="0"/>
        <v>128</v>
      </c>
      <c r="H35" s="1" t="s">
        <v>60</v>
      </c>
      <c r="I35" s="30" t="s">
        <v>13</v>
      </c>
      <c r="J35" s="30" t="s">
        <v>50</v>
      </c>
      <c r="K35" s="24" t="s">
        <v>51</v>
      </c>
      <c r="L35" s="44">
        <v>100</v>
      </c>
      <c r="M35" s="44">
        <v>47.98</v>
      </c>
      <c r="N35" s="44">
        <f t="shared" si="29"/>
        <v>52.02</v>
      </c>
      <c r="O35" s="2">
        <f>L35/$L$38</f>
        <v>1.1764705882352941E-2</v>
      </c>
      <c r="P35" s="36">
        <f t="shared" si="31"/>
        <v>2.4520020596817304E-2</v>
      </c>
      <c r="R35" s="38">
        <f t="shared" si="22"/>
        <v>80</v>
      </c>
      <c r="S35" s="38">
        <f t="shared" si="23"/>
        <v>100</v>
      </c>
      <c r="T35" s="38">
        <f t="shared" si="24"/>
        <v>20</v>
      </c>
      <c r="U35" s="39">
        <f t="shared" si="25"/>
        <v>47.98</v>
      </c>
      <c r="V35" s="39">
        <f t="shared" si="26"/>
        <v>80</v>
      </c>
      <c r="W35" s="31">
        <f t="shared" si="27"/>
        <v>1.4705882352941176E-2</v>
      </c>
      <c r="X35" s="30" t="s">
        <v>247</v>
      </c>
      <c r="Y35" s="31">
        <f t="shared" si="28"/>
        <v>1.1764705882352941E-2</v>
      </c>
    </row>
    <row r="36" spans="1:25" x14ac:dyDescent="0.25">
      <c r="A36" s="6" t="s">
        <v>44</v>
      </c>
      <c r="B36" s="1" t="s">
        <v>59</v>
      </c>
      <c r="C36" s="1" t="e">
        <f>VLOOKUP(A36,[1]Sheet1!H:H,1,FALSE)</f>
        <v>#N/A</v>
      </c>
      <c r="D36" s="1" t="e">
        <f>A36&amp;"-"&amp;B36&amp;"-"&amp;VLOOKUP(I36,#REF!,2,FALSE)</f>
        <v>#REF!</v>
      </c>
      <c r="E36" s="27" t="e">
        <f>VLOOKUP(D36,[1]Sheet1!D:E,2,FALSE)</f>
        <v>#REF!</v>
      </c>
      <c r="G36" s="1">
        <f t="shared" si="0"/>
        <v>128</v>
      </c>
      <c r="H36" s="1" t="s">
        <v>60</v>
      </c>
      <c r="I36" s="30" t="s">
        <v>13</v>
      </c>
      <c r="J36" s="30" t="s">
        <v>52</v>
      </c>
      <c r="K36" s="24" t="s">
        <v>53</v>
      </c>
      <c r="L36" s="44">
        <v>100</v>
      </c>
      <c r="M36" s="45">
        <v>113.37</v>
      </c>
      <c r="N36" s="64">
        <f>L36-M36</f>
        <v>-13.370000000000005</v>
      </c>
      <c r="O36" s="2">
        <f>L36/$L$38</f>
        <v>1.1764705882352941E-2</v>
      </c>
      <c r="P36" s="36"/>
      <c r="R36" s="38">
        <f t="shared" si="22"/>
        <v>80</v>
      </c>
      <c r="S36" s="38">
        <f t="shared" si="23"/>
        <v>100</v>
      </c>
      <c r="T36" s="38">
        <f t="shared" si="24"/>
        <v>20</v>
      </c>
      <c r="U36" s="39">
        <f t="shared" si="25"/>
        <v>113.37</v>
      </c>
      <c r="V36" s="39">
        <f t="shared" si="26"/>
        <v>113.37</v>
      </c>
      <c r="W36" s="31">
        <f t="shared" si="27"/>
        <v>0</v>
      </c>
      <c r="X36" s="50" t="s">
        <v>246</v>
      </c>
      <c r="Y36" s="31">
        <f t="shared" si="28"/>
        <v>0</v>
      </c>
    </row>
    <row r="37" spans="1:25" x14ac:dyDescent="0.25">
      <c r="A37" s="6" t="s">
        <v>44</v>
      </c>
      <c r="B37" s="1" t="s">
        <v>59</v>
      </c>
      <c r="C37" s="1" t="e">
        <f>VLOOKUP(A37,[1]Sheet1!H:H,1,FALSE)</f>
        <v>#N/A</v>
      </c>
      <c r="D37" s="1" t="e">
        <f>A37&amp;"-"&amp;B37&amp;"-"&amp;VLOOKUP(I37,#REF!,2,FALSE)</f>
        <v>#REF!</v>
      </c>
      <c r="E37" s="27" t="e">
        <f>VLOOKUP(D37,[1]Sheet1!D:E,2,FALSE)</f>
        <v>#REF!</v>
      </c>
      <c r="G37" s="1">
        <f t="shared" si="0"/>
        <v>128</v>
      </c>
      <c r="H37" s="1" t="s">
        <v>60</v>
      </c>
      <c r="I37" s="30" t="s">
        <v>13</v>
      </c>
      <c r="J37" s="30" t="s">
        <v>54</v>
      </c>
      <c r="K37" s="24" t="s">
        <v>55</v>
      </c>
      <c r="L37" s="44">
        <v>100</v>
      </c>
      <c r="M37" s="44">
        <v>6.32</v>
      </c>
      <c r="N37" s="44">
        <f>L37-M37</f>
        <v>93.68</v>
      </c>
      <c r="O37" s="2">
        <f>L37/$L$38</f>
        <v>1.1764705882352941E-2</v>
      </c>
      <c r="P37" s="36">
        <f t="shared" si="31"/>
        <v>0.18615040953090095</v>
      </c>
      <c r="R37" s="38">
        <f t="shared" si="22"/>
        <v>80</v>
      </c>
      <c r="S37" s="38">
        <f t="shared" si="23"/>
        <v>100</v>
      </c>
      <c r="T37" s="38">
        <f t="shared" si="24"/>
        <v>20</v>
      </c>
      <c r="U37" s="39">
        <f t="shared" si="25"/>
        <v>6.32</v>
      </c>
      <c r="V37" s="39">
        <f t="shared" si="26"/>
        <v>80</v>
      </c>
      <c r="W37" s="31">
        <f t="shared" si="27"/>
        <v>1.4705882352941176E-2</v>
      </c>
      <c r="X37" s="30" t="s">
        <v>247</v>
      </c>
      <c r="Y37" s="31">
        <f t="shared" si="28"/>
        <v>1.1764705882352941E-2</v>
      </c>
    </row>
    <row r="38" spans="1:25" x14ac:dyDescent="0.25">
      <c r="A38" s="7" t="s">
        <v>35</v>
      </c>
      <c r="B38" s="7" t="str">
        <f>A37</f>
        <v>Firawaty</v>
      </c>
      <c r="C38" s="1" t="e">
        <f>VLOOKUP(A38,[1]Sheet1!H:H,1,FALSE)</f>
        <v>#N/A</v>
      </c>
      <c r="D38" s="1" t="e">
        <f>A38&amp;"-"&amp;B38&amp;"-"&amp;VLOOKUP(I38,#REF!,2,FALSE)</f>
        <v>#REF!</v>
      </c>
      <c r="E38" s="1" t="e">
        <f>VLOOKUP(D38,[1]Sheet1!D:E,2,FALSE)</f>
        <v>#REF!</v>
      </c>
      <c r="F38" s="7" t="s">
        <v>193</v>
      </c>
      <c r="G38" s="1">
        <f t="shared" ref="G38:G69" si="32">COUNTIF($E$6:$E$174,E38)</f>
        <v>128</v>
      </c>
      <c r="H38" s="7"/>
      <c r="I38" s="55"/>
      <c r="J38" s="55"/>
      <c r="K38" s="55"/>
      <c r="L38" s="46">
        <f>SUM(L28:L37)</f>
        <v>8500</v>
      </c>
      <c r="M38" s="46"/>
      <c r="N38" s="46"/>
      <c r="O38" s="8">
        <f>SUM(O28:O37)</f>
        <v>0.99999999999999989</v>
      </c>
      <c r="P38" s="37">
        <f>SUM(P29:P37)</f>
        <v>0.26677298559911999</v>
      </c>
      <c r="Q38" s="18"/>
      <c r="V38" s="43">
        <f>SUM(V28:V37)</f>
        <v>8639.42</v>
      </c>
      <c r="W38" s="51">
        <f>SUM(W28:W37)</f>
        <v>1.1691176470588234</v>
      </c>
      <c r="X38" s="52">
        <f>COUNTIF($X$28:$X$37,"ok")/COUNTIF($X$28:$X$37,"&lt;&gt;")</f>
        <v>0.8</v>
      </c>
      <c r="Y38" s="51">
        <f>SUM(Y28:Y37)</f>
        <v>0.93529411764705872</v>
      </c>
    </row>
    <row r="39" spans="1:25" x14ac:dyDescent="0.25">
      <c r="A39" s="6" t="s">
        <v>239</v>
      </c>
      <c r="B39" s="1" t="s">
        <v>45</v>
      </c>
      <c r="C39" s="1" t="e">
        <f>VLOOKUP(A39,[1]Sheet1!H:H,1,FALSE)</f>
        <v>#N/A</v>
      </c>
      <c r="D39" s="1" t="e">
        <f>A39&amp;"-"&amp;B39&amp;"-"&amp;VLOOKUP(I39,#REF!,2,FALSE)</f>
        <v>#REF!</v>
      </c>
      <c r="E39" s="1" t="e">
        <f>VLOOKUP(D39,[1]Sheet1!D:E,2,FALSE)</f>
        <v>#REF!</v>
      </c>
      <c r="F39" s="1" t="s">
        <v>193</v>
      </c>
      <c r="G39" s="1">
        <f t="shared" si="32"/>
        <v>128</v>
      </c>
      <c r="L39" s="47"/>
      <c r="M39" s="47"/>
      <c r="O39" s="35">
        <f>L39/$L$44</f>
        <v>0</v>
      </c>
      <c r="R39" s="38">
        <f>L39*$R$5</f>
        <v>0</v>
      </c>
      <c r="S39" s="38">
        <f>L39*$S$5</f>
        <v>0</v>
      </c>
      <c r="T39" s="38">
        <f t="shared" ref="T39:T43" si="33">S39-R39</f>
        <v>0</v>
      </c>
      <c r="U39" s="39">
        <f>M39</f>
        <v>0</v>
      </c>
      <c r="V39" s="39">
        <f>IF(U39&gt;=R39,U39,R39)</f>
        <v>0</v>
      </c>
      <c r="W39" s="31">
        <f>IF(S39=0,0,IF(U39&gt;S39,0,S39/V39*O39))</f>
        <v>0</v>
      </c>
      <c r="X39" s="30" t="s">
        <v>247</v>
      </c>
      <c r="Y39" s="31">
        <f>IF(U39&gt;S39,0,O39)</f>
        <v>0</v>
      </c>
    </row>
    <row r="40" spans="1:25" x14ac:dyDescent="0.25">
      <c r="A40" s="6" t="s">
        <v>239</v>
      </c>
      <c r="B40" s="1" t="s">
        <v>46</v>
      </c>
      <c r="C40" s="1" t="e">
        <f>VLOOKUP(A40,[1]Sheet1!H:H,1,FALSE)</f>
        <v>#N/A</v>
      </c>
      <c r="D40" s="1" t="e">
        <f>A40&amp;"-"&amp;B40&amp;"-"&amp;VLOOKUP(I40,#REF!,2,FALSE)</f>
        <v>#REF!</v>
      </c>
      <c r="E40" s="27" t="e">
        <f>VLOOKUP(D40,[1]Sheet1!D:E,2,FALSE)</f>
        <v>#REF!</v>
      </c>
      <c r="G40" s="1">
        <f t="shared" si="32"/>
        <v>128</v>
      </c>
      <c r="H40" s="1" t="s">
        <v>47</v>
      </c>
      <c r="I40" s="30" t="s">
        <v>13</v>
      </c>
      <c r="J40" s="30" t="s">
        <v>61</v>
      </c>
      <c r="K40" s="24" t="s">
        <v>62</v>
      </c>
      <c r="L40" s="44">
        <v>200</v>
      </c>
      <c r="N40" s="44">
        <f t="shared" ref="N40:N42" si="34">L40-M40</f>
        <v>200</v>
      </c>
      <c r="O40" s="2">
        <f>L40/$L$44</f>
        <v>0.2</v>
      </c>
      <c r="P40" s="32" t="s">
        <v>229</v>
      </c>
      <c r="R40" s="38">
        <f>L40*$R$5</f>
        <v>160</v>
      </c>
      <c r="S40" s="38">
        <f>L40*$S$5</f>
        <v>200</v>
      </c>
      <c r="T40" s="38">
        <f t="shared" si="33"/>
        <v>40</v>
      </c>
      <c r="U40" s="39">
        <f>M40</f>
        <v>0</v>
      </c>
      <c r="V40" s="39">
        <f>IF(U40&gt;=R40,U40,R40)</f>
        <v>160</v>
      </c>
      <c r="W40" s="31">
        <f>IF(S40=0,0,IF(U40&gt;S40,0,S40/V40*O40))</f>
        <v>0.25</v>
      </c>
      <c r="X40" s="30" t="s">
        <v>247</v>
      </c>
      <c r="Y40" s="31">
        <f>IF(U40&gt;S40,0,O40)</f>
        <v>0.2</v>
      </c>
    </row>
    <row r="41" spans="1:25" x14ac:dyDescent="0.25">
      <c r="A41" s="6" t="s">
        <v>239</v>
      </c>
      <c r="B41" s="1" t="s">
        <v>56</v>
      </c>
      <c r="C41" s="1" t="e">
        <f>VLOOKUP(A41,[1]Sheet1!H:H,1,FALSE)</f>
        <v>#N/A</v>
      </c>
      <c r="D41" s="1" t="e">
        <f>A41&amp;"-"&amp;B41&amp;"-"&amp;VLOOKUP(I41,#REF!,2,FALSE)</f>
        <v>#REF!</v>
      </c>
      <c r="E41" s="27" t="e">
        <f>VLOOKUP(D41,[1]Sheet1!D:E,2,FALSE)</f>
        <v>#REF!</v>
      </c>
      <c r="G41" s="1">
        <f t="shared" si="32"/>
        <v>128</v>
      </c>
      <c r="H41" s="1" t="s">
        <v>57</v>
      </c>
      <c r="I41" s="30" t="s">
        <v>13</v>
      </c>
      <c r="J41" s="30" t="s">
        <v>63</v>
      </c>
      <c r="K41" s="24" t="s">
        <v>64</v>
      </c>
      <c r="L41" s="44">
        <v>700</v>
      </c>
      <c r="M41" s="44">
        <v>2896.89</v>
      </c>
      <c r="N41" s="64">
        <f t="shared" si="34"/>
        <v>-2196.89</v>
      </c>
      <c r="O41" s="2">
        <f>L41/$L$44</f>
        <v>0.7</v>
      </c>
      <c r="P41" s="32">
        <f t="shared" ref="P41" si="35">(L41/M41)*O41</f>
        <v>0.16914691272364502</v>
      </c>
      <c r="R41" s="38">
        <f>L41*$R$5</f>
        <v>560</v>
      </c>
      <c r="S41" s="38">
        <f>L41*$S$5</f>
        <v>700</v>
      </c>
      <c r="T41" s="38">
        <f t="shared" si="33"/>
        <v>140</v>
      </c>
      <c r="U41" s="39">
        <f>M41</f>
        <v>2896.89</v>
      </c>
      <c r="V41" s="39">
        <f>IF(U41&gt;=R41,U41,R41)</f>
        <v>2896.89</v>
      </c>
      <c r="W41" s="31">
        <f>IF(S41=0,0,IF(U41&gt;S41,0,S41/V41*O41))</f>
        <v>0</v>
      </c>
      <c r="X41" s="50" t="s">
        <v>246</v>
      </c>
      <c r="Y41" s="31">
        <f>IF(U41&gt;S41,0,O41)</f>
        <v>0</v>
      </c>
    </row>
    <row r="42" spans="1:25" x14ac:dyDescent="0.25">
      <c r="A42" s="6" t="s">
        <v>239</v>
      </c>
      <c r="B42" s="1" t="s">
        <v>59</v>
      </c>
      <c r="C42" s="1" t="e">
        <f>VLOOKUP(A42,[1]Sheet1!H:H,1,FALSE)</f>
        <v>#N/A</v>
      </c>
      <c r="D42" s="1" t="e">
        <f>A42&amp;"-"&amp;B42&amp;"-"&amp;VLOOKUP(I42,#REF!,2,FALSE)</f>
        <v>#REF!</v>
      </c>
      <c r="E42" s="27" t="e">
        <f>VLOOKUP(D42,[1]Sheet1!D:E,2,FALSE)</f>
        <v>#REF!</v>
      </c>
      <c r="G42" s="1">
        <f t="shared" si="32"/>
        <v>128</v>
      </c>
      <c r="H42" s="1" t="s">
        <v>60</v>
      </c>
      <c r="I42" s="30" t="s">
        <v>13</v>
      </c>
      <c r="J42" s="30" t="s">
        <v>63</v>
      </c>
      <c r="K42" s="24" t="s">
        <v>62</v>
      </c>
      <c r="L42" s="44">
        <v>50</v>
      </c>
      <c r="M42" s="44">
        <v>497.76</v>
      </c>
      <c r="N42" s="64">
        <f t="shared" si="34"/>
        <v>-447.76</v>
      </c>
      <c r="O42" s="2">
        <f>L42/$L$44</f>
        <v>0.05</v>
      </c>
      <c r="P42" s="32" t="s">
        <v>229</v>
      </c>
      <c r="R42" s="38">
        <f>L42*$R$5</f>
        <v>40</v>
      </c>
      <c r="S42" s="38">
        <f>L42*$S$5</f>
        <v>50</v>
      </c>
      <c r="T42" s="38">
        <f t="shared" si="33"/>
        <v>10</v>
      </c>
      <c r="U42" s="39">
        <f>M42</f>
        <v>497.76</v>
      </c>
      <c r="V42" s="39">
        <f>IF(U42&gt;=R42,U42,R42)</f>
        <v>497.76</v>
      </c>
      <c r="W42" s="31">
        <f>IF(S42=0,0,IF(U42&gt;S42,0,S42/V42*O42))</f>
        <v>0</v>
      </c>
      <c r="X42" s="50" t="s">
        <v>246</v>
      </c>
      <c r="Y42" s="31">
        <f>IF(U42&gt;S42,0,O42)</f>
        <v>0</v>
      </c>
    </row>
    <row r="43" spans="1:25" x14ac:dyDescent="0.25">
      <c r="A43" s="6" t="s">
        <v>239</v>
      </c>
      <c r="B43" s="1" t="s">
        <v>59</v>
      </c>
      <c r="C43" s="1" t="e">
        <f>VLOOKUP(A43,[1]Sheet1!H:H,1,FALSE)</f>
        <v>#N/A</v>
      </c>
      <c r="D43" s="1" t="e">
        <f>A43&amp;"-"&amp;B43&amp;"-"&amp;VLOOKUP(I43,#REF!,2,FALSE)</f>
        <v>#REF!</v>
      </c>
      <c r="E43" s="27" t="e">
        <f>VLOOKUP(D43,[1]Sheet1!D:E,2,FALSE)</f>
        <v>#REF!</v>
      </c>
      <c r="G43" s="1">
        <f t="shared" si="32"/>
        <v>128</v>
      </c>
      <c r="H43" s="1" t="s">
        <v>60</v>
      </c>
      <c r="I43" s="30" t="s">
        <v>13</v>
      </c>
      <c r="J43" s="30" t="s">
        <v>65</v>
      </c>
      <c r="K43" s="24" t="s">
        <v>66</v>
      </c>
      <c r="L43" s="44">
        <v>50</v>
      </c>
      <c r="M43" s="44">
        <v>39.04</v>
      </c>
      <c r="N43" s="44">
        <f>L43-M43</f>
        <v>10.96</v>
      </c>
      <c r="O43" s="2">
        <f>L43/$L$44</f>
        <v>0.05</v>
      </c>
      <c r="P43" s="32" t="s">
        <v>229</v>
      </c>
      <c r="R43" s="38">
        <f>L43*$R$5</f>
        <v>40</v>
      </c>
      <c r="S43" s="38">
        <f>L43*$S$5</f>
        <v>50</v>
      </c>
      <c r="T43" s="38">
        <f t="shared" si="33"/>
        <v>10</v>
      </c>
      <c r="U43" s="39">
        <f>M43</f>
        <v>39.04</v>
      </c>
      <c r="V43" s="39">
        <f>IF(U43&gt;=R43,U43,R43)</f>
        <v>40</v>
      </c>
      <c r="W43" s="31">
        <f>IF(S43=0,0,IF(U43&gt;S43,0,S43/V43*O43))</f>
        <v>6.25E-2</v>
      </c>
      <c r="X43" s="30" t="s">
        <v>247</v>
      </c>
      <c r="Y43" s="31">
        <f>IF(U43&gt;S43,0,O43)</f>
        <v>0.05</v>
      </c>
    </row>
    <row r="44" spans="1:25" x14ac:dyDescent="0.25">
      <c r="A44" s="7" t="s">
        <v>35</v>
      </c>
      <c r="B44" s="7" t="str">
        <f>A43</f>
        <v>Fungfung</v>
      </c>
      <c r="C44" s="1" t="e">
        <f>VLOOKUP(A44,[1]Sheet1!H:H,1,FALSE)</f>
        <v>#N/A</v>
      </c>
      <c r="D44" s="1" t="e">
        <f>A44&amp;"-"&amp;B44&amp;"-"&amp;VLOOKUP(I44,#REF!,2,FALSE)</f>
        <v>#REF!</v>
      </c>
      <c r="E44" s="1" t="e">
        <f>VLOOKUP(D44,[1]Sheet1!D:E,2,FALSE)</f>
        <v>#REF!</v>
      </c>
      <c r="F44" s="7" t="s">
        <v>193</v>
      </c>
      <c r="G44" s="1">
        <f t="shared" si="32"/>
        <v>128</v>
      </c>
      <c r="H44" s="7"/>
      <c r="I44" s="55"/>
      <c r="J44" s="55"/>
      <c r="K44" s="55"/>
      <c r="L44" s="46">
        <f>SUM(L39:L43)</f>
        <v>1000</v>
      </c>
      <c r="M44" s="46"/>
      <c r="N44" s="66"/>
      <c r="O44" s="8">
        <f>SUM(O39:O43)</f>
        <v>1</v>
      </c>
      <c r="P44" s="32">
        <f>SUM(P40:P43)</f>
        <v>0.16914691272364502</v>
      </c>
      <c r="Q44" s="18"/>
      <c r="V44" s="43">
        <f>SUM(V39:V43)</f>
        <v>3594.6499999999996</v>
      </c>
      <c r="W44" s="51">
        <f>SUM(W39:W43)</f>
        <v>0.3125</v>
      </c>
      <c r="X44" s="52">
        <f>COUNTIF($X$39:$X$43,"ok")/COUNTIF($X$39:$X$43,"&lt;&gt;")</f>
        <v>0.6</v>
      </c>
      <c r="Y44" s="51">
        <f>SUM(Y39:Y43)</f>
        <v>0.25</v>
      </c>
    </row>
    <row r="45" spans="1:25" x14ac:dyDescent="0.25">
      <c r="A45" s="6" t="s">
        <v>67</v>
      </c>
      <c r="B45" s="1" t="s">
        <v>68</v>
      </c>
      <c r="C45" s="1" t="str">
        <f>VLOOKUP(A45,[1]Sheet1!H:H,1,FALSE)</f>
        <v>Owi Wijaya</v>
      </c>
      <c r="D45" s="1" t="e">
        <f>A45&amp;"-"&amp;B45&amp;"-"&amp;VLOOKUP(I45,#REF!,2,FALSE)</f>
        <v>#REF!</v>
      </c>
      <c r="E45" s="1" t="s">
        <v>194</v>
      </c>
      <c r="G45" s="1">
        <f t="shared" si="32"/>
        <v>1</v>
      </c>
      <c r="H45" s="1" t="s">
        <v>69</v>
      </c>
      <c r="I45" s="30" t="s">
        <v>13</v>
      </c>
      <c r="J45" s="30" t="s">
        <v>19</v>
      </c>
      <c r="K45" s="24"/>
      <c r="M45" s="44">
        <v>37.9</v>
      </c>
      <c r="N45" s="64">
        <f t="shared" ref="N45:N99" si="36">L45-M45</f>
        <v>-37.9</v>
      </c>
      <c r="O45" s="2">
        <f>L45/$L$100</f>
        <v>0</v>
      </c>
      <c r="P45" s="32"/>
      <c r="R45" s="38">
        <f t="shared" ref="R45:R76" si="37">L45*$R$5</f>
        <v>0</v>
      </c>
      <c r="S45" s="38">
        <f t="shared" ref="S45:S76" si="38">L45*$S$5</f>
        <v>0</v>
      </c>
      <c r="T45" s="38">
        <f t="shared" ref="T45:T99" si="39">S45-R45</f>
        <v>0</v>
      </c>
      <c r="U45" s="39">
        <f t="shared" ref="U45:U76" si="40">M45</f>
        <v>37.9</v>
      </c>
      <c r="V45" s="39">
        <f t="shared" ref="V45:V76" si="41">IF(U45&gt;=R45,U45,R45)</f>
        <v>37.9</v>
      </c>
      <c r="W45" s="31">
        <f t="shared" ref="W45:W76" si="42">IF(S45=0,0,IF(U45&gt;S45,0,S45/V45*O45))</f>
        <v>0</v>
      </c>
      <c r="X45" s="50" t="s">
        <v>246</v>
      </c>
      <c r="Y45" s="31">
        <f t="shared" ref="Y45:Y76" si="43">IF(U45&gt;S45,0,O45)</f>
        <v>0</v>
      </c>
    </row>
    <row r="46" spans="1:25" x14ac:dyDescent="0.25">
      <c r="A46" s="6" t="str">
        <f t="shared" ref="A46:A99" si="44">A45</f>
        <v>Owi Wijaya</v>
      </c>
      <c r="B46" s="1" t="s">
        <v>70</v>
      </c>
      <c r="C46" s="1" t="str">
        <f>VLOOKUP(A46,[1]Sheet1!H:H,1,FALSE)</f>
        <v>Owi Wijaya</v>
      </c>
      <c r="D46" s="1" t="e">
        <f>A46&amp;"-"&amp;B46&amp;"-"&amp;VLOOKUP(I46,#REF!,2,FALSE)</f>
        <v>#REF!</v>
      </c>
      <c r="E46" s="1" t="e">
        <f>VLOOKUP(D46,[1]Sheet1!D:E,2,FALSE)</f>
        <v>#REF!</v>
      </c>
      <c r="G46" s="1">
        <f t="shared" si="32"/>
        <v>128</v>
      </c>
      <c r="H46" s="1" t="s">
        <v>71</v>
      </c>
      <c r="I46" s="30" t="s">
        <v>13</v>
      </c>
      <c r="J46" s="30" t="s">
        <v>72</v>
      </c>
      <c r="K46" s="24"/>
      <c r="L46" s="44">
        <v>4917.96</v>
      </c>
      <c r="M46" s="44">
        <v>4917.96</v>
      </c>
      <c r="N46" s="64">
        <f t="shared" si="36"/>
        <v>0</v>
      </c>
      <c r="O46" s="2">
        <f t="shared" ref="O46:O99" si="45">L46/$L$100</f>
        <v>5.6433869134324049E-2</v>
      </c>
      <c r="P46" s="32">
        <f>(L46/M46)*O46</f>
        <v>5.6433869134324049E-2</v>
      </c>
      <c r="R46" s="38">
        <f t="shared" si="37"/>
        <v>3934.3680000000004</v>
      </c>
      <c r="S46" s="38">
        <f t="shared" si="38"/>
        <v>4917.96</v>
      </c>
      <c r="T46" s="38">
        <f t="shared" si="39"/>
        <v>983.59199999999964</v>
      </c>
      <c r="U46" s="39">
        <f t="shared" si="40"/>
        <v>4917.96</v>
      </c>
      <c r="V46" s="39">
        <f t="shared" si="41"/>
        <v>4917.96</v>
      </c>
      <c r="W46" s="31">
        <f t="shared" si="42"/>
        <v>5.6433869134324049E-2</v>
      </c>
      <c r="X46" s="30" t="s">
        <v>247</v>
      </c>
      <c r="Y46" s="31">
        <f t="shared" si="43"/>
        <v>5.6433869134324049E-2</v>
      </c>
    </row>
    <row r="47" spans="1:25" x14ac:dyDescent="0.25">
      <c r="A47" s="6" t="str">
        <f t="shared" si="44"/>
        <v>Owi Wijaya</v>
      </c>
      <c r="B47" s="1" t="s">
        <v>73</v>
      </c>
      <c r="C47" s="1" t="str">
        <f>VLOOKUP(A47,[1]Sheet1!H:H,1,FALSE)</f>
        <v>Owi Wijaya</v>
      </c>
      <c r="D47" s="1" t="e">
        <f>A47&amp;"-"&amp;B47&amp;"-"&amp;VLOOKUP(I47,#REF!,2,FALSE)</f>
        <v>#REF!</v>
      </c>
      <c r="E47" s="1" t="e">
        <f>VLOOKUP(D47,[1]Sheet1!D:E,2,FALSE)</f>
        <v>#REF!</v>
      </c>
      <c r="G47" s="1">
        <f t="shared" si="32"/>
        <v>128</v>
      </c>
      <c r="H47" s="1" t="s">
        <v>74</v>
      </c>
      <c r="I47" s="30" t="s">
        <v>13</v>
      </c>
      <c r="J47" s="30" t="s">
        <v>75</v>
      </c>
      <c r="K47" s="24"/>
      <c r="L47" s="44">
        <v>281</v>
      </c>
      <c r="M47" s="44">
        <v>290.63</v>
      </c>
      <c r="N47" s="64">
        <f t="shared" si="36"/>
        <v>-9.6299999999999955</v>
      </c>
      <c r="O47" s="2">
        <f t="shared" si="45"/>
        <v>3.2244908919033619E-3</v>
      </c>
      <c r="P47" s="32" t="s">
        <v>229</v>
      </c>
      <c r="R47" s="38">
        <f t="shared" si="37"/>
        <v>224.8</v>
      </c>
      <c r="S47" s="38">
        <f t="shared" si="38"/>
        <v>281</v>
      </c>
      <c r="T47" s="38">
        <f t="shared" si="39"/>
        <v>56.199999999999989</v>
      </c>
      <c r="U47" s="39">
        <f t="shared" si="40"/>
        <v>290.63</v>
      </c>
      <c r="V47" s="39">
        <f t="shared" si="41"/>
        <v>290.63</v>
      </c>
      <c r="W47" s="31">
        <f t="shared" si="42"/>
        <v>0</v>
      </c>
      <c r="X47" s="50" t="s">
        <v>246</v>
      </c>
      <c r="Y47" s="31">
        <f t="shared" si="43"/>
        <v>0</v>
      </c>
    </row>
    <row r="48" spans="1:25" x14ac:dyDescent="0.25">
      <c r="A48" s="6" t="str">
        <f t="shared" si="44"/>
        <v>Owi Wijaya</v>
      </c>
      <c r="B48" s="1" t="s">
        <v>73</v>
      </c>
      <c r="C48" s="1" t="str">
        <f>VLOOKUP(A48,[1]Sheet1!H:H,1,FALSE)</f>
        <v>Owi Wijaya</v>
      </c>
      <c r="D48" s="1" t="e">
        <f>A48&amp;"-"&amp;B48&amp;"-"&amp;VLOOKUP(I48,#REF!,2,FALSE)</f>
        <v>#REF!</v>
      </c>
      <c r="E48" s="1" t="s">
        <v>210</v>
      </c>
      <c r="F48" s="1" t="s">
        <v>225</v>
      </c>
      <c r="G48" s="1">
        <f t="shared" si="32"/>
        <v>1</v>
      </c>
      <c r="H48" s="1" t="s">
        <v>74</v>
      </c>
      <c r="I48" s="30" t="s">
        <v>15</v>
      </c>
      <c r="J48" s="30" t="s">
        <v>75</v>
      </c>
      <c r="K48" s="24"/>
      <c r="L48" s="44">
        <v>64.58</v>
      </c>
      <c r="M48" s="44">
        <v>64.58</v>
      </c>
      <c r="N48" s="64">
        <f t="shared" si="36"/>
        <v>0</v>
      </c>
      <c r="O48" s="2">
        <f t="shared" si="45"/>
        <v>7.4105915231003239E-4</v>
      </c>
      <c r="P48" s="32" t="s">
        <v>229</v>
      </c>
      <c r="R48" s="38">
        <f t="shared" si="37"/>
        <v>51.664000000000001</v>
      </c>
      <c r="S48" s="38">
        <f t="shared" si="38"/>
        <v>64.58</v>
      </c>
      <c r="T48" s="38">
        <f t="shared" si="39"/>
        <v>12.915999999999997</v>
      </c>
      <c r="U48" s="39">
        <f t="shared" si="40"/>
        <v>64.58</v>
      </c>
      <c r="V48" s="39">
        <f t="shared" si="41"/>
        <v>64.58</v>
      </c>
      <c r="W48" s="31">
        <f t="shared" si="42"/>
        <v>7.4105915231003239E-4</v>
      </c>
      <c r="X48" s="30" t="s">
        <v>247</v>
      </c>
      <c r="Y48" s="31">
        <f t="shared" si="43"/>
        <v>7.4105915231003239E-4</v>
      </c>
    </row>
    <row r="49" spans="1:25" x14ac:dyDescent="0.25">
      <c r="A49" s="6" t="str">
        <f t="shared" si="44"/>
        <v>Owi Wijaya</v>
      </c>
      <c r="B49" s="1" t="s">
        <v>76</v>
      </c>
      <c r="C49" s="1" t="str">
        <f>VLOOKUP(A49,[1]Sheet1!H:H,1,FALSE)</f>
        <v>Owi Wijaya</v>
      </c>
      <c r="D49" s="1" t="e">
        <f>A49&amp;"-"&amp;B49&amp;"-"&amp;VLOOKUP(I49,#REF!,2,FALSE)</f>
        <v>#REF!</v>
      </c>
      <c r="E49" s="1" t="e">
        <f>VLOOKUP(D49,[1]Sheet1!D:E,2,FALSE)</f>
        <v>#REF!</v>
      </c>
      <c r="G49" s="1">
        <f t="shared" si="32"/>
        <v>128</v>
      </c>
      <c r="H49" s="1" t="s">
        <v>77</v>
      </c>
      <c r="I49" s="30" t="s">
        <v>13</v>
      </c>
      <c r="J49" s="30" t="s">
        <v>75</v>
      </c>
      <c r="K49" s="24"/>
      <c r="L49" s="44">
        <v>2027.63</v>
      </c>
      <c r="M49" s="44">
        <v>3926.72</v>
      </c>
      <c r="N49" s="64">
        <f t="shared" si="36"/>
        <v>-1899.0899999999997</v>
      </c>
      <c r="O49" s="2">
        <f t="shared" si="45"/>
        <v>2.3267168922242044E-2</v>
      </c>
      <c r="P49" s="32" t="s">
        <v>229</v>
      </c>
      <c r="R49" s="38">
        <f t="shared" si="37"/>
        <v>1622.1040000000003</v>
      </c>
      <c r="S49" s="38">
        <f t="shared" si="38"/>
        <v>2027.63</v>
      </c>
      <c r="T49" s="38">
        <f t="shared" si="39"/>
        <v>405.52599999999984</v>
      </c>
      <c r="U49" s="39">
        <f t="shared" si="40"/>
        <v>3926.72</v>
      </c>
      <c r="V49" s="39">
        <f t="shared" si="41"/>
        <v>3926.72</v>
      </c>
      <c r="W49" s="31">
        <f t="shared" si="42"/>
        <v>0</v>
      </c>
      <c r="X49" s="50" t="s">
        <v>246</v>
      </c>
      <c r="Y49" s="31">
        <f t="shared" si="43"/>
        <v>0</v>
      </c>
    </row>
    <row r="50" spans="1:25" x14ac:dyDescent="0.25">
      <c r="A50" s="6" t="str">
        <f t="shared" si="44"/>
        <v>Owi Wijaya</v>
      </c>
      <c r="B50" s="1" t="s">
        <v>78</v>
      </c>
      <c r="C50" s="1" t="str">
        <f>VLOOKUP(A50,[1]Sheet1!H:H,1,FALSE)</f>
        <v>Owi Wijaya</v>
      </c>
      <c r="D50" s="1" t="e">
        <f>A50&amp;"-"&amp;B50&amp;"-"&amp;VLOOKUP(I50,#REF!,2,FALSE)</f>
        <v>#REF!</v>
      </c>
      <c r="E50" s="1" t="e">
        <f>VLOOKUP(D50,[1]Sheet1!D:E,2,FALSE)</f>
        <v>#REF!</v>
      </c>
      <c r="G50" s="1">
        <f t="shared" si="32"/>
        <v>128</v>
      </c>
      <c r="H50" s="1" t="s">
        <v>79</v>
      </c>
      <c r="I50" s="30" t="s">
        <v>13</v>
      </c>
      <c r="J50" s="30" t="s">
        <v>75</v>
      </c>
      <c r="K50" s="24"/>
      <c r="L50" s="44">
        <v>1453.67</v>
      </c>
      <c r="M50" s="44">
        <v>3736.9</v>
      </c>
      <c r="N50" s="64">
        <f t="shared" si="36"/>
        <v>-2283.23</v>
      </c>
      <c r="O50" s="2">
        <f t="shared" si="45"/>
        <v>1.6680945462039718E-2</v>
      </c>
      <c r="P50" s="32">
        <f t="shared" ref="P50:P96" si="46">(L50/M50)*O50</f>
        <v>6.4889587598820613E-3</v>
      </c>
      <c r="R50" s="38">
        <f t="shared" si="37"/>
        <v>1162.9360000000001</v>
      </c>
      <c r="S50" s="38">
        <f t="shared" si="38"/>
        <v>1453.67</v>
      </c>
      <c r="T50" s="38">
        <f t="shared" si="39"/>
        <v>290.73399999999992</v>
      </c>
      <c r="U50" s="39">
        <f t="shared" si="40"/>
        <v>3736.9</v>
      </c>
      <c r="V50" s="39">
        <f t="shared" si="41"/>
        <v>3736.9</v>
      </c>
      <c r="W50" s="31">
        <f t="shared" si="42"/>
        <v>0</v>
      </c>
      <c r="X50" s="50" t="s">
        <v>246</v>
      </c>
      <c r="Y50" s="31">
        <f t="shared" si="43"/>
        <v>0</v>
      </c>
    </row>
    <row r="51" spans="1:25" x14ac:dyDescent="0.25">
      <c r="A51" s="6" t="str">
        <f t="shared" si="44"/>
        <v>Owi Wijaya</v>
      </c>
      <c r="B51" s="1" t="s">
        <v>80</v>
      </c>
      <c r="C51" s="1" t="str">
        <f>VLOOKUP(A51,[1]Sheet1!H:H,1,FALSE)</f>
        <v>Owi Wijaya</v>
      </c>
      <c r="D51" s="1" t="e">
        <f>A51&amp;"-"&amp;B51&amp;"-"&amp;VLOOKUP(I51,#REF!,2,FALSE)</f>
        <v>#REF!</v>
      </c>
      <c r="E51" s="1" t="e">
        <f>VLOOKUP(D51,[1]Sheet1!D:E,2,FALSE)</f>
        <v>#REF!</v>
      </c>
      <c r="G51" s="1">
        <f t="shared" si="32"/>
        <v>128</v>
      </c>
      <c r="H51" s="1" t="s">
        <v>81</v>
      </c>
      <c r="I51" s="30" t="s">
        <v>13</v>
      </c>
      <c r="J51" s="30" t="s">
        <v>82</v>
      </c>
      <c r="K51" s="24"/>
      <c r="L51" s="44">
        <v>531</v>
      </c>
      <c r="M51" s="44">
        <v>531.61</v>
      </c>
      <c r="N51" s="64">
        <f t="shared" si="36"/>
        <v>-0.61000000000001364</v>
      </c>
      <c r="O51" s="2">
        <f t="shared" si="45"/>
        <v>6.0932550306074208E-3</v>
      </c>
      <c r="P51" s="32">
        <f t="shared" si="46"/>
        <v>6.0862632780657629E-3</v>
      </c>
      <c r="R51" s="38">
        <f t="shared" si="37"/>
        <v>424.8</v>
      </c>
      <c r="S51" s="38">
        <f t="shared" si="38"/>
        <v>531</v>
      </c>
      <c r="T51" s="38">
        <f t="shared" si="39"/>
        <v>106.19999999999999</v>
      </c>
      <c r="U51" s="39">
        <f t="shared" si="40"/>
        <v>531.61</v>
      </c>
      <c r="V51" s="39">
        <f t="shared" si="41"/>
        <v>531.61</v>
      </c>
      <c r="W51" s="31">
        <f t="shared" si="42"/>
        <v>0</v>
      </c>
      <c r="X51" s="50" t="s">
        <v>246</v>
      </c>
      <c r="Y51" s="31">
        <f t="shared" si="43"/>
        <v>0</v>
      </c>
    </row>
    <row r="52" spans="1:25" x14ac:dyDescent="0.25">
      <c r="A52" s="6" t="str">
        <f t="shared" si="44"/>
        <v>Owi Wijaya</v>
      </c>
      <c r="B52" s="1" t="s">
        <v>154</v>
      </c>
      <c r="C52" s="1" t="str">
        <f>VLOOKUP(A52,[1]Sheet1!H:H,1,FALSE)</f>
        <v>Owi Wijaya</v>
      </c>
      <c r="D52" s="1" t="e">
        <f>A52&amp;"-"&amp;B52&amp;"-"&amp;VLOOKUP(I52,#REF!,2,FALSE)</f>
        <v>#REF!</v>
      </c>
      <c r="E52" s="27" t="e">
        <f>VLOOKUP(D52,[1]Sheet1!D:E,2,FALSE)</f>
        <v>#REF!</v>
      </c>
      <c r="G52" s="1">
        <f t="shared" si="32"/>
        <v>128</v>
      </c>
      <c r="H52" s="1" t="s">
        <v>83</v>
      </c>
      <c r="I52" s="30" t="s">
        <v>13</v>
      </c>
      <c r="J52" s="30" t="s">
        <v>75</v>
      </c>
      <c r="K52" s="24"/>
      <c r="L52" s="44">
        <v>2429</v>
      </c>
      <c r="M52" s="44">
        <v>90.42</v>
      </c>
      <c r="N52" s="44">
        <f t="shared" si="36"/>
        <v>2338.58</v>
      </c>
      <c r="O52" s="2">
        <f t="shared" si="45"/>
        <v>2.7872912371648635E-2</v>
      </c>
      <c r="P52" s="32">
        <f t="shared" si="46"/>
        <v>0.74876469974269555</v>
      </c>
      <c r="R52" s="38">
        <f t="shared" si="37"/>
        <v>1943.2</v>
      </c>
      <c r="S52" s="38">
        <f t="shared" si="38"/>
        <v>2429</v>
      </c>
      <c r="T52" s="38">
        <f t="shared" si="39"/>
        <v>485.79999999999995</v>
      </c>
      <c r="U52" s="39">
        <f t="shared" si="40"/>
        <v>90.42</v>
      </c>
      <c r="V52" s="39">
        <f t="shared" si="41"/>
        <v>1943.2</v>
      </c>
      <c r="W52" s="31">
        <f t="shared" si="42"/>
        <v>3.4841140464560792E-2</v>
      </c>
      <c r="X52" s="30" t="s">
        <v>247</v>
      </c>
      <c r="Y52" s="31">
        <f t="shared" si="43"/>
        <v>2.7872912371648635E-2</v>
      </c>
    </row>
    <row r="53" spans="1:25" x14ac:dyDescent="0.25">
      <c r="A53" s="6" t="str">
        <f t="shared" si="44"/>
        <v>Owi Wijaya</v>
      </c>
      <c r="B53" s="1" t="s">
        <v>154</v>
      </c>
      <c r="C53" s="1" t="str">
        <f>VLOOKUP(A53,[1]Sheet1!H:H,1,FALSE)</f>
        <v>Owi Wijaya</v>
      </c>
      <c r="D53" s="1" t="e">
        <f>A53&amp;"-"&amp;B53&amp;"-"&amp;VLOOKUP(I53,#REF!,2,FALSE)</f>
        <v>#REF!</v>
      </c>
      <c r="E53" s="27" t="e">
        <f>VLOOKUP(D53,[1]Sheet1!D:E,2,FALSE)</f>
        <v>#REF!</v>
      </c>
      <c r="G53" s="1">
        <f t="shared" si="32"/>
        <v>128</v>
      </c>
      <c r="H53" s="1" t="s">
        <v>84</v>
      </c>
      <c r="I53" s="30" t="s">
        <v>13</v>
      </c>
      <c r="J53" s="30" t="s">
        <v>75</v>
      </c>
      <c r="K53" s="24"/>
      <c r="L53" s="44">
        <v>200</v>
      </c>
      <c r="M53" s="44">
        <v>134.74</v>
      </c>
      <c r="N53" s="44">
        <f t="shared" si="36"/>
        <v>65.259999999999991</v>
      </c>
      <c r="O53" s="2">
        <f t="shared" si="45"/>
        <v>2.2950113109632469E-3</v>
      </c>
      <c r="P53" s="32">
        <f t="shared" si="46"/>
        <v>3.406577573049201E-3</v>
      </c>
      <c r="R53" s="38">
        <f t="shared" si="37"/>
        <v>160</v>
      </c>
      <c r="S53" s="38">
        <f t="shared" si="38"/>
        <v>200</v>
      </c>
      <c r="T53" s="38">
        <f t="shared" si="39"/>
        <v>40</v>
      </c>
      <c r="U53" s="39">
        <f t="shared" si="40"/>
        <v>134.74</v>
      </c>
      <c r="V53" s="39">
        <f t="shared" si="41"/>
        <v>160</v>
      </c>
      <c r="W53" s="31">
        <f t="shared" si="42"/>
        <v>2.8687641387040589E-3</v>
      </c>
      <c r="X53" s="30" t="s">
        <v>247</v>
      </c>
      <c r="Y53" s="31">
        <f t="shared" si="43"/>
        <v>2.2950113109632469E-3</v>
      </c>
    </row>
    <row r="54" spans="1:25" x14ac:dyDescent="0.25">
      <c r="A54" s="6" t="str">
        <f t="shared" si="44"/>
        <v>Owi Wijaya</v>
      </c>
      <c r="B54" s="1" t="s">
        <v>85</v>
      </c>
      <c r="C54" s="1" t="str">
        <f>VLOOKUP(A54,[1]Sheet1!H:H,1,FALSE)</f>
        <v>Owi Wijaya</v>
      </c>
      <c r="D54" s="1" t="e">
        <f>A54&amp;"-"&amp;B54&amp;"-"&amp;VLOOKUP(I54,#REF!,2,FALSE)</f>
        <v>#REF!</v>
      </c>
      <c r="E54" s="1" t="e">
        <f>VLOOKUP(D54,[1]Sheet1!D:E,2,FALSE)</f>
        <v>#REF!</v>
      </c>
      <c r="G54" s="1">
        <f t="shared" si="32"/>
        <v>128</v>
      </c>
      <c r="H54" s="1" t="s">
        <v>86</v>
      </c>
      <c r="I54" s="30" t="s">
        <v>13</v>
      </c>
      <c r="J54" s="30" t="s">
        <v>75</v>
      </c>
      <c r="K54" s="24"/>
      <c r="L54" s="44">
        <v>3004.76</v>
      </c>
      <c r="M54" s="44">
        <v>2634.57</v>
      </c>
      <c r="N54" s="44">
        <f t="shared" si="36"/>
        <v>370.19000000000005</v>
      </c>
      <c r="O54" s="2">
        <f t="shared" si="45"/>
        <v>3.4479790933649633E-2</v>
      </c>
      <c r="P54" s="32">
        <f t="shared" si="46"/>
        <v>3.9324632333091573E-2</v>
      </c>
      <c r="R54" s="38">
        <f t="shared" si="37"/>
        <v>2403.8080000000004</v>
      </c>
      <c r="S54" s="38">
        <f t="shared" si="38"/>
        <v>3004.76</v>
      </c>
      <c r="T54" s="38">
        <f t="shared" si="39"/>
        <v>600.95199999999977</v>
      </c>
      <c r="U54" s="39">
        <f t="shared" si="40"/>
        <v>2634.57</v>
      </c>
      <c r="V54" s="39">
        <f t="shared" si="41"/>
        <v>2634.57</v>
      </c>
      <c r="W54" s="31">
        <f t="shared" si="42"/>
        <v>3.9324632333091573E-2</v>
      </c>
      <c r="X54" s="30" t="s">
        <v>247</v>
      </c>
      <c r="Y54" s="31">
        <f t="shared" si="43"/>
        <v>3.4479790933649633E-2</v>
      </c>
    </row>
    <row r="55" spans="1:25" x14ac:dyDescent="0.25">
      <c r="A55" s="6" t="str">
        <f t="shared" si="44"/>
        <v>Owi Wijaya</v>
      </c>
      <c r="B55" s="1" t="s">
        <v>85</v>
      </c>
      <c r="C55" s="1" t="str">
        <f>VLOOKUP(A55,[1]Sheet1!H:H,1,FALSE)</f>
        <v>Owi Wijaya</v>
      </c>
      <c r="D55" s="1" t="e">
        <f>A55&amp;"-"&amp;B55&amp;"-"&amp;VLOOKUP(I55,#REF!,2,FALSE)</f>
        <v>#REF!</v>
      </c>
      <c r="E55" s="1" t="s">
        <v>211</v>
      </c>
      <c r="F55" s="1" t="s">
        <v>225</v>
      </c>
      <c r="G55" s="1">
        <f t="shared" si="32"/>
        <v>1</v>
      </c>
      <c r="H55" s="1" t="s">
        <v>86</v>
      </c>
      <c r="I55" s="30" t="s">
        <v>15</v>
      </c>
      <c r="J55" s="30" t="s">
        <v>75</v>
      </c>
      <c r="K55" s="24"/>
      <c r="L55" s="44">
        <v>1543.55</v>
      </c>
      <c r="M55" s="44">
        <v>1343.55</v>
      </c>
      <c r="N55" s="44">
        <f t="shared" si="36"/>
        <v>200</v>
      </c>
      <c r="O55" s="2">
        <f t="shared" si="45"/>
        <v>1.7712323545186599E-2</v>
      </c>
      <c r="P55" s="32">
        <f t="shared" si="46"/>
        <v>2.0348968782831139E-2</v>
      </c>
      <c r="R55" s="38">
        <f t="shared" si="37"/>
        <v>1234.8400000000001</v>
      </c>
      <c r="S55" s="38">
        <f t="shared" si="38"/>
        <v>1543.55</v>
      </c>
      <c r="T55" s="38">
        <f t="shared" si="39"/>
        <v>308.70999999999981</v>
      </c>
      <c r="U55" s="39">
        <f t="shared" si="40"/>
        <v>1343.55</v>
      </c>
      <c r="V55" s="39">
        <f t="shared" si="41"/>
        <v>1343.55</v>
      </c>
      <c r="W55" s="31">
        <f t="shared" si="42"/>
        <v>2.0348968782831139E-2</v>
      </c>
      <c r="X55" s="30" t="s">
        <v>247</v>
      </c>
      <c r="Y55" s="31">
        <f t="shared" si="43"/>
        <v>1.7712323545186599E-2</v>
      </c>
    </row>
    <row r="56" spans="1:25" x14ac:dyDescent="0.25">
      <c r="A56" s="6" t="str">
        <f t="shared" si="44"/>
        <v>Owi Wijaya</v>
      </c>
      <c r="B56" s="1" t="s">
        <v>87</v>
      </c>
      <c r="C56" s="1" t="str">
        <f>VLOOKUP(A56,[1]Sheet1!H:H,1,FALSE)</f>
        <v>Owi Wijaya</v>
      </c>
      <c r="D56" s="1" t="e">
        <f>A56&amp;"-"&amp;B56&amp;"-"&amp;VLOOKUP(I56,#REF!,2,FALSE)</f>
        <v>#REF!</v>
      </c>
      <c r="E56" s="1" t="e">
        <f>VLOOKUP(D56,[1]Sheet1!D:E,2,FALSE)</f>
        <v>#REF!</v>
      </c>
      <c r="G56" s="1">
        <f t="shared" si="32"/>
        <v>128</v>
      </c>
      <c r="H56" s="1" t="s">
        <v>88</v>
      </c>
      <c r="I56" s="30" t="s">
        <v>13</v>
      </c>
      <c r="J56" s="30" t="s">
        <v>75</v>
      </c>
      <c r="K56" s="24"/>
      <c r="L56" s="44">
        <v>938.47</v>
      </c>
      <c r="M56" s="44">
        <v>888.47</v>
      </c>
      <c r="N56" s="44">
        <f t="shared" si="36"/>
        <v>50</v>
      </c>
      <c r="O56" s="2">
        <f t="shared" si="45"/>
        <v>1.0768996324998392E-2</v>
      </c>
      <c r="P56" s="32">
        <f t="shared" si="46"/>
        <v>1.1375037965402592E-2</v>
      </c>
      <c r="R56" s="38">
        <f t="shared" si="37"/>
        <v>750.77600000000007</v>
      </c>
      <c r="S56" s="38">
        <f t="shared" si="38"/>
        <v>938.47</v>
      </c>
      <c r="T56" s="38">
        <f t="shared" si="39"/>
        <v>187.69399999999996</v>
      </c>
      <c r="U56" s="39">
        <f t="shared" si="40"/>
        <v>888.47</v>
      </c>
      <c r="V56" s="39">
        <f t="shared" si="41"/>
        <v>888.47</v>
      </c>
      <c r="W56" s="31">
        <f t="shared" si="42"/>
        <v>1.1375037965402592E-2</v>
      </c>
      <c r="X56" s="30" t="s">
        <v>247</v>
      </c>
      <c r="Y56" s="31">
        <f t="shared" si="43"/>
        <v>1.0768996324998392E-2</v>
      </c>
    </row>
    <row r="57" spans="1:25" x14ac:dyDescent="0.25">
      <c r="A57" s="6" t="str">
        <f t="shared" si="44"/>
        <v>Owi Wijaya</v>
      </c>
      <c r="B57" s="1" t="s">
        <v>87</v>
      </c>
      <c r="C57" s="1" t="str">
        <f>VLOOKUP(A57,[1]Sheet1!H:H,1,FALSE)</f>
        <v>Owi Wijaya</v>
      </c>
      <c r="D57" s="1" t="e">
        <f>A57&amp;"-"&amp;B57&amp;"-"&amp;VLOOKUP(I57,#REF!,2,FALSE)</f>
        <v>#REF!</v>
      </c>
      <c r="E57" s="1" t="s">
        <v>212</v>
      </c>
      <c r="F57" s="1" t="s">
        <v>225</v>
      </c>
      <c r="G57" s="1">
        <f t="shared" si="32"/>
        <v>1</v>
      </c>
      <c r="H57" s="1" t="s">
        <v>88</v>
      </c>
      <c r="I57" s="30" t="s">
        <v>24</v>
      </c>
      <c r="J57" s="30" t="s">
        <v>75</v>
      </c>
      <c r="K57" s="24"/>
      <c r="L57" s="44">
        <v>175.55</v>
      </c>
      <c r="M57" s="44">
        <v>165.55</v>
      </c>
      <c r="N57" s="44">
        <f t="shared" si="36"/>
        <v>10</v>
      </c>
      <c r="O57" s="2">
        <f t="shared" si="45"/>
        <v>2.0144461781979902E-3</v>
      </c>
      <c r="P57" s="32" t="s">
        <v>229</v>
      </c>
      <c r="R57" s="38">
        <f t="shared" si="37"/>
        <v>140.44000000000003</v>
      </c>
      <c r="S57" s="38">
        <f t="shared" si="38"/>
        <v>175.55</v>
      </c>
      <c r="T57" s="38">
        <f t="shared" si="39"/>
        <v>35.109999999999985</v>
      </c>
      <c r="U57" s="39">
        <f t="shared" si="40"/>
        <v>165.55</v>
      </c>
      <c r="V57" s="39">
        <f t="shared" si="41"/>
        <v>165.55</v>
      </c>
      <c r="W57" s="31">
        <f t="shared" si="42"/>
        <v>2.1361282185602968E-3</v>
      </c>
      <c r="X57" s="30" t="s">
        <v>247</v>
      </c>
      <c r="Y57" s="31">
        <f t="shared" si="43"/>
        <v>2.0144461781979902E-3</v>
      </c>
    </row>
    <row r="58" spans="1:25" x14ac:dyDescent="0.25">
      <c r="A58" s="6" t="str">
        <f t="shared" si="44"/>
        <v>Owi Wijaya</v>
      </c>
      <c r="B58" s="1" t="s">
        <v>87</v>
      </c>
      <c r="C58" s="1" t="str">
        <f>VLOOKUP(A58,[1]Sheet1!H:H,1,FALSE)</f>
        <v>Owi Wijaya</v>
      </c>
      <c r="D58" s="1" t="e">
        <f>A58&amp;"-"&amp;B58&amp;"-"&amp;VLOOKUP(I58,#REF!,2,FALSE)</f>
        <v>#REF!</v>
      </c>
      <c r="E58" s="1" t="s">
        <v>213</v>
      </c>
      <c r="F58" s="1" t="s">
        <v>225</v>
      </c>
      <c r="G58" s="1">
        <f t="shared" si="32"/>
        <v>1</v>
      </c>
      <c r="H58" s="1" t="s">
        <v>88</v>
      </c>
      <c r="I58" s="30" t="s">
        <v>15</v>
      </c>
      <c r="J58" s="30" t="s">
        <v>75</v>
      </c>
      <c r="K58" s="24"/>
      <c r="L58" s="44">
        <v>2294.39</v>
      </c>
      <c r="M58" s="44">
        <v>2225.52</v>
      </c>
      <c r="N58" s="44">
        <f t="shared" si="36"/>
        <v>68.869999999999891</v>
      </c>
      <c r="O58" s="2">
        <f t="shared" si="45"/>
        <v>2.632825500880482E-2</v>
      </c>
      <c r="P58" s="32">
        <f t="shared" si="46"/>
        <v>2.7142998045244116E-2</v>
      </c>
      <c r="R58" s="38">
        <f t="shared" si="37"/>
        <v>1835.5119999999999</v>
      </c>
      <c r="S58" s="38">
        <f t="shared" si="38"/>
        <v>2294.39</v>
      </c>
      <c r="T58" s="38">
        <f t="shared" si="39"/>
        <v>458.87799999999993</v>
      </c>
      <c r="U58" s="39">
        <f t="shared" si="40"/>
        <v>2225.52</v>
      </c>
      <c r="V58" s="39">
        <f t="shared" si="41"/>
        <v>2225.52</v>
      </c>
      <c r="W58" s="31">
        <f t="shared" si="42"/>
        <v>2.7142998045244116E-2</v>
      </c>
      <c r="X58" s="30" t="s">
        <v>247</v>
      </c>
      <c r="Y58" s="31">
        <f t="shared" si="43"/>
        <v>2.632825500880482E-2</v>
      </c>
    </row>
    <row r="59" spans="1:25" x14ac:dyDescent="0.25">
      <c r="A59" s="6" t="str">
        <f t="shared" si="44"/>
        <v>Owi Wijaya</v>
      </c>
      <c r="B59" s="1" t="s">
        <v>89</v>
      </c>
      <c r="C59" s="1" t="str">
        <f>VLOOKUP(A59,[1]Sheet1!H:H,1,FALSE)</f>
        <v>Owi Wijaya</v>
      </c>
      <c r="D59" s="1" t="e">
        <f>A59&amp;"-"&amp;B59&amp;"-"&amp;VLOOKUP(I59,#REF!,2,FALSE)</f>
        <v>#REF!</v>
      </c>
      <c r="E59" s="1" t="s">
        <v>196</v>
      </c>
      <c r="F59" s="1" t="s">
        <v>186</v>
      </c>
      <c r="G59" s="1">
        <f t="shared" si="32"/>
        <v>1</v>
      </c>
      <c r="H59" s="1" t="s">
        <v>90</v>
      </c>
      <c r="I59" s="30" t="s">
        <v>13</v>
      </c>
      <c r="J59" s="30" t="s">
        <v>75</v>
      </c>
      <c r="K59" s="24"/>
      <c r="L59" s="44">
        <v>1987.05</v>
      </c>
      <c r="M59" s="44">
        <v>1987.06</v>
      </c>
      <c r="N59" s="64">
        <f t="shared" si="36"/>
        <v>-9.9999999999909051E-3</v>
      </c>
      <c r="O59" s="2">
        <f t="shared" si="45"/>
        <v>2.2801511127247598E-2</v>
      </c>
      <c r="P59" s="32" t="s">
        <v>229</v>
      </c>
      <c r="R59" s="38">
        <f t="shared" si="37"/>
        <v>1589.64</v>
      </c>
      <c r="S59" s="38">
        <f t="shared" si="38"/>
        <v>1987.05</v>
      </c>
      <c r="T59" s="38">
        <f t="shared" si="39"/>
        <v>397.40999999999985</v>
      </c>
      <c r="U59" s="39">
        <f t="shared" si="40"/>
        <v>1987.06</v>
      </c>
      <c r="V59" s="39">
        <f t="shared" si="41"/>
        <v>1987.06</v>
      </c>
      <c r="W59" s="31">
        <f t="shared" si="42"/>
        <v>0</v>
      </c>
      <c r="X59" s="50" t="s">
        <v>246</v>
      </c>
      <c r="Y59" s="31">
        <f t="shared" si="43"/>
        <v>0</v>
      </c>
    </row>
    <row r="60" spans="1:25" x14ac:dyDescent="0.25">
      <c r="A60" s="6" t="str">
        <f t="shared" si="44"/>
        <v>Owi Wijaya</v>
      </c>
      <c r="B60" s="1" t="s">
        <v>89</v>
      </c>
      <c r="C60" s="1" t="str">
        <f>VLOOKUP(A60,[1]Sheet1!H:H,1,FALSE)</f>
        <v>Owi Wijaya</v>
      </c>
      <c r="D60" s="1" t="e">
        <f>A60&amp;"-"&amp;B60&amp;"-"&amp;VLOOKUP(I60,#REF!,2,FALSE)</f>
        <v>#REF!</v>
      </c>
      <c r="E60" s="1" t="s">
        <v>197</v>
      </c>
      <c r="F60" s="1" t="s">
        <v>186</v>
      </c>
      <c r="G60" s="1">
        <f t="shared" si="32"/>
        <v>1</v>
      </c>
      <c r="H60" s="1" t="s">
        <v>90</v>
      </c>
      <c r="I60" s="30" t="s">
        <v>15</v>
      </c>
      <c r="J60" s="30" t="s">
        <v>75</v>
      </c>
      <c r="K60" s="24"/>
      <c r="L60" s="44">
        <v>1692.67</v>
      </c>
      <c r="M60" s="44">
        <v>1692.7</v>
      </c>
      <c r="N60" s="64">
        <f t="shared" si="36"/>
        <v>-2.9999999999972715E-2</v>
      </c>
      <c r="O60" s="2">
        <f t="shared" si="45"/>
        <v>1.9423483978640799E-2</v>
      </c>
      <c r="P60" s="32" t="s">
        <v>229</v>
      </c>
      <c r="R60" s="38">
        <f t="shared" si="37"/>
        <v>1354.1360000000002</v>
      </c>
      <c r="S60" s="38">
        <f t="shared" si="38"/>
        <v>1692.67</v>
      </c>
      <c r="T60" s="38">
        <f t="shared" si="39"/>
        <v>338.53399999999988</v>
      </c>
      <c r="U60" s="39">
        <f t="shared" si="40"/>
        <v>1692.7</v>
      </c>
      <c r="V60" s="39">
        <f t="shared" si="41"/>
        <v>1692.7</v>
      </c>
      <c r="W60" s="31">
        <f t="shared" si="42"/>
        <v>0</v>
      </c>
      <c r="X60" s="50" t="s">
        <v>246</v>
      </c>
      <c r="Y60" s="31">
        <f t="shared" si="43"/>
        <v>0</v>
      </c>
    </row>
    <row r="61" spans="1:25" x14ac:dyDescent="0.25">
      <c r="A61" s="6" t="str">
        <f t="shared" si="44"/>
        <v>Owi Wijaya</v>
      </c>
      <c r="B61" s="1" t="s">
        <v>91</v>
      </c>
      <c r="C61" s="1" t="str">
        <f>VLOOKUP(A61,[1]Sheet1!H:H,1,FALSE)</f>
        <v>Owi Wijaya</v>
      </c>
      <c r="D61" s="1" t="e">
        <f>A61&amp;"-"&amp;B61&amp;"-"&amp;VLOOKUP(I61,#REF!,2,FALSE)</f>
        <v>#REF!</v>
      </c>
      <c r="E61" s="1" t="e">
        <f>VLOOKUP(D61,[1]Sheet1!D:E,2,FALSE)</f>
        <v>#REF!</v>
      </c>
      <c r="G61" s="1">
        <f t="shared" si="32"/>
        <v>128</v>
      </c>
      <c r="H61" s="1" t="s">
        <v>92</v>
      </c>
      <c r="I61" s="30" t="s">
        <v>13</v>
      </c>
      <c r="J61" s="30" t="s">
        <v>75</v>
      </c>
      <c r="K61" s="24"/>
      <c r="L61" s="44">
        <v>569</v>
      </c>
      <c r="M61" s="44">
        <v>469.69</v>
      </c>
      <c r="N61" s="44">
        <f t="shared" si="36"/>
        <v>99.31</v>
      </c>
      <c r="O61" s="2">
        <f t="shared" si="45"/>
        <v>6.5293071796904377E-3</v>
      </c>
      <c r="P61" s="32">
        <f t="shared" si="46"/>
        <v>7.9098464630796041E-3</v>
      </c>
      <c r="R61" s="38">
        <f t="shared" si="37"/>
        <v>455.20000000000005</v>
      </c>
      <c r="S61" s="38">
        <f t="shared" si="38"/>
        <v>569</v>
      </c>
      <c r="T61" s="38">
        <f t="shared" si="39"/>
        <v>113.79999999999995</v>
      </c>
      <c r="U61" s="39">
        <f t="shared" si="40"/>
        <v>469.69</v>
      </c>
      <c r="V61" s="39">
        <f t="shared" si="41"/>
        <v>469.69</v>
      </c>
      <c r="W61" s="31">
        <f t="shared" si="42"/>
        <v>7.9098464630796041E-3</v>
      </c>
      <c r="X61" s="30" t="s">
        <v>247</v>
      </c>
      <c r="Y61" s="31">
        <f t="shared" si="43"/>
        <v>6.5293071796904377E-3</v>
      </c>
    </row>
    <row r="62" spans="1:25" x14ac:dyDescent="0.25">
      <c r="A62" s="6" t="str">
        <f t="shared" si="44"/>
        <v>Owi Wijaya</v>
      </c>
      <c r="B62" s="1" t="s">
        <v>91</v>
      </c>
      <c r="C62" s="1" t="str">
        <f>VLOOKUP(A62,[1]Sheet1!H:H,1,FALSE)</f>
        <v>Owi Wijaya</v>
      </c>
      <c r="D62" s="1" t="e">
        <f>A62&amp;"-"&amp;B62&amp;"-"&amp;VLOOKUP(I62,#REF!,2,FALSE)</f>
        <v>#REF!</v>
      </c>
      <c r="E62" s="1" t="s">
        <v>214</v>
      </c>
      <c r="F62" s="1" t="s">
        <v>225</v>
      </c>
      <c r="G62" s="1">
        <f t="shared" si="32"/>
        <v>1</v>
      </c>
      <c r="H62" s="1" t="s">
        <v>92</v>
      </c>
      <c r="I62" s="30" t="s">
        <v>15</v>
      </c>
      <c r="J62" s="30" t="s">
        <v>75</v>
      </c>
      <c r="K62" s="24"/>
      <c r="L62" s="44">
        <v>300</v>
      </c>
      <c r="M62" s="44">
        <v>290.62</v>
      </c>
      <c r="N62" s="44">
        <f t="shared" si="36"/>
        <v>9.3799999999999955</v>
      </c>
      <c r="O62" s="2">
        <f t="shared" si="45"/>
        <v>3.4425169664448704E-3</v>
      </c>
      <c r="P62" s="32" t="s">
        <v>229</v>
      </c>
      <c r="R62" s="38">
        <f t="shared" si="37"/>
        <v>240</v>
      </c>
      <c r="S62" s="38">
        <f t="shared" si="38"/>
        <v>300</v>
      </c>
      <c r="T62" s="38">
        <f t="shared" si="39"/>
        <v>60</v>
      </c>
      <c r="U62" s="39">
        <f t="shared" si="40"/>
        <v>290.62</v>
      </c>
      <c r="V62" s="39">
        <f t="shared" si="41"/>
        <v>290.62</v>
      </c>
      <c r="W62" s="31">
        <f t="shared" si="42"/>
        <v>3.5536270385157975E-3</v>
      </c>
      <c r="X62" s="30" t="s">
        <v>247</v>
      </c>
      <c r="Y62" s="31">
        <f t="shared" si="43"/>
        <v>3.4425169664448704E-3</v>
      </c>
    </row>
    <row r="63" spans="1:25" x14ac:dyDescent="0.25">
      <c r="A63" s="6" t="str">
        <f t="shared" si="44"/>
        <v>Owi Wijaya</v>
      </c>
      <c r="B63" s="1" t="s">
        <v>93</v>
      </c>
      <c r="C63" s="1" t="str">
        <f>VLOOKUP(A63,[1]Sheet1!H:H,1,FALSE)</f>
        <v>Owi Wijaya</v>
      </c>
      <c r="D63" s="1" t="e">
        <f>A63&amp;"-"&amp;B63&amp;"-"&amp;VLOOKUP(I63,#REF!,2,FALSE)</f>
        <v>#REF!</v>
      </c>
      <c r="E63" s="1" t="e">
        <f>VLOOKUP(D63,[1]Sheet1!D:E,2,FALSE)</f>
        <v>#REF!</v>
      </c>
      <c r="G63" s="1">
        <f t="shared" si="32"/>
        <v>128</v>
      </c>
      <c r="H63" s="1" t="s">
        <v>94</v>
      </c>
      <c r="I63" s="30" t="s">
        <v>13</v>
      </c>
      <c r="J63" s="30" t="s">
        <v>95</v>
      </c>
      <c r="K63" s="24"/>
      <c r="L63" s="44">
        <v>2288.86</v>
      </c>
      <c r="M63" s="44">
        <v>1193.82</v>
      </c>
      <c r="N63" s="44">
        <f t="shared" si="36"/>
        <v>1095.0400000000002</v>
      </c>
      <c r="O63" s="2">
        <f t="shared" si="45"/>
        <v>2.6264797946056691E-2</v>
      </c>
      <c r="P63" s="32" t="s">
        <v>229</v>
      </c>
      <c r="R63" s="38">
        <f t="shared" si="37"/>
        <v>1831.0880000000002</v>
      </c>
      <c r="S63" s="38">
        <f t="shared" si="38"/>
        <v>2288.86</v>
      </c>
      <c r="T63" s="38">
        <f t="shared" si="39"/>
        <v>457.77199999999993</v>
      </c>
      <c r="U63" s="39">
        <f t="shared" si="40"/>
        <v>1193.82</v>
      </c>
      <c r="V63" s="39">
        <f t="shared" si="41"/>
        <v>1831.0880000000002</v>
      </c>
      <c r="W63" s="31">
        <f t="shared" si="42"/>
        <v>3.2830997432570862E-2</v>
      </c>
      <c r="X63" s="30" t="s">
        <v>247</v>
      </c>
      <c r="Y63" s="31">
        <f t="shared" si="43"/>
        <v>2.6264797946056691E-2</v>
      </c>
    </row>
    <row r="64" spans="1:25" x14ac:dyDescent="0.25">
      <c r="A64" s="6" t="str">
        <f t="shared" si="44"/>
        <v>Owi Wijaya</v>
      </c>
      <c r="B64" s="1" t="s">
        <v>96</v>
      </c>
      <c r="C64" s="1" t="str">
        <f>VLOOKUP(A64,[1]Sheet1!H:H,1,FALSE)</f>
        <v>Owi Wijaya</v>
      </c>
      <c r="D64" s="1" t="e">
        <f>A64&amp;"-"&amp;B64&amp;"-"&amp;VLOOKUP(I64,#REF!,2,FALSE)</f>
        <v>#REF!</v>
      </c>
      <c r="E64" s="1" t="e">
        <f>VLOOKUP(D64,[1]Sheet1!D:E,2,FALSE)</f>
        <v>#REF!</v>
      </c>
      <c r="G64" s="1">
        <f t="shared" si="32"/>
        <v>128</v>
      </c>
      <c r="H64" s="1" t="s">
        <v>97</v>
      </c>
      <c r="I64" s="30" t="s">
        <v>13</v>
      </c>
      <c r="J64" s="30" t="s">
        <v>98</v>
      </c>
      <c r="K64" s="24"/>
      <c r="L64" s="44">
        <v>36500.160000000003</v>
      </c>
      <c r="M64" s="44">
        <v>36746.160000000003</v>
      </c>
      <c r="N64" s="64">
        <f t="shared" si="36"/>
        <v>-246</v>
      </c>
      <c r="O64" s="2">
        <f t="shared" si="45"/>
        <v>0.4188414002598414</v>
      </c>
      <c r="P64" s="32">
        <f t="shared" si="46"/>
        <v>0.41603743422736555</v>
      </c>
      <c r="R64" s="38">
        <f t="shared" si="37"/>
        <v>29200.128000000004</v>
      </c>
      <c r="S64" s="38">
        <f t="shared" si="38"/>
        <v>36500.160000000003</v>
      </c>
      <c r="T64" s="38">
        <f t="shared" si="39"/>
        <v>7300.0319999999992</v>
      </c>
      <c r="U64" s="39">
        <f t="shared" si="40"/>
        <v>36746.160000000003</v>
      </c>
      <c r="V64" s="39">
        <f t="shared" si="41"/>
        <v>36746.160000000003</v>
      </c>
      <c r="W64" s="31">
        <f t="shared" si="42"/>
        <v>0</v>
      </c>
      <c r="X64" s="50" t="s">
        <v>246</v>
      </c>
      <c r="Y64" s="31">
        <f t="shared" si="43"/>
        <v>0</v>
      </c>
    </row>
    <row r="65" spans="1:25" x14ac:dyDescent="0.25">
      <c r="A65" s="6" t="str">
        <f t="shared" si="44"/>
        <v>Owi Wijaya</v>
      </c>
      <c r="B65" s="1" t="s">
        <v>99</v>
      </c>
      <c r="C65" s="1" t="str">
        <f>VLOOKUP(A65,[1]Sheet1!H:H,1,FALSE)</f>
        <v>Owi Wijaya</v>
      </c>
      <c r="D65" s="1" t="e">
        <f>A65&amp;"-"&amp;B65&amp;"-"&amp;VLOOKUP(I65,#REF!,2,FALSE)</f>
        <v>#REF!</v>
      </c>
      <c r="E65" s="1" t="e">
        <f>VLOOKUP(D65,[1]Sheet1!D:E,2,FALSE)</f>
        <v>#REF!</v>
      </c>
      <c r="G65" s="1">
        <f t="shared" si="32"/>
        <v>128</v>
      </c>
      <c r="H65" s="1" t="s">
        <v>100</v>
      </c>
      <c r="I65" s="30" t="s">
        <v>13</v>
      </c>
      <c r="J65" s="30" t="s">
        <v>75</v>
      </c>
      <c r="K65" s="24"/>
      <c r="L65" s="44">
        <v>1440.17</v>
      </c>
      <c r="M65" s="44">
        <v>1719.73</v>
      </c>
      <c r="N65" s="64">
        <f t="shared" si="36"/>
        <v>-279.55999999999995</v>
      </c>
      <c r="O65" s="2">
        <f t="shared" si="45"/>
        <v>1.6526032198549697E-2</v>
      </c>
      <c r="P65" s="32">
        <f t="shared" si="46"/>
        <v>1.3839553762151803E-2</v>
      </c>
      <c r="R65" s="38">
        <f t="shared" si="37"/>
        <v>1152.1360000000002</v>
      </c>
      <c r="S65" s="38">
        <f t="shared" si="38"/>
        <v>1440.17</v>
      </c>
      <c r="T65" s="38">
        <f t="shared" si="39"/>
        <v>288.03399999999988</v>
      </c>
      <c r="U65" s="39">
        <f t="shared" si="40"/>
        <v>1719.73</v>
      </c>
      <c r="V65" s="39">
        <f t="shared" si="41"/>
        <v>1719.73</v>
      </c>
      <c r="W65" s="31">
        <f t="shared" si="42"/>
        <v>0</v>
      </c>
      <c r="X65" s="50" t="s">
        <v>246</v>
      </c>
      <c r="Y65" s="31">
        <f t="shared" si="43"/>
        <v>0</v>
      </c>
    </row>
    <row r="66" spans="1:25" x14ac:dyDescent="0.25">
      <c r="A66" s="6" t="str">
        <f t="shared" si="44"/>
        <v>Owi Wijaya</v>
      </c>
      <c r="B66" s="1" t="s">
        <v>99</v>
      </c>
      <c r="C66" s="1" t="str">
        <f>VLOOKUP(A66,[1]Sheet1!H:H,1,FALSE)</f>
        <v>Owi Wijaya</v>
      </c>
      <c r="D66" s="1" t="e">
        <f>A66&amp;"-"&amp;B66&amp;"-"&amp;VLOOKUP(I66,#REF!,2,FALSE)</f>
        <v>#REF!</v>
      </c>
      <c r="E66" s="1" t="s">
        <v>215</v>
      </c>
      <c r="F66" s="1" t="s">
        <v>225</v>
      </c>
      <c r="G66" s="1">
        <f t="shared" si="32"/>
        <v>1</v>
      </c>
      <c r="H66" s="1" t="s">
        <v>100</v>
      </c>
      <c r="I66" s="30" t="s">
        <v>101</v>
      </c>
      <c r="J66" s="30" t="s">
        <v>75</v>
      </c>
      <c r="K66" s="24"/>
      <c r="L66" s="44">
        <v>14.27</v>
      </c>
      <c r="M66" s="44">
        <v>14.27</v>
      </c>
      <c r="N66" s="64">
        <f t="shared" si="36"/>
        <v>0</v>
      </c>
      <c r="O66" s="2">
        <f t="shared" si="45"/>
        <v>1.6374905703722768E-4</v>
      </c>
      <c r="P66" s="32" t="s">
        <v>229</v>
      </c>
      <c r="R66" s="38">
        <f t="shared" si="37"/>
        <v>11.416</v>
      </c>
      <c r="S66" s="38">
        <f t="shared" si="38"/>
        <v>14.27</v>
      </c>
      <c r="T66" s="38">
        <f t="shared" si="39"/>
        <v>2.8539999999999992</v>
      </c>
      <c r="U66" s="39">
        <f t="shared" si="40"/>
        <v>14.27</v>
      </c>
      <c r="V66" s="39">
        <f t="shared" si="41"/>
        <v>14.27</v>
      </c>
      <c r="W66" s="31">
        <f t="shared" si="42"/>
        <v>1.6374905703722768E-4</v>
      </c>
      <c r="X66" s="30" t="s">
        <v>247</v>
      </c>
      <c r="Y66" s="31">
        <f t="shared" si="43"/>
        <v>1.6374905703722768E-4</v>
      </c>
    </row>
    <row r="67" spans="1:25" x14ac:dyDescent="0.25">
      <c r="A67" s="6" t="str">
        <f t="shared" si="44"/>
        <v>Owi Wijaya</v>
      </c>
      <c r="B67" s="1" t="s">
        <v>99</v>
      </c>
      <c r="C67" s="1" t="str">
        <f>VLOOKUP(A67,[1]Sheet1!H:H,1,FALSE)</f>
        <v>Owi Wijaya</v>
      </c>
      <c r="D67" s="1" t="e">
        <f>A67&amp;"-"&amp;B67&amp;"-"&amp;VLOOKUP(I67,#REF!,2,FALSE)</f>
        <v>#REF!</v>
      </c>
      <c r="E67" s="1" t="s">
        <v>216</v>
      </c>
      <c r="F67" s="1" t="s">
        <v>225</v>
      </c>
      <c r="G67" s="1">
        <f t="shared" si="32"/>
        <v>1</v>
      </c>
      <c r="H67" s="1" t="s">
        <v>100</v>
      </c>
      <c r="I67" s="30" t="s">
        <v>24</v>
      </c>
      <c r="J67" s="30" t="s">
        <v>75</v>
      </c>
      <c r="K67" s="24"/>
      <c r="L67" s="44">
        <v>35.56</v>
      </c>
      <c r="M67" s="44">
        <v>35.56</v>
      </c>
      <c r="N67" s="64">
        <f t="shared" si="36"/>
        <v>0</v>
      </c>
      <c r="O67" s="2">
        <f t="shared" si="45"/>
        <v>4.0805301108926532E-4</v>
      </c>
      <c r="P67" s="32" t="s">
        <v>229</v>
      </c>
      <c r="R67" s="38">
        <f t="shared" si="37"/>
        <v>28.448000000000004</v>
      </c>
      <c r="S67" s="38">
        <f t="shared" si="38"/>
        <v>35.56</v>
      </c>
      <c r="T67" s="38">
        <f t="shared" si="39"/>
        <v>7.1119999999999983</v>
      </c>
      <c r="U67" s="39">
        <f t="shared" si="40"/>
        <v>35.56</v>
      </c>
      <c r="V67" s="39">
        <f t="shared" si="41"/>
        <v>35.56</v>
      </c>
      <c r="W67" s="31">
        <f t="shared" si="42"/>
        <v>4.0805301108926532E-4</v>
      </c>
      <c r="X67" s="30" t="s">
        <v>247</v>
      </c>
      <c r="Y67" s="31">
        <f t="shared" si="43"/>
        <v>4.0805301108926532E-4</v>
      </c>
    </row>
    <row r="68" spans="1:25" x14ac:dyDescent="0.25">
      <c r="A68" s="6" t="str">
        <f t="shared" si="44"/>
        <v>Owi Wijaya</v>
      </c>
      <c r="B68" s="1" t="s">
        <v>99</v>
      </c>
      <c r="C68" s="1" t="str">
        <f>VLOOKUP(A68,[1]Sheet1!H:H,1,FALSE)</f>
        <v>Owi Wijaya</v>
      </c>
      <c r="D68" s="1" t="e">
        <f>A68&amp;"-"&amp;B68&amp;"-"&amp;VLOOKUP(I68,#REF!,2,FALSE)</f>
        <v>#REF!</v>
      </c>
      <c r="E68" s="1" t="s">
        <v>217</v>
      </c>
      <c r="F68" s="1" t="s">
        <v>225</v>
      </c>
      <c r="G68" s="1">
        <f t="shared" si="32"/>
        <v>1</v>
      </c>
      <c r="H68" s="1" t="s">
        <v>100</v>
      </c>
      <c r="I68" s="30" t="s">
        <v>15</v>
      </c>
      <c r="J68" s="30" t="s">
        <v>75</v>
      </c>
      <c r="K68" s="24"/>
      <c r="L68" s="44">
        <v>9.69</v>
      </c>
      <c r="M68" s="44">
        <v>9.69</v>
      </c>
      <c r="N68" s="64">
        <f t="shared" si="36"/>
        <v>0</v>
      </c>
      <c r="O68" s="2">
        <f t="shared" si="45"/>
        <v>1.1119329801616931E-4</v>
      </c>
      <c r="P68" s="32">
        <f t="shared" si="46"/>
        <v>1.1119329801616931E-4</v>
      </c>
      <c r="R68" s="38">
        <f t="shared" si="37"/>
        <v>7.7519999999999998</v>
      </c>
      <c r="S68" s="38">
        <f t="shared" si="38"/>
        <v>9.69</v>
      </c>
      <c r="T68" s="38">
        <f t="shared" si="39"/>
        <v>1.9379999999999997</v>
      </c>
      <c r="U68" s="39">
        <f t="shared" si="40"/>
        <v>9.69</v>
      </c>
      <c r="V68" s="39">
        <f t="shared" si="41"/>
        <v>9.69</v>
      </c>
      <c r="W68" s="31">
        <f t="shared" si="42"/>
        <v>1.1119329801616931E-4</v>
      </c>
      <c r="X68" s="30" t="s">
        <v>247</v>
      </c>
      <c r="Y68" s="31">
        <f t="shared" si="43"/>
        <v>1.1119329801616931E-4</v>
      </c>
    </row>
    <row r="69" spans="1:25" x14ac:dyDescent="0.25">
      <c r="A69" s="6" t="str">
        <f t="shared" si="44"/>
        <v>Owi Wijaya</v>
      </c>
      <c r="B69" s="1" t="s">
        <v>102</v>
      </c>
      <c r="C69" s="1" t="str">
        <f>VLOOKUP(A69,[1]Sheet1!H:H,1,FALSE)</f>
        <v>Owi Wijaya</v>
      </c>
      <c r="D69" s="1" t="e">
        <f>A69&amp;"-"&amp;B69&amp;"-"&amp;VLOOKUP(I69,#REF!,2,FALSE)</f>
        <v>#REF!</v>
      </c>
      <c r="E69" s="1" t="e">
        <f>VLOOKUP(D69,[1]Sheet1!D:E,2,FALSE)</f>
        <v>#REF!</v>
      </c>
      <c r="G69" s="1">
        <f t="shared" si="32"/>
        <v>128</v>
      </c>
      <c r="H69" s="1" t="s">
        <v>103</v>
      </c>
      <c r="I69" s="30" t="s">
        <v>13</v>
      </c>
      <c r="J69" s="30" t="s">
        <v>75</v>
      </c>
      <c r="K69" s="24"/>
      <c r="L69" s="44">
        <v>400</v>
      </c>
      <c r="M69" s="44">
        <v>1808.8</v>
      </c>
      <c r="N69" s="64">
        <f t="shared" si="36"/>
        <v>-1408.8</v>
      </c>
      <c r="O69" s="2">
        <f t="shared" si="45"/>
        <v>4.5900226219264938E-3</v>
      </c>
      <c r="P69" s="32">
        <f t="shared" si="46"/>
        <v>1.0150425966224002E-3</v>
      </c>
      <c r="R69" s="38">
        <f t="shared" si="37"/>
        <v>320</v>
      </c>
      <c r="S69" s="38">
        <f t="shared" si="38"/>
        <v>400</v>
      </c>
      <c r="T69" s="38">
        <f t="shared" si="39"/>
        <v>80</v>
      </c>
      <c r="U69" s="39">
        <f t="shared" si="40"/>
        <v>1808.8</v>
      </c>
      <c r="V69" s="39">
        <f t="shared" si="41"/>
        <v>1808.8</v>
      </c>
      <c r="W69" s="31">
        <f t="shared" si="42"/>
        <v>0</v>
      </c>
      <c r="X69" s="50" t="s">
        <v>246</v>
      </c>
      <c r="Y69" s="31">
        <f t="shared" si="43"/>
        <v>0</v>
      </c>
    </row>
    <row r="70" spans="1:25" x14ac:dyDescent="0.25">
      <c r="A70" s="6" t="str">
        <f t="shared" si="44"/>
        <v>Owi Wijaya</v>
      </c>
      <c r="B70" s="1" t="s">
        <v>104</v>
      </c>
      <c r="C70" s="1" t="str">
        <f>VLOOKUP(A70,[1]Sheet1!H:H,1,FALSE)</f>
        <v>Owi Wijaya</v>
      </c>
      <c r="D70" s="1" t="e">
        <f>A70&amp;"-"&amp;B70&amp;"-"&amp;VLOOKUP(I70,#REF!,2,FALSE)</f>
        <v>#REF!</v>
      </c>
      <c r="E70" s="1" t="e">
        <f>VLOOKUP(D70,[1]Sheet1!D:E,2,FALSE)</f>
        <v>#REF!</v>
      </c>
      <c r="G70" s="1">
        <f t="shared" ref="G70:G101" si="47">COUNTIF($E$6:$E$174,E70)</f>
        <v>128</v>
      </c>
      <c r="H70" s="1" t="s">
        <v>105</v>
      </c>
      <c r="I70" s="30" t="s">
        <v>13</v>
      </c>
      <c r="J70" s="30" t="s">
        <v>82</v>
      </c>
      <c r="K70" s="24"/>
      <c r="L70" s="44">
        <v>100</v>
      </c>
      <c r="N70" s="44">
        <f t="shared" si="36"/>
        <v>100</v>
      </c>
      <c r="O70" s="2">
        <f t="shared" si="45"/>
        <v>1.1475056554816235E-3</v>
      </c>
      <c r="P70" s="32" t="s">
        <v>229</v>
      </c>
      <c r="R70" s="38">
        <f t="shared" si="37"/>
        <v>80</v>
      </c>
      <c r="S70" s="38">
        <f t="shared" si="38"/>
        <v>100</v>
      </c>
      <c r="T70" s="38">
        <f t="shared" si="39"/>
        <v>20</v>
      </c>
      <c r="U70" s="39">
        <f t="shared" si="40"/>
        <v>0</v>
      </c>
      <c r="V70" s="39">
        <f t="shared" si="41"/>
        <v>80</v>
      </c>
      <c r="W70" s="31">
        <f t="shared" si="42"/>
        <v>1.4343820693520294E-3</v>
      </c>
      <c r="X70" s="30" t="s">
        <v>247</v>
      </c>
      <c r="Y70" s="31">
        <f t="shared" si="43"/>
        <v>1.1475056554816235E-3</v>
      </c>
    </row>
    <row r="71" spans="1:25" x14ac:dyDescent="0.25">
      <c r="A71" s="6" t="str">
        <f t="shared" si="44"/>
        <v>Owi Wijaya</v>
      </c>
      <c r="B71" s="1" t="s">
        <v>106</v>
      </c>
      <c r="C71" s="1" t="str">
        <f>VLOOKUP(A71,[1]Sheet1!H:H,1,FALSE)</f>
        <v>Owi Wijaya</v>
      </c>
      <c r="D71" s="1" t="e">
        <f>A71&amp;"-"&amp;B71&amp;"-"&amp;VLOOKUP(I71,#REF!,2,FALSE)</f>
        <v>#REF!</v>
      </c>
      <c r="E71" s="1" t="e">
        <f>VLOOKUP(D71,[1]Sheet1!D:E,2,FALSE)</f>
        <v>#REF!</v>
      </c>
      <c r="G71" s="1">
        <f t="shared" si="47"/>
        <v>128</v>
      </c>
      <c r="H71" s="1" t="s">
        <v>107</v>
      </c>
      <c r="I71" s="30" t="s">
        <v>13</v>
      </c>
      <c r="J71" s="30" t="s">
        <v>82</v>
      </c>
      <c r="K71" s="24"/>
      <c r="L71" s="44">
        <v>100</v>
      </c>
      <c r="N71" s="44">
        <f t="shared" si="36"/>
        <v>100</v>
      </c>
      <c r="O71" s="2">
        <f t="shared" si="45"/>
        <v>1.1475056554816235E-3</v>
      </c>
      <c r="P71" s="32" t="s">
        <v>229</v>
      </c>
      <c r="R71" s="38">
        <f t="shared" si="37"/>
        <v>80</v>
      </c>
      <c r="S71" s="38">
        <f t="shared" si="38"/>
        <v>100</v>
      </c>
      <c r="T71" s="38">
        <f t="shared" si="39"/>
        <v>20</v>
      </c>
      <c r="U71" s="39">
        <f t="shared" si="40"/>
        <v>0</v>
      </c>
      <c r="V71" s="39">
        <f t="shared" si="41"/>
        <v>80</v>
      </c>
      <c r="W71" s="31">
        <f t="shared" si="42"/>
        <v>1.4343820693520294E-3</v>
      </c>
      <c r="X71" s="30" t="s">
        <v>247</v>
      </c>
      <c r="Y71" s="31">
        <f t="shared" si="43"/>
        <v>1.1475056554816235E-3</v>
      </c>
    </row>
    <row r="72" spans="1:25" x14ac:dyDescent="0.25">
      <c r="A72" s="6" t="str">
        <f t="shared" si="44"/>
        <v>Owi Wijaya</v>
      </c>
      <c r="B72" s="1" t="s">
        <v>108</v>
      </c>
      <c r="C72" s="1" t="str">
        <f>VLOOKUP(A72,[1]Sheet1!H:H,1,FALSE)</f>
        <v>Owi Wijaya</v>
      </c>
      <c r="D72" s="1" t="e">
        <f>A72&amp;"-"&amp;B72&amp;"-"&amp;VLOOKUP(I72,#REF!,2,FALSE)</f>
        <v>#REF!</v>
      </c>
      <c r="E72" s="1" t="e">
        <f>VLOOKUP(D72,[1]Sheet1!D:E,2,FALSE)</f>
        <v>#REF!</v>
      </c>
      <c r="G72" s="1">
        <f t="shared" si="47"/>
        <v>128</v>
      </c>
      <c r="H72" s="1" t="s">
        <v>109</v>
      </c>
      <c r="I72" s="30" t="s">
        <v>13</v>
      </c>
      <c r="J72" s="30" t="s">
        <v>82</v>
      </c>
      <c r="K72" s="24"/>
      <c r="L72" s="44">
        <v>100</v>
      </c>
      <c r="M72" s="44">
        <v>507.01</v>
      </c>
      <c r="N72" s="64">
        <f t="shared" si="36"/>
        <v>-407.01</v>
      </c>
      <c r="O72" s="2">
        <f t="shared" si="45"/>
        <v>1.1475056554816235E-3</v>
      </c>
      <c r="P72" s="32">
        <f t="shared" si="46"/>
        <v>2.2632801236299548E-4</v>
      </c>
      <c r="R72" s="38">
        <f t="shared" si="37"/>
        <v>80</v>
      </c>
      <c r="S72" s="38">
        <f t="shared" si="38"/>
        <v>100</v>
      </c>
      <c r="T72" s="38">
        <f t="shared" si="39"/>
        <v>20</v>
      </c>
      <c r="U72" s="39">
        <f t="shared" si="40"/>
        <v>507.01</v>
      </c>
      <c r="V72" s="39">
        <f t="shared" si="41"/>
        <v>507.01</v>
      </c>
      <c r="W72" s="31">
        <f t="shared" si="42"/>
        <v>0</v>
      </c>
      <c r="X72" s="50" t="s">
        <v>246</v>
      </c>
      <c r="Y72" s="31">
        <f t="shared" si="43"/>
        <v>0</v>
      </c>
    </row>
    <row r="73" spans="1:25" x14ac:dyDescent="0.25">
      <c r="A73" s="6" t="str">
        <f t="shared" si="44"/>
        <v>Owi Wijaya</v>
      </c>
      <c r="B73" s="1" t="s">
        <v>110</v>
      </c>
      <c r="C73" s="1" t="str">
        <f>VLOOKUP(A73,[1]Sheet1!H:H,1,FALSE)</f>
        <v>Owi Wijaya</v>
      </c>
      <c r="D73" s="1" t="e">
        <f>A73&amp;"-"&amp;B73&amp;"-"&amp;VLOOKUP(I73,#REF!,2,FALSE)</f>
        <v>#REF!</v>
      </c>
      <c r="E73" s="1" t="e">
        <f>VLOOKUP(D73,[1]Sheet1!D:E,2,FALSE)</f>
        <v>#REF!</v>
      </c>
      <c r="G73" s="1">
        <f t="shared" si="47"/>
        <v>128</v>
      </c>
      <c r="H73" s="1" t="s">
        <v>111</v>
      </c>
      <c r="I73" s="30" t="s">
        <v>13</v>
      </c>
      <c r="J73" s="30" t="s">
        <v>82</v>
      </c>
      <c r="K73" s="24"/>
      <c r="L73" s="44">
        <v>100</v>
      </c>
      <c r="N73" s="44">
        <f t="shared" si="36"/>
        <v>100</v>
      </c>
      <c r="O73" s="2">
        <f t="shared" si="45"/>
        <v>1.1475056554816235E-3</v>
      </c>
      <c r="P73" s="32" t="s">
        <v>229</v>
      </c>
      <c r="R73" s="38">
        <f t="shared" si="37"/>
        <v>80</v>
      </c>
      <c r="S73" s="38">
        <f t="shared" si="38"/>
        <v>100</v>
      </c>
      <c r="T73" s="38">
        <f t="shared" si="39"/>
        <v>20</v>
      </c>
      <c r="U73" s="39">
        <f t="shared" si="40"/>
        <v>0</v>
      </c>
      <c r="V73" s="39">
        <f t="shared" si="41"/>
        <v>80</v>
      </c>
      <c r="W73" s="31">
        <f t="shared" si="42"/>
        <v>1.4343820693520294E-3</v>
      </c>
      <c r="X73" s="30" t="s">
        <v>247</v>
      </c>
      <c r="Y73" s="31">
        <f t="shared" si="43"/>
        <v>1.1475056554816235E-3</v>
      </c>
    </row>
    <row r="74" spans="1:25" x14ac:dyDescent="0.25">
      <c r="A74" s="6" t="str">
        <f t="shared" si="44"/>
        <v>Owi Wijaya</v>
      </c>
      <c r="B74" s="1" t="s">
        <v>110</v>
      </c>
      <c r="C74" s="1" t="str">
        <f>VLOOKUP(A74,[1]Sheet1!H:H,1,FALSE)</f>
        <v>Owi Wijaya</v>
      </c>
      <c r="D74" s="1" t="e">
        <f>A74&amp;"-"&amp;B74&amp;"-"&amp;VLOOKUP(I74,#REF!,2,FALSE)</f>
        <v>#REF!</v>
      </c>
      <c r="E74" s="1" t="s">
        <v>218</v>
      </c>
      <c r="F74" s="1" t="s">
        <v>225</v>
      </c>
      <c r="G74" s="1">
        <f t="shared" si="47"/>
        <v>1</v>
      </c>
      <c r="H74" s="1" t="s">
        <v>111</v>
      </c>
      <c r="I74" s="30" t="s">
        <v>24</v>
      </c>
      <c r="J74" s="30" t="s">
        <v>75</v>
      </c>
      <c r="K74" s="24"/>
      <c r="L74" s="44">
        <v>250</v>
      </c>
      <c r="N74" s="44">
        <f t="shared" si="36"/>
        <v>250</v>
      </c>
      <c r="O74" s="2">
        <f t="shared" si="45"/>
        <v>2.8687641387040589E-3</v>
      </c>
      <c r="P74" s="32" t="s">
        <v>229</v>
      </c>
      <c r="R74" s="38">
        <f t="shared" si="37"/>
        <v>200</v>
      </c>
      <c r="S74" s="38">
        <f t="shared" si="38"/>
        <v>250</v>
      </c>
      <c r="T74" s="38">
        <f t="shared" si="39"/>
        <v>50</v>
      </c>
      <c r="U74" s="39">
        <f t="shared" si="40"/>
        <v>0</v>
      </c>
      <c r="V74" s="39">
        <f t="shared" si="41"/>
        <v>200</v>
      </c>
      <c r="W74" s="31">
        <f t="shared" si="42"/>
        <v>3.5859551733800734E-3</v>
      </c>
      <c r="X74" s="30" t="s">
        <v>247</v>
      </c>
      <c r="Y74" s="31">
        <f t="shared" si="43"/>
        <v>2.8687641387040589E-3</v>
      </c>
    </row>
    <row r="75" spans="1:25" x14ac:dyDescent="0.25">
      <c r="A75" s="6" t="str">
        <f t="shared" si="44"/>
        <v>Owi Wijaya</v>
      </c>
      <c r="B75" s="1" t="s">
        <v>110</v>
      </c>
      <c r="C75" s="1" t="str">
        <f>VLOOKUP(A75,[1]Sheet1!H:H,1,FALSE)</f>
        <v>Owi Wijaya</v>
      </c>
      <c r="D75" s="1" t="e">
        <f>A75&amp;"-"&amp;B75&amp;"-"&amp;VLOOKUP(I75,#REF!,2,FALSE)</f>
        <v>#REF!</v>
      </c>
      <c r="E75" s="1" t="s">
        <v>219</v>
      </c>
      <c r="F75" s="1" t="s">
        <v>225</v>
      </c>
      <c r="G75" s="1">
        <f t="shared" si="47"/>
        <v>1</v>
      </c>
      <c r="H75" s="1" t="s">
        <v>111</v>
      </c>
      <c r="I75" s="30" t="s">
        <v>15</v>
      </c>
      <c r="J75" s="30" t="s">
        <v>75</v>
      </c>
      <c r="K75" s="24"/>
      <c r="L75" s="44">
        <v>300</v>
      </c>
      <c r="N75" s="44">
        <f t="shared" si="36"/>
        <v>300</v>
      </c>
      <c r="O75" s="2">
        <f t="shared" si="45"/>
        <v>3.4425169664448704E-3</v>
      </c>
      <c r="P75" s="32" t="s">
        <v>229</v>
      </c>
      <c r="R75" s="38">
        <f t="shared" si="37"/>
        <v>240</v>
      </c>
      <c r="S75" s="38">
        <f t="shared" si="38"/>
        <v>300</v>
      </c>
      <c r="T75" s="38">
        <f t="shared" si="39"/>
        <v>60</v>
      </c>
      <c r="U75" s="39">
        <f t="shared" si="40"/>
        <v>0</v>
      </c>
      <c r="V75" s="39">
        <f t="shared" si="41"/>
        <v>240</v>
      </c>
      <c r="W75" s="31">
        <f t="shared" si="42"/>
        <v>4.3031462080560879E-3</v>
      </c>
      <c r="X75" s="30" t="s">
        <v>247</v>
      </c>
      <c r="Y75" s="31">
        <f t="shared" si="43"/>
        <v>3.4425169664448704E-3</v>
      </c>
    </row>
    <row r="76" spans="1:25" x14ac:dyDescent="0.25">
      <c r="A76" s="6" t="str">
        <f t="shared" si="44"/>
        <v>Owi Wijaya</v>
      </c>
      <c r="B76" s="1" t="s">
        <v>112</v>
      </c>
      <c r="C76" s="1" t="str">
        <f>VLOOKUP(A76,[1]Sheet1!H:H,1,FALSE)</f>
        <v>Owi Wijaya</v>
      </c>
      <c r="D76" s="1" t="e">
        <f>A76&amp;"-"&amp;B76&amp;"-"&amp;VLOOKUP(I76,#REF!,2,FALSE)</f>
        <v>#REF!</v>
      </c>
      <c r="E76" s="1" t="e">
        <f>VLOOKUP(D76,[1]Sheet1!D:E,2,FALSE)</f>
        <v>#REF!</v>
      </c>
      <c r="G76" s="1">
        <f t="shared" si="47"/>
        <v>128</v>
      </c>
      <c r="H76" s="1" t="s">
        <v>113</v>
      </c>
      <c r="I76" s="30" t="s">
        <v>13</v>
      </c>
      <c r="J76" s="30" t="s">
        <v>82</v>
      </c>
      <c r="K76" s="24"/>
      <c r="L76" s="44">
        <v>100</v>
      </c>
      <c r="N76" s="44">
        <f t="shared" si="36"/>
        <v>100</v>
      </c>
      <c r="O76" s="2">
        <f t="shared" si="45"/>
        <v>1.1475056554816235E-3</v>
      </c>
      <c r="P76" s="32" t="s">
        <v>229</v>
      </c>
      <c r="R76" s="38">
        <f t="shared" si="37"/>
        <v>80</v>
      </c>
      <c r="S76" s="38">
        <f t="shared" si="38"/>
        <v>100</v>
      </c>
      <c r="T76" s="38">
        <f t="shared" si="39"/>
        <v>20</v>
      </c>
      <c r="U76" s="39">
        <f t="shared" si="40"/>
        <v>0</v>
      </c>
      <c r="V76" s="39">
        <f t="shared" si="41"/>
        <v>80</v>
      </c>
      <c r="W76" s="31">
        <f t="shared" si="42"/>
        <v>1.4343820693520294E-3</v>
      </c>
      <c r="X76" s="30" t="s">
        <v>247</v>
      </c>
      <c r="Y76" s="31">
        <f t="shared" si="43"/>
        <v>1.1475056554816235E-3</v>
      </c>
    </row>
    <row r="77" spans="1:25" x14ac:dyDescent="0.25">
      <c r="A77" s="6" t="str">
        <f t="shared" si="44"/>
        <v>Owi Wijaya</v>
      </c>
      <c r="B77" s="1" t="s">
        <v>114</v>
      </c>
      <c r="C77" s="1" t="str">
        <f>VLOOKUP(A77,[1]Sheet1!H:H,1,FALSE)</f>
        <v>Owi Wijaya</v>
      </c>
      <c r="D77" s="1" t="e">
        <f>A77&amp;"-"&amp;B77&amp;"-"&amp;VLOOKUP(I77,#REF!,2,FALSE)</f>
        <v>#REF!</v>
      </c>
      <c r="E77" s="1" t="e">
        <f>VLOOKUP(D77,[1]Sheet1!D:E,2,FALSE)</f>
        <v>#REF!</v>
      </c>
      <c r="G77" s="1">
        <f t="shared" si="47"/>
        <v>128</v>
      </c>
      <c r="H77" s="1" t="s">
        <v>115</v>
      </c>
      <c r="I77" s="30" t="s">
        <v>13</v>
      </c>
      <c r="J77" s="30" t="s">
        <v>82</v>
      </c>
      <c r="K77" s="24"/>
      <c r="L77" s="44">
        <v>100</v>
      </c>
      <c r="N77" s="44">
        <f t="shared" si="36"/>
        <v>100</v>
      </c>
      <c r="O77" s="2">
        <f t="shared" si="45"/>
        <v>1.1475056554816235E-3</v>
      </c>
      <c r="P77" s="32" t="s">
        <v>229</v>
      </c>
      <c r="R77" s="38">
        <f t="shared" ref="R77:R99" si="48">L77*$R$5</f>
        <v>80</v>
      </c>
      <c r="S77" s="38">
        <f t="shared" ref="S77:S99" si="49">L77*$S$5</f>
        <v>100</v>
      </c>
      <c r="T77" s="38">
        <f t="shared" si="39"/>
        <v>20</v>
      </c>
      <c r="U77" s="39">
        <f t="shared" ref="U77:U99" si="50">M77</f>
        <v>0</v>
      </c>
      <c r="V77" s="39">
        <f t="shared" ref="V77:V108" si="51">IF(U77&gt;=R77,U77,R77)</f>
        <v>80</v>
      </c>
      <c r="W77" s="31">
        <f t="shared" ref="W77:W108" si="52">IF(S77=0,0,IF(U77&gt;S77,0,S77/V77*O77))</f>
        <v>1.4343820693520294E-3</v>
      </c>
      <c r="X77" s="30" t="s">
        <v>247</v>
      </c>
      <c r="Y77" s="31">
        <f t="shared" ref="Y77:Y99" si="53">IF(U77&gt;S77,0,O77)</f>
        <v>1.1475056554816235E-3</v>
      </c>
    </row>
    <row r="78" spans="1:25" x14ac:dyDescent="0.25">
      <c r="A78" s="6" t="str">
        <f t="shared" si="44"/>
        <v>Owi Wijaya</v>
      </c>
      <c r="B78" s="1" t="s">
        <v>116</v>
      </c>
      <c r="C78" s="1" t="str">
        <f>VLOOKUP(A78,[1]Sheet1!H:H,1,FALSE)</f>
        <v>Owi Wijaya</v>
      </c>
      <c r="D78" s="1" t="e">
        <f>A78&amp;"-"&amp;B78&amp;"-"&amp;VLOOKUP(I78,#REF!,2,FALSE)</f>
        <v>#REF!</v>
      </c>
      <c r="E78" s="1" t="e">
        <f>VLOOKUP(D78,[1]Sheet1!D:E,2,FALSE)</f>
        <v>#REF!</v>
      </c>
      <c r="G78" s="1">
        <f t="shared" si="47"/>
        <v>128</v>
      </c>
      <c r="H78" s="1" t="s">
        <v>117</v>
      </c>
      <c r="I78" s="30" t="s">
        <v>13</v>
      </c>
      <c r="J78" s="30" t="s">
        <v>75</v>
      </c>
      <c r="K78" s="24"/>
      <c r="L78" s="44">
        <v>328.75</v>
      </c>
      <c r="M78" s="44">
        <v>313.62</v>
      </c>
      <c r="N78" s="65">
        <f t="shared" si="36"/>
        <v>15.129999999999995</v>
      </c>
      <c r="O78" s="2">
        <f t="shared" si="45"/>
        <v>3.7724248423958375E-3</v>
      </c>
      <c r="P78" s="32">
        <f t="shared" si="46"/>
        <v>3.9544182990167449E-3</v>
      </c>
      <c r="R78" s="38">
        <f t="shared" si="48"/>
        <v>263</v>
      </c>
      <c r="S78" s="38">
        <f t="shared" si="49"/>
        <v>328.75</v>
      </c>
      <c r="T78" s="38">
        <f t="shared" si="39"/>
        <v>65.75</v>
      </c>
      <c r="U78" s="39">
        <f t="shared" si="50"/>
        <v>313.62</v>
      </c>
      <c r="V78" s="39">
        <f t="shared" si="51"/>
        <v>313.62</v>
      </c>
      <c r="W78" s="31">
        <f t="shared" si="52"/>
        <v>3.9544182990167449E-3</v>
      </c>
      <c r="X78" s="30" t="s">
        <v>247</v>
      </c>
      <c r="Y78" s="31">
        <f t="shared" si="53"/>
        <v>3.7724248423958375E-3</v>
      </c>
    </row>
    <row r="79" spans="1:25" x14ac:dyDescent="0.25">
      <c r="A79" s="6" t="str">
        <f t="shared" si="44"/>
        <v>Owi Wijaya</v>
      </c>
      <c r="B79" s="1" t="s">
        <v>116</v>
      </c>
      <c r="C79" s="1" t="str">
        <f>VLOOKUP(A79,[1]Sheet1!H:H,1,FALSE)</f>
        <v>Owi Wijaya</v>
      </c>
      <c r="D79" s="1" t="e">
        <f>A79&amp;"-"&amp;B79&amp;"-"&amp;VLOOKUP(I79,#REF!,2,FALSE)</f>
        <v>#REF!</v>
      </c>
      <c r="E79" s="1" t="s">
        <v>220</v>
      </c>
      <c r="F79" s="1" t="s">
        <v>225</v>
      </c>
      <c r="G79" s="1">
        <f t="shared" si="47"/>
        <v>1</v>
      </c>
      <c r="H79" s="1" t="s">
        <v>117</v>
      </c>
      <c r="I79" s="30" t="s">
        <v>101</v>
      </c>
      <c r="J79" s="30" t="s">
        <v>75</v>
      </c>
      <c r="K79" s="24"/>
      <c r="L79" s="44">
        <v>109.79</v>
      </c>
      <c r="M79" s="44">
        <v>109.79</v>
      </c>
      <c r="N79" s="64">
        <f t="shared" si="36"/>
        <v>0</v>
      </c>
      <c r="O79" s="2">
        <f t="shared" si="45"/>
        <v>1.2598464591532744E-3</v>
      </c>
      <c r="P79" s="32" t="s">
        <v>229</v>
      </c>
      <c r="R79" s="38">
        <f t="shared" si="48"/>
        <v>87.832000000000008</v>
      </c>
      <c r="S79" s="38">
        <f t="shared" si="49"/>
        <v>109.79</v>
      </c>
      <c r="T79" s="38">
        <f t="shared" si="39"/>
        <v>21.957999999999998</v>
      </c>
      <c r="U79" s="39">
        <f t="shared" si="50"/>
        <v>109.79</v>
      </c>
      <c r="V79" s="39">
        <f t="shared" si="51"/>
        <v>109.79</v>
      </c>
      <c r="W79" s="31">
        <f t="shared" si="52"/>
        <v>1.2598464591532744E-3</v>
      </c>
      <c r="X79" s="30" t="s">
        <v>247</v>
      </c>
      <c r="Y79" s="31">
        <f t="shared" si="53"/>
        <v>1.2598464591532744E-3</v>
      </c>
    </row>
    <row r="80" spans="1:25" x14ac:dyDescent="0.25">
      <c r="A80" s="6" t="str">
        <f t="shared" si="44"/>
        <v>Owi Wijaya</v>
      </c>
      <c r="B80" s="1" t="s">
        <v>116</v>
      </c>
      <c r="C80" s="1" t="str">
        <f>VLOOKUP(A80,[1]Sheet1!H:H,1,FALSE)</f>
        <v>Owi Wijaya</v>
      </c>
      <c r="D80" s="1" t="e">
        <f>A80&amp;"-"&amp;B80&amp;"-"&amp;VLOOKUP(I80,#REF!,2,FALSE)</f>
        <v>#REF!</v>
      </c>
      <c r="E80" s="1" t="s">
        <v>221</v>
      </c>
      <c r="F80" s="1" t="s">
        <v>225</v>
      </c>
      <c r="G80" s="1">
        <f t="shared" si="47"/>
        <v>1</v>
      </c>
      <c r="H80" s="1" t="s">
        <v>117</v>
      </c>
      <c r="I80" s="30" t="s">
        <v>24</v>
      </c>
      <c r="J80" s="30" t="s">
        <v>75</v>
      </c>
      <c r="K80" s="24"/>
      <c r="L80" s="44">
        <v>169.38</v>
      </c>
      <c r="M80" s="44">
        <v>169.38</v>
      </c>
      <c r="N80" s="64">
        <f t="shared" si="36"/>
        <v>0</v>
      </c>
      <c r="O80" s="2">
        <f t="shared" si="45"/>
        <v>1.9436450792547739E-3</v>
      </c>
      <c r="P80" s="32">
        <f t="shared" si="46"/>
        <v>1.9436450792547739E-3</v>
      </c>
      <c r="R80" s="38">
        <f t="shared" si="48"/>
        <v>135.50399999999999</v>
      </c>
      <c r="S80" s="38">
        <f t="shared" si="49"/>
        <v>169.38</v>
      </c>
      <c r="T80" s="38">
        <f t="shared" si="39"/>
        <v>33.876000000000005</v>
      </c>
      <c r="U80" s="39">
        <f t="shared" si="50"/>
        <v>169.38</v>
      </c>
      <c r="V80" s="39">
        <f t="shared" si="51"/>
        <v>169.38</v>
      </c>
      <c r="W80" s="31">
        <f t="shared" si="52"/>
        <v>1.9436450792547739E-3</v>
      </c>
      <c r="X80" s="30" t="s">
        <v>247</v>
      </c>
      <c r="Y80" s="31">
        <f t="shared" si="53"/>
        <v>1.9436450792547739E-3</v>
      </c>
    </row>
    <row r="81" spans="1:25" x14ac:dyDescent="0.25">
      <c r="A81" s="6" t="str">
        <f t="shared" si="44"/>
        <v>Owi Wijaya</v>
      </c>
      <c r="B81" s="1" t="s">
        <v>116</v>
      </c>
      <c r="C81" s="1" t="str">
        <f>VLOOKUP(A81,[1]Sheet1!H:H,1,FALSE)</f>
        <v>Owi Wijaya</v>
      </c>
      <c r="D81" s="1" t="e">
        <f>A81&amp;"-"&amp;B81&amp;"-"&amp;VLOOKUP(I81,#REF!,2,FALSE)</f>
        <v>#REF!</v>
      </c>
      <c r="E81" s="1" t="s">
        <v>222</v>
      </c>
      <c r="F81" s="1" t="s">
        <v>225</v>
      </c>
      <c r="G81" s="1">
        <f t="shared" si="47"/>
        <v>1</v>
      </c>
      <c r="H81" s="1" t="s">
        <v>117</v>
      </c>
      <c r="I81" s="30" t="s">
        <v>15</v>
      </c>
      <c r="J81" s="30" t="s">
        <v>75</v>
      </c>
      <c r="K81" s="24"/>
      <c r="L81" s="44">
        <v>142.08000000000001</v>
      </c>
      <c r="M81" s="44">
        <v>142.08000000000001</v>
      </c>
      <c r="N81" s="64">
        <f t="shared" si="36"/>
        <v>0</v>
      </c>
      <c r="O81" s="2">
        <f t="shared" si="45"/>
        <v>1.6303760353082908E-3</v>
      </c>
      <c r="P81" s="32">
        <f t="shared" si="46"/>
        <v>1.6303760353082908E-3</v>
      </c>
      <c r="R81" s="38">
        <f t="shared" si="48"/>
        <v>113.66400000000002</v>
      </c>
      <c r="S81" s="38">
        <f t="shared" si="49"/>
        <v>142.08000000000001</v>
      </c>
      <c r="T81" s="38">
        <f t="shared" si="39"/>
        <v>28.415999999999997</v>
      </c>
      <c r="U81" s="39">
        <f t="shared" si="50"/>
        <v>142.08000000000001</v>
      </c>
      <c r="V81" s="39">
        <f t="shared" si="51"/>
        <v>142.08000000000001</v>
      </c>
      <c r="W81" s="31">
        <f t="shared" si="52"/>
        <v>1.6303760353082908E-3</v>
      </c>
      <c r="X81" s="30" t="s">
        <v>247</v>
      </c>
      <c r="Y81" s="31">
        <f t="shared" si="53"/>
        <v>1.6303760353082908E-3</v>
      </c>
    </row>
    <row r="82" spans="1:25" x14ac:dyDescent="0.25">
      <c r="A82" s="6" t="str">
        <f t="shared" si="44"/>
        <v>Owi Wijaya</v>
      </c>
      <c r="B82" s="1" t="s">
        <v>118</v>
      </c>
      <c r="C82" s="1" t="str">
        <f>VLOOKUP(A82,[1]Sheet1!H:H,1,FALSE)</f>
        <v>Owi Wijaya</v>
      </c>
      <c r="D82" s="1" t="e">
        <f>A82&amp;"-"&amp;B82&amp;"-"&amp;VLOOKUP(I82,#REF!,2,FALSE)</f>
        <v>#REF!</v>
      </c>
      <c r="E82" s="1" t="e">
        <f>VLOOKUP(D82,[1]Sheet1!D:E,2,FALSE)</f>
        <v>#REF!</v>
      </c>
      <c r="G82" s="1">
        <f t="shared" si="47"/>
        <v>128</v>
      </c>
      <c r="H82" s="1" t="s">
        <v>119</v>
      </c>
      <c r="I82" s="30" t="s">
        <v>13</v>
      </c>
      <c r="J82" s="30" t="s">
        <v>75</v>
      </c>
      <c r="K82" s="24"/>
      <c r="L82" s="44">
        <v>4300</v>
      </c>
      <c r="M82" s="44">
        <v>2435.48</v>
      </c>
      <c r="N82" s="44">
        <f t="shared" si="36"/>
        <v>1864.52</v>
      </c>
      <c r="O82" s="2">
        <f t="shared" si="45"/>
        <v>4.934274318570981E-2</v>
      </c>
      <c r="P82" s="32">
        <f t="shared" si="46"/>
        <v>8.7117855904606967E-2</v>
      </c>
      <c r="R82" s="38">
        <f t="shared" si="48"/>
        <v>3440</v>
      </c>
      <c r="S82" s="38">
        <f t="shared" si="49"/>
        <v>4300</v>
      </c>
      <c r="T82" s="38">
        <f t="shared" si="39"/>
        <v>860</v>
      </c>
      <c r="U82" s="39">
        <f t="shared" si="50"/>
        <v>2435.48</v>
      </c>
      <c r="V82" s="39">
        <f t="shared" si="51"/>
        <v>3440</v>
      </c>
      <c r="W82" s="31">
        <f t="shared" si="52"/>
        <v>6.1678428982137261E-2</v>
      </c>
      <c r="X82" s="30" t="s">
        <v>247</v>
      </c>
      <c r="Y82" s="31">
        <f t="shared" si="53"/>
        <v>4.934274318570981E-2</v>
      </c>
    </row>
    <row r="83" spans="1:25" x14ac:dyDescent="0.25">
      <c r="A83" s="6" t="str">
        <f t="shared" si="44"/>
        <v>Owi Wijaya</v>
      </c>
      <c r="B83" s="1" t="s">
        <v>120</v>
      </c>
      <c r="C83" s="1" t="str">
        <f>VLOOKUP(A83,[1]Sheet1!H:H,1,FALSE)</f>
        <v>Owi Wijaya</v>
      </c>
      <c r="D83" s="1" t="e">
        <f>A83&amp;"-"&amp;B83&amp;"-"&amp;VLOOKUP(I83,#REF!,2,FALSE)</f>
        <v>#REF!</v>
      </c>
      <c r="E83" s="1" t="e">
        <f>VLOOKUP(D83,[1]Sheet1!D:E,2,FALSE)</f>
        <v>#REF!</v>
      </c>
      <c r="G83" s="1">
        <f t="shared" si="47"/>
        <v>128</v>
      </c>
      <c r="H83" s="1" t="s">
        <v>121</v>
      </c>
      <c r="I83" s="30" t="s">
        <v>13</v>
      </c>
      <c r="J83" s="30" t="s">
        <v>122</v>
      </c>
      <c r="K83" s="24"/>
      <c r="L83" s="44">
        <v>1495.98</v>
      </c>
      <c r="M83" s="44">
        <v>1495.98</v>
      </c>
      <c r="N83" s="64">
        <f t="shared" si="36"/>
        <v>0</v>
      </c>
      <c r="O83" s="2">
        <f t="shared" si="45"/>
        <v>1.7166455104873992E-2</v>
      </c>
      <c r="P83" s="32">
        <f t="shared" si="46"/>
        <v>1.7166455104873992E-2</v>
      </c>
      <c r="R83" s="38">
        <f t="shared" si="48"/>
        <v>1196.7840000000001</v>
      </c>
      <c r="S83" s="38">
        <f t="shared" si="49"/>
        <v>1495.98</v>
      </c>
      <c r="T83" s="38">
        <f t="shared" si="39"/>
        <v>299.19599999999991</v>
      </c>
      <c r="U83" s="39">
        <f t="shared" si="50"/>
        <v>1495.98</v>
      </c>
      <c r="V83" s="39">
        <f t="shared" si="51"/>
        <v>1495.98</v>
      </c>
      <c r="W83" s="31">
        <f t="shared" si="52"/>
        <v>1.7166455104873992E-2</v>
      </c>
      <c r="X83" s="30" t="s">
        <v>247</v>
      </c>
      <c r="Y83" s="31">
        <f t="shared" si="53"/>
        <v>1.7166455104873992E-2</v>
      </c>
    </row>
    <row r="84" spans="1:25" x14ac:dyDescent="0.25">
      <c r="A84" s="6" t="str">
        <f t="shared" si="44"/>
        <v>Owi Wijaya</v>
      </c>
      <c r="B84" s="1" t="s">
        <v>120</v>
      </c>
      <c r="C84" s="1" t="str">
        <f>VLOOKUP(A84,[1]Sheet1!H:H,1,FALSE)</f>
        <v>Owi Wijaya</v>
      </c>
      <c r="D84" s="1" t="e">
        <f>A84&amp;"-"&amp;B84&amp;"-"&amp;VLOOKUP(I84,#REF!,2,FALSE)</f>
        <v>#REF!</v>
      </c>
      <c r="E84" s="1" t="s">
        <v>223</v>
      </c>
      <c r="F84" s="1" t="s">
        <v>225</v>
      </c>
      <c r="G84" s="1">
        <f t="shared" si="47"/>
        <v>1</v>
      </c>
      <c r="H84" s="1" t="s">
        <v>121</v>
      </c>
      <c r="I84" s="30" t="s">
        <v>101</v>
      </c>
      <c r="J84" s="30" t="s">
        <v>122</v>
      </c>
      <c r="K84" s="24"/>
      <c r="L84" s="44">
        <v>516.97</v>
      </c>
      <c r="M84" s="44">
        <v>516.97</v>
      </c>
      <c r="N84" s="64">
        <f t="shared" si="36"/>
        <v>0</v>
      </c>
      <c r="O84" s="2">
        <f t="shared" si="45"/>
        <v>5.9322599871433493E-3</v>
      </c>
      <c r="P84" s="32">
        <f t="shared" si="46"/>
        <v>5.9322599871433493E-3</v>
      </c>
      <c r="R84" s="38">
        <f t="shared" si="48"/>
        <v>413.57600000000002</v>
      </c>
      <c r="S84" s="38">
        <f t="shared" si="49"/>
        <v>516.97</v>
      </c>
      <c r="T84" s="38">
        <f t="shared" si="39"/>
        <v>103.39400000000001</v>
      </c>
      <c r="U84" s="39">
        <f t="shared" si="50"/>
        <v>516.97</v>
      </c>
      <c r="V84" s="39">
        <f t="shared" si="51"/>
        <v>516.97</v>
      </c>
      <c r="W84" s="31">
        <f t="shared" si="52"/>
        <v>5.9322599871433493E-3</v>
      </c>
      <c r="X84" s="30" t="s">
        <v>247</v>
      </c>
      <c r="Y84" s="31">
        <f t="shared" si="53"/>
        <v>5.9322599871433493E-3</v>
      </c>
    </row>
    <row r="85" spans="1:25" x14ac:dyDescent="0.25">
      <c r="A85" s="6" t="str">
        <f t="shared" si="44"/>
        <v>Owi Wijaya</v>
      </c>
      <c r="B85" s="1" t="s">
        <v>120</v>
      </c>
      <c r="C85" s="1" t="str">
        <f>VLOOKUP(A85,[1]Sheet1!H:H,1,FALSE)</f>
        <v>Owi Wijaya</v>
      </c>
      <c r="D85" s="1" t="e">
        <f>A85&amp;"-"&amp;B85&amp;"-"&amp;VLOOKUP(I85,#REF!,2,FALSE)</f>
        <v>#REF!</v>
      </c>
      <c r="E85" s="29" t="s">
        <v>230</v>
      </c>
      <c r="F85" s="1" t="s">
        <v>225</v>
      </c>
      <c r="G85" s="1">
        <f t="shared" si="47"/>
        <v>1</v>
      </c>
      <c r="H85" s="1" t="s">
        <v>121</v>
      </c>
      <c r="I85" s="30" t="s">
        <v>24</v>
      </c>
      <c r="J85" s="30" t="s">
        <v>122</v>
      </c>
      <c r="K85" s="24"/>
      <c r="L85" s="44">
        <v>1463.62</v>
      </c>
      <c r="M85" s="44">
        <v>1463.62</v>
      </c>
      <c r="N85" s="64">
        <f t="shared" si="36"/>
        <v>0</v>
      </c>
      <c r="O85" s="2">
        <f t="shared" si="45"/>
        <v>1.6795122274760137E-2</v>
      </c>
      <c r="P85" s="32">
        <f t="shared" si="46"/>
        <v>1.6795122274760137E-2</v>
      </c>
      <c r="R85" s="38">
        <f t="shared" si="48"/>
        <v>1170.896</v>
      </c>
      <c r="S85" s="38">
        <f t="shared" si="49"/>
        <v>1463.62</v>
      </c>
      <c r="T85" s="38">
        <f t="shared" si="39"/>
        <v>292.72399999999993</v>
      </c>
      <c r="U85" s="39">
        <f t="shared" si="50"/>
        <v>1463.62</v>
      </c>
      <c r="V85" s="39">
        <f t="shared" si="51"/>
        <v>1463.62</v>
      </c>
      <c r="W85" s="31">
        <f t="shared" si="52"/>
        <v>1.6795122274760137E-2</v>
      </c>
      <c r="X85" s="30" t="s">
        <v>247</v>
      </c>
      <c r="Y85" s="31">
        <f t="shared" si="53"/>
        <v>1.6795122274760137E-2</v>
      </c>
    </row>
    <row r="86" spans="1:25" x14ac:dyDescent="0.25">
      <c r="A86" s="6" t="str">
        <f t="shared" si="44"/>
        <v>Owi Wijaya</v>
      </c>
      <c r="B86" s="1" t="s">
        <v>120</v>
      </c>
      <c r="C86" s="1" t="str">
        <f>VLOOKUP(A86,[1]Sheet1!H:H,1,FALSE)</f>
        <v>Owi Wijaya</v>
      </c>
      <c r="D86" s="1" t="e">
        <f>A86&amp;"-"&amp;B86&amp;"-"&amp;VLOOKUP(I86,#REF!,2,FALSE)</f>
        <v>#REF!</v>
      </c>
      <c r="E86" s="1" t="s">
        <v>224</v>
      </c>
      <c r="F86" s="1" t="s">
        <v>225</v>
      </c>
      <c r="G86" s="1">
        <f t="shared" si="47"/>
        <v>1</v>
      </c>
      <c r="H86" s="1" t="s">
        <v>121</v>
      </c>
      <c r="I86" s="30" t="s">
        <v>15</v>
      </c>
      <c r="J86" s="30" t="s">
        <v>122</v>
      </c>
      <c r="K86" s="24"/>
      <c r="L86" s="44">
        <v>1779.8599999999997</v>
      </c>
      <c r="M86" s="44">
        <v>2245.4699999999998</v>
      </c>
      <c r="N86" s="64">
        <f t="shared" si="36"/>
        <v>-465.61000000000013</v>
      </c>
      <c r="O86" s="2">
        <f t="shared" si="45"/>
        <v>2.042399415965522E-2</v>
      </c>
      <c r="P86" s="32">
        <f t="shared" si="46"/>
        <v>1.6188971682990171E-2</v>
      </c>
      <c r="R86" s="38">
        <f t="shared" si="48"/>
        <v>1423.8879999999999</v>
      </c>
      <c r="S86" s="38">
        <f t="shared" si="49"/>
        <v>1779.8599999999997</v>
      </c>
      <c r="T86" s="38">
        <f t="shared" si="39"/>
        <v>355.97199999999975</v>
      </c>
      <c r="U86" s="39">
        <f t="shared" si="50"/>
        <v>2245.4699999999998</v>
      </c>
      <c r="V86" s="39">
        <f t="shared" si="51"/>
        <v>2245.4699999999998</v>
      </c>
      <c r="W86" s="31">
        <f t="shared" si="52"/>
        <v>0</v>
      </c>
      <c r="X86" s="50" t="s">
        <v>246</v>
      </c>
      <c r="Y86" s="31">
        <f t="shared" si="53"/>
        <v>0</v>
      </c>
    </row>
    <row r="87" spans="1:25" x14ac:dyDescent="0.25">
      <c r="A87" s="6" t="str">
        <f t="shared" si="44"/>
        <v>Owi Wijaya</v>
      </c>
      <c r="B87" s="1" t="s">
        <v>21</v>
      </c>
      <c r="C87" s="1" t="str">
        <f>VLOOKUP(A87,[1]Sheet1!H:H,1,FALSE)</f>
        <v>Owi Wijaya</v>
      </c>
      <c r="D87" s="1" t="e">
        <f>A87&amp;"-"&amp;B87&amp;"-"&amp;VLOOKUP(I87,#REF!,2,FALSE)</f>
        <v>#REF!</v>
      </c>
      <c r="E87" s="1" t="s">
        <v>198</v>
      </c>
      <c r="F87" s="1" t="s">
        <v>186</v>
      </c>
      <c r="G87" s="1">
        <f t="shared" si="47"/>
        <v>1</v>
      </c>
      <c r="H87" s="1" t="s">
        <v>123</v>
      </c>
      <c r="I87" s="30" t="s">
        <v>101</v>
      </c>
      <c r="J87" s="30" t="s">
        <v>75</v>
      </c>
      <c r="K87" s="24"/>
      <c r="L87" s="44">
        <v>1115.46</v>
      </c>
      <c r="M87" s="44">
        <v>1115.46</v>
      </c>
      <c r="N87" s="64">
        <f t="shared" si="36"/>
        <v>0</v>
      </c>
      <c r="O87" s="2">
        <f t="shared" si="45"/>
        <v>1.2799966584635319E-2</v>
      </c>
      <c r="P87" s="32" t="s">
        <v>229</v>
      </c>
      <c r="R87" s="38">
        <f t="shared" si="48"/>
        <v>892.36800000000005</v>
      </c>
      <c r="S87" s="38">
        <f t="shared" si="49"/>
        <v>1115.46</v>
      </c>
      <c r="T87" s="38">
        <f t="shared" si="39"/>
        <v>223.09199999999998</v>
      </c>
      <c r="U87" s="39">
        <f t="shared" si="50"/>
        <v>1115.46</v>
      </c>
      <c r="V87" s="39">
        <f t="shared" si="51"/>
        <v>1115.46</v>
      </c>
      <c r="W87" s="31">
        <f t="shared" si="52"/>
        <v>1.2799966584635319E-2</v>
      </c>
      <c r="X87" s="30" t="s">
        <v>247</v>
      </c>
      <c r="Y87" s="31">
        <f t="shared" si="53"/>
        <v>1.2799966584635319E-2</v>
      </c>
    </row>
    <row r="88" spans="1:25" x14ac:dyDescent="0.25">
      <c r="A88" s="6" t="str">
        <f t="shared" si="44"/>
        <v>Owi Wijaya</v>
      </c>
      <c r="B88" s="1" t="s">
        <v>124</v>
      </c>
      <c r="C88" s="1" t="str">
        <f>VLOOKUP(A88,[1]Sheet1!H:H,1,FALSE)</f>
        <v>Owi Wijaya</v>
      </c>
      <c r="D88" s="1" t="e">
        <f>A88&amp;"-"&amp;B88&amp;"-"&amp;VLOOKUP(I88,#REF!,2,FALSE)</f>
        <v>#REF!</v>
      </c>
      <c r="E88" s="1" t="e">
        <f>VLOOKUP(D88,[1]Sheet1!D:E,2,FALSE)</f>
        <v>#REF!</v>
      </c>
      <c r="G88" s="1">
        <f t="shared" si="47"/>
        <v>128</v>
      </c>
      <c r="H88" s="1" t="s">
        <v>125</v>
      </c>
      <c r="I88" s="30" t="s">
        <v>13</v>
      </c>
      <c r="J88" s="30" t="s">
        <v>82</v>
      </c>
      <c r="K88" s="24"/>
      <c r="L88" s="44">
        <v>651</v>
      </c>
      <c r="M88" s="44">
        <v>654.78</v>
      </c>
      <c r="N88" s="64">
        <f t="shared" si="36"/>
        <v>-3.7799999999999727</v>
      </c>
      <c r="O88" s="2">
        <f t="shared" si="45"/>
        <v>7.4702618171853695E-3</v>
      </c>
      <c r="P88" s="32">
        <f t="shared" si="46"/>
        <v>7.4271365084267633E-3</v>
      </c>
      <c r="R88" s="38">
        <f t="shared" si="48"/>
        <v>520.80000000000007</v>
      </c>
      <c r="S88" s="38">
        <f t="shared" si="49"/>
        <v>651</v>
      </c>
      <c r="T88" s="38">
        <f t="shared" si="39"/>
        <v>130.19999999999993</v>
      </c>
      <c r="U88" s="39">
        <f t="shared" si="50"/>
        <v>654.78</v>
      </c>
      <c r="V88" s="39">
        <f t="shared" si="51"/>
        <v>654.78</v>
      </c>
      <c r="W88" s="31">
        <f t="shared" si="52"/>
        <v>0</v>
      </c>
      <c r="X88" s="50" t="s">
        <v>246</v>
      </c>
      <c r="Y88" s="31">
        <f t="shared" si="53"/>
        <v>0</v>
      </c>
    </row>
    <row r="89" spans="1:25" x14ac:dyDescent="0.25">
      <c r="A89" s="6" t="str">
        <f t="shared" si="44"/>
        <v>Owi Wijaya</v>
      </c>
      <c r="B89" s="1" t="s">
        <v>126</v>
      </c>
      <c r="C89" s="1" t="str">
        <f>VLOOKUP(A89,[1]Sheet1!H:H,1,FALSE)</f>
        <v>Owi Wijaya</v>
      </c>
      <c r="D89" s="1" t="e">
        <f>A89&amp;"-"&amp;B89&amp;"-"&amp;VLOOKUP(I89,#REF!,2,FALSE)</f>
        <v>#REF!</v>
      </c>
      <c r="E89" s="1" t="e">
        <f>VLOOKUP(D89,[1]Sheet1!D:E,2,FALSE)</f>
        <v>#REF!</v>
      </c>
      <c r="G89" s="1">
        <f t="shared" si="47"/>
        <v>128</v>
      </c>
      <c r="H89" s="1" t="s">
        <v>127</v>
      </c>
      <c r="I89" s="30" t="s">
        <v>13</v>
      </c>
      <c r="J89" s="30" t="s">
        <v>82</v>
      </c>
      <c r="K89" s="24"/>
      <c r="L89" s="44">
        <v>466</v>
      </c>
      <c r="M89" s="44">
        <v>466.1</v>
      </c>
      <c r="N89" s="64">
        <f t="shared" si="36"/>
        <v>-0.10000000000002274</v>
      </c>
      <c r="O89" s="2">
        <f t="shared" si="45"/>
        <v>5.3473763545443653E-3</v>
      </c>
      <c r="P89" s="32" t="s">
        <v>229</v>
      </c>
      <c r="R89" s="38">
        <f t="shared" si="48"/>
        <v>372.8</v>
      </c>
      <c r="S89" s="38">
        <f t="shared" si="49"/>
        <v>466</v>
      </c>
      <c r="T89" s="38">
        <f t="shared" si="39"/>
        <v>93.199999999999989</v>
      </c>
      <c r="U89" s="39">
        <f t="shared" si="50"/>
        <v>466.1</v>
      </c>
      <c r="V89" s="39">
        <f t="shared" si="51"/>
        <v>466.1</v>
      </c>
      <c r="W89" s="31">
        <f t="shared" si="52"/>
        <v>0</v>
      </c>
      <c r="X89" s="50" t="s">
        <v>246</v>
      </c>
      <c r="Y89" s="31">
        <f t="shared" si="53"/>
        <v>0</v>
      </c>
    </row>
    <row r="90" spans="1:25" x14ac:dyDescent="0.25">
      <c r="A90" s="6" t="str">
        <f t="shared" si="44"/>
        <v>Owi Wijaya</v>
      </c>
      <c r="B90" s="1" t="s">
        <v>128</v>
      </c>
      <c r="C90" s="1" t="str">
        <f>VLOOKUP(A90,[1]Sheet1!H:H,1,FALSE)</f>
        <v>Owi Wijaya</v>
      </c>
      <c r="D90" s="1" t="e">
        <f>A90&amp;"-"&amp;B90&amp;"-"&amp;VLOOKUP(I90,#REF!,2,FALSE)</f>
        <v>#REF!</v>
      </c>
      <c r="E90" s="1" t="e">
        <f>VLOOKUP(D90,[1]Sheet1!D:E,2,FALSE)</f>
        <v>#REF!</v>
      </c>
      <c r="G90" s="1">
        <f t="shared" si="47"/>
        <v>128</v>
      </c>
      <c r="H90" s="1" t="s">
        <v>129</v>
      </c>
      <c r="I90" s="30" t="s">
        <v>13</v>
      </c>
      <c r="J90" s="30" t="s">
        <v>75</v>
      </c>
      <c r="K90" s="24"/>
      <c r="L90" s="44">
        <v>1388.61</v>
      </c>
      <c r="N90" s="44">
        <f t="shared" si="36"/>
        <v>1388.61</v>
      </c>
      <c r="O90" s="2">
        <f t="shared" si="45"/>
        <v>1.5934378282583372E-2</v>
      </c>
      <c r="P90" s="32" t="s">
        <v>229</v>
      </c>
      <c r="R90" s="38">
        <f t="shared" si="48"/>
        <v>1110.8879999999999</v>
      </c>
      <c r="S90" s="38">
        <f t="shared" si="49"/>
        <v>1388.61</v>
      </c>
      <c r="T90" s="38">
        <f t="shared" si="39"/>
        <v>277.72199999999998</v>
      </c>
      <c r="U90" s="39">
        <f t="shared" si="50"/>
        <v>0</v>
      </c>
      <c r="V90" s="39">
        <f t="shared" si="51"/>
        <v>1110.8879999999999</v>
      </c>
      <c r="W90" s="31">
        <f t="shared" si="52"/>
        <v>1.9917972853229216E-2</v>
      </c>
      <c r="X90" s="30" t="s">
        <v>247</v>
      </c>
      <c r="Y90" s="31">
        <f t="shared" si="53"/>
        <v>1.5934378282583372E-2</v>
      </c>
    </row>
    <row r="91" spans="1:25" x14ac:dyDescent="0.25">
      <c r="A91" s="6" t="str">
        <f t="shared" si="44"/>
        <v>Owi Wijaya</v>
      </c>
      <c r="B91" s="1" t="s">
        <v>130</v>
      </c>
      <c r="C91" s="1" t="str">
        <f>VLOOKUP(A91,[1]Sheet1!H:H,1,FALSE)</f>
        <v>Owi Wijaya</v>
      </c>
      <c r="D91" s="1" t="e">
        <f>A91&amp;"-"&amp;B91&amp;"-"&amp;VLOOKUP(I91,#REF!,2,FALSE)</f>
        <v>#REF!</v>
      </c>
      <c r="E91" s="1" t="e">
        <f>VLOOKUP(D91,[1]Sheet1!D:E,2,FALSE)</f>
        <v>#REF!</v>
      </c>
      <c r="G91" s="1">
        <f t="shared" si="47"/>
        <v>128</v>
      </c>
      <c r="H91" s="1" t="s">
        <v>131</v>
      </c>
      <c r="I91" s="30" t="s">
        <v>13</v>
      </c>
      <c r="J91" s="30" t="s">
        <v>75</v>
      </c>
      <c r="K91" s="24"/>
      <c r="L91" s="44">
        <v>221.29</v>
      </c>
      <c r="M91" s="44">
        <v>221.14</v>
      </c>
      <c r="N91" s="44">
        <f t="shared" si="36"/>
        <v>0.15000000000000568</v>
      </c>
      <c r="O91" s="2">
        <f t="shared" si="45"/>
        <v>2.5393152650152848E-3</v>
      </c>
      <c r="P91" s="32" t="s">
        <v>229</v>
      </c>
      <c r="R91" s="38">
        <f t="shared" si="48"/>
        <v>177.03200000000001</v>
      </c>
      <c r="S91" s="38">
        <f t="shared" si="49"/>
        <v>221.29</v>
      </c>
      <c r="T91" s="38">
        <f t="shared" si="39"/>
        <v>44.257999999999981</v>
      </c>
      <c r="U91" s="39">
        <f t="shared" si="50"/>
        <v>221.14</v>
      </c>
      <c r="V91" s="39">
        <f t="shared" si="51"/>
        <v>221.14</v>
      </c>
      <c r="W91" s="31">
        <f t="shared" si="52"/>
        <v>2.5410376910338806E-3</v>
      </c>
      <c r="X91" s="30" t="s">
        <v>247</v>
      </c>
      <c r="Y91" s="31">
        <f t="shared" si="53"/>
        <v>2.5393152650152848E-3</v>
      </c>
    </row>
    <row r="92" spans="1:25" x14ac:dyDescent="0.25">
      <c r="A92" s="6" t="str">
        <f t="shared" si="44"/>
        <v>Owi Wijaya</v>
      </c>
      <c r="B92" s="1" t="s">
        <v>132</v>
      </c>
      <c r="C92" s="1" t="str">
        <f>VLOOKUP(A92,[1]Sheet1!H:H,1,FALSE)</f>
        <v>Owi Wijaya</v>
      </c>
      <c r="D92" s="1" t="e">
        <f>A92&amp;"-"&amp;B92&amp;"-"&amp;VLOOKUP(I92,#REF!,2,FALSE)</f>
        <v>#REF!</v>
      </c>
      <c r="E92" s="1" t="e">
        <f>VLOOKUP(D92,[1]Sheet1!D:E,2,FALSE)</f>
        <v>#REF!</v>
      </c>
      <c r="G92" s="1">
        <f t="shared" si="47"/>
        <v>128</v>
      </c>
      <c r="H92" s="1" t="s">
        <v>133</v>
      </c>
      <c r="I92" s="30" t="s">
        <v>13</v>
      </c>
      <c r="J92" s="30" t="s">
        <v>75</v>
      </c>
      <c r="K92" s="24"/>
      <c r="L92" s="44">
        <v>764.4</v>
      </c>
      <c r="M92" s="44">
        <v>764.4</v>
      </c>
      <c r="N92" s="64">
        <f t="shared" si="36"/>
        <v>0</v>
      </c>
      <c r="O92" s="2">
        <f t="shared" si="45"/>
        <v>8.7715332305015291E-3</v>
      </c>
      <c r="P92" s="32" t="s">
        <v>229</v>
      </c>
      <c r="R92" s="38">
        <f t="shared" si="48"/>
        <v>611.52</v>
      </c>
      <c r="S92" s="38">
        <f t="shared" si="49"/>
        <v>764.4</v>
      </c>
      <c r="T92" s="38">
        <f t="shared" si="39"/>
        <v>152.88</v>
      </c>
      <c r="U92" s="39">
        <f t="shared" si="50"/>
        <v>764.4</v>
      </c>
      <c r="V92" s="39">
        <f t="shared" si="51"/>
        <v>764.4</v>
      </c>
      <c r="W92" s="31">
        <f t="shared" si="52"/>
        <v>8.7715332305015291E-3</v>
      </c>
      <c r="X92" s="30" t="s">
        <v>247</v>
      </c>
      <c r="Y92" s="31">
        <f t="shared" si="53"/>
        <v>8.7715332305015291E-3</v>
      </c>
    </row>
    <row r="93" spans="1:25" x14ac:dyDescent="0.25">
      <c r="A93" s="6" t="str">
        <f t="shared" si="44"/>
        <v>Owi Wijaya</v>
      </c>
      <c r="B93" s="1" t="s">
        <v>134</v>
      </c>
      <c r="C93" s="1" t="str">
        <f>VLOOKUP(A93,[1]Sheet1!H:H,1,FALSE)</f>
        <v>Owi Wijaya</v>
      </c>
      <c r="D93" s="1" t="e">
        <f>A93&amp;"-"&amp;B93&amp;"-"&amp;VLOOKUP(I93,#REF!,2,FALSE)</f>
        <v>#REF!</v>
      </c>
      <c r="E93" s="1" t="e">
        <f>VLOOKUP(D93,[1]Sheet1!D:E,2,FALSE)</f>
        <v>#REF!</v>
      </c>
      <c r="G93" s="1">
        <f t="shared" si="47"/>
        <v>128</v>
      </c>
      <c r="H93" s="1" t="s">
        <v>135</v>
      </c>
      <c r="I93" s="30" t="s">
        <v>13</v>
      </c>
      <c r="J93" s="30" t="s">
        <v>75</v>
      </c>
      <c r="K93" s="24"/>
      <c r="L93" s="44">
        <v>255</v>
      </c>
      <c r="M93" s="44">
        <v>507.83</v>
      </c>
      <c r="N93" s="64">
        <f t="shared" si="36"/>
        <v>-252.82999999999998</v>
      </c>
      <c r="O93" s="2">
        <f t="shared" si="45"/>
        <v>2.9261394214781401E-3</v>
      </c>
      <c r="P93" s="32" t="s">
        <v>229</v>
      </c>
      <c r="R93" s="38">
        <f t="shared" si="48"/>
        <v>204</v>
      </c>
      <c r="S93" s="38">
        <f t="shared" si="49"/>
        <v>255</v>
      </c>
      <c r="T93" s="38">
        <f t="shared" si="39"/>
        <v>51</v>
      </c>
      <c r="U93" s="39">
        <f t="shared" si="50"/>
        <v>507.83</v>
      </c>
      <c r="V93" s="39">
        <f t="shared" si="51"/>
        <v>507.83</v>
      </c>
      <c r="W93" s="31">
        <f t="shared" si="52"/>
        <v>0</v>
      </c>
      <c r="X93" s="50" t="s">
        <v>246</v>
      </c>
      <c r="Y93" s="31">
        <f t="shared" si="53"/>
        <v>0</v>
      </c>
    </row>
    <row r="94" spans="1:25" x14ac:dyDescent="0.25">
      <c r="A94" s="6" t="str">
        <f t="shared" si="44"/>
        <v>Owi Wijaya</v>
      </c>
      <c r="B94" s="1" t="s">
        <v>136</v>
      </c>
      <c r="C94" s="1" t="str">
        <f>VLOOKUP(A94,[1]Sheet1!H:H,1,FALSE)</f>
        <v>Owi Wijaya</v>
      </c>
      <c r="D94" s="1" t="e">
        <f>A94&amp;"-"&amp;B94&amp;"-"&amp;VLOOKUP(I94,#REF!,2,FALSE)</f>
        <v>#REF!</v>
      </c>
      <c r="E94" s="1" t="e">
        <f>VLOOKUP(D94,[1]Sheet1!D:E,2,FALSE)</f>
        <v>#REF!</v>
      </c>
      <c r="G94" s="1">
        <f t="shared" si="47"/>
        <v>128</v>
      </c>
      <c r="H94" s="1" t="s">
        <v>137</v>
      </c>
      <c r="I94" s="30" t="s">
        <v>13</v>
      </c>
      <c r="J94" s="30" t="s">
        <v>75</v>
      </c>
      <c r="K94" s="24"/>
      <c r="L94" s="44">
        <v>200</v>
      </c>
      <c r="N94" s="44">
        <f t="shared" si="36"/>
        <v>200</v>
      </c>
      <c r="O94" s="2">
        <f t="shared" si="45"/>
        <v>2.2950113109632469E-3</v>
      </c>
      <c r="P94" s="32" t="s">
        <v>229</v>
      </c>
      <c r="R94" s="38">
        <f t="shared" si="48"/>
        <v>160</v>
      </c>
      <c r="S94" s="38">
        <f t="shared" si="49"/>
        <v>200</v>
      </c>
      <c r="T94" s="38">
        <f t="shared" si="39"/>
        <v>40</v>
      </c>
      <c r="U94" s="39">
        <f t="shared" si="50"/>
        <v>0</v>
      </c>
      <c r="V94" s="39">
        <f t="shared" si="51"/>
        <v>160</v>
      </c>
      <c r="W94" s="31">
        <f t="shared" si="52"/>
        <v>2.8687641387040589E-3</v>
      </c>
      <c r="X94" s="30" t="s">
        <v>247</v>
      </c>
      <c r="Y94" s="31">
        <f t="shared" si="53"/>
        <v>2.2950113109632469E-3</v>
      </c>
    </row>
    <row r="95" spans="1:25" x14ac:dyDescent="0.25">
      <c r="A95" s="6" t="str">
        <f t="shared" si="44"/>
        <v>Owi Wijaya</v>
      </c>
      <c r="B95" s="1" t="s">
        <v>138</v>
      </c>
      <c r="C95" s="1" t="str">
        <f>VLOOKUP(A95,[1]Sheet1!H:H,1,FALSE)</f>
        <v>Owi Wijaya</v>
      </c>
      <c r="D95" s="1" t="e">
        <f>A95&amp;"-"&amp;B95&amp;"-"&amp;VLOOKUP(I95,#REF!,2,FALSE)</f>
        <v>#REF!</v>
      </c>
      <c r="E95" s="1" t="e">
        <f>VLOOKUP(D95,[1]Sheet1!D:E,2,FALSE)</f>
        <v>#REF!</v>
      </c>
      <c r="G95" s="1">
        <f t="shared" si="47"/>
        <v>128</v>
      </c>
      <c r="H95" s="1" t="s">
        <v>139</v>
      </c>
      <c r="I95" s="30" t="s">
        <v>13</v>
      </c>
      <c r="J95" s="30" t="s">
        <v>75</v>
      </c>
      <c r="K95" s="24"/>
      <c r="L95" s="44">
        <v>464.37</v>
      </c>
      <c r="M95" s="44">
        <v>256.64999999999998</v>
      </c>
      <c r="N95" s="44">
        <f t="shared" si="36"/>
        <v>207.72000000000003</v>
      </c>
      <c r="O95" s="2">
        <f t="shared" si="45"/>
        <v>5.3286720123600154E-3</v>
      </c>
      <c r="P95" s="32">
        <f t="shared" si="46"/>
        <v>9.6414394014401727E-3</v>
      </c>
      <c r="R95" s="38">
        <f t="shared" si="48"/>
        <v>371.49600000000004</v>
      </c>
      <c r="S95" s="38">
        <f t="shared" si="49"/>
        <v>464.37</v>
      </c>
      <c r="T95" s="38">
        <f t="shared" si="39"/>
        <v>92.873999999999967</v>
      </c>
      <c r="U95" s="39">
        <f t="shared" si="50"/>
        <v>256.64999999999998</v>
      </c>
      <c r="V95" s="39">
        <f t="shared" si="51"/>
        <v>371.49600000000004</v>
      </c>
      <c r="W95" s="31">
        <f t="shared" si="52"/>
        <v>6.6608400154500183E-3</v>
      </c>
      <c r="X95" s="30" t="s">
        <v>247</v>
      </c>
      <c r="Y95" s="31">
        <f t="shared" si="53"/>
        <v>5.3286720123600154E-3</v>
      </c>
    </row>
    <row r="96" spans="1:25" x14ac:dyDescent="0.25">
      <c r="A96" s="6" t="str">
        <f t="shared" si="44"/>
        <v>Owi Wijaya</v>
      </c>
      <c r="B96" s="1" t="s">
        <v>21</v>
      </c>
      <c r="C96" s="1" t="str">
        <f>VLOOKUP(A96,[1]Sheet1!H:H,1,FALSE)</f>
        <v>Owi Wijaya</v>
      </c>
      <c r="D96" s="1" t="e">
        <f>A96&amp;"-"&amp;B96&amp;"-"&amp;VLOOKUP(I96,#REF!,2,FALSE)</f>
        <v>#REF!</v>
      </c>
      <c r="E96" s="27" t="s">
        <v>199</v>
      </c>
      <c r="F96" s="1" t="s">
        <v>186</v>
      </c>
      <c r="G96" s="1">
        <f t="shared" si="47"/>
        <v>2</v>
      </c>
      <c r="H96" s="1" t="s">
        <v>140</v>
      </c>
      <c r="I96" s="30" t="s">
        <v>13</v>
      </c>
      <c r="J96" s="30" t="s">
        <v>75</v>
      </c>
      <c r="K96" s="24"/>
      <c r="L96" s="44">
        <v>515.79999999999995</v>
      </c>
      <c r="M96" s="45">
        <v>455.02</v>
      </c>
      <c r="N96" s="44">
        <f t="shared" si="36"/>
        <v>60.779999999999973</v>
      </c>
      <c r="O96" s="2">
        <f t="shared" si="45"/>
        <v>5.9188341709742135E-3</v>
      </c>
      <c r="P96" s="32">
        <f t="shared" si="46"/>
        <v>6.7094515963880682E-3</v>
      </c>
      <c r="R96" s="38">
        <f t="shared" si="48"/>
        <v>412.64</v>
      </c>
      <c r="S96" s="38">
        <f t="shared" si="49"/>
        <v>515.79999999999995</v>
      </c>
      <c r="T96" s="38">
        <f t="shared" si="39"/>
        <v>103.15999999999997</v>
      </c>
      <c r="U96" s="39">
        <f t="shared" si="50"/>
        <v>455.02</v>
      </c>
      <c r="V96" s="39">
        <f t="shared" si="51"/>
        <v>455.02</v>
      </c>
      <c r="W96" s="31">
        <f t="shared" si="52"/>
        <v>6.7094515963880682E-3</v>
      </c>
      <c r="X96" s="30" t="s">
        <v>247</v>
      </c>
      <c r="Y96" s="31">
        <f t="shared" si="53"/>
        <v>5.9188341709742135E-3</v>
      </c>
    </row>
    <row r="97" spans="1:25" x14ac:dyDescent="0.25">
      <c r="A97" s="6" t="str">
        <f t="shared" si="44"/>
        <v>Owi Wijaya</v>
      </c>
      <c r="B97" s="1" t="s">
        <v>21</v>
      </c>
      <c r="C97" s="1" t="str">
        <f>VLOOKUP(A97,[1]Sheet1!H:H,1,FALSE)</f>
        <v>Owi Wijaya</v>
      </c>
      <c r="D97" s="1" t="e">
        <f>A97&amp;"-"&amp;B97&amp;"-"&amp;VLOOKUP(I97,#REF!,2,FALSE)</f>
        <v>#REF!</v>
      </c>
      <c r="E97" s="27" t="s">
        <v>199</v>
      </c>
      <c r="F97" s="1" t="s">
        <v>186</v>
      </c>
      <c r="G97" s="1">
        <f t="shared" si="47"/>
        <v>2</v>
      </c>
      <c r="H97" s="1" t="s">
        <v>123</v>
      </c>
      <c r="I97" s="30" t="s">
        <v>13</v>
      </c>
      <c r="J97" s="30" t="s">
        <v>75</v>
      </c>
      <c r="K97" s="24"/>
      <c r="L97" s="44">
        <v>1891.43</v>
      </c>
      <c r="M97" s="44">
        <v>1885.93</v>
      </c>
      <c r="N97" s="44">
        <f t="shared" si="36"/>
        <v>5.5</v>
      </c>
      <c r="O97" s="2">
        <f t="shared" si="45"/>
        <v>2.1704266219476073E-2</v>
      </c>
      <c r="P97" s="32" t="s">
        <v>229</v>
      </c>
      <c r="R97" s="38">
        <f t="shared" si="48"/>
        <v>1513.1440000000002</v>
      </c>
      <c r="S97" s="38">
        <f t="shared" si="49"/>
        <v>1891.43</v>
      </c>
      <c r="T97" s="38">
        <f t="shared" si="39"/>
        <v>378.28599999999983</v>
      </c>
      <c r="U97" s="39">
        <f t="shared" si="50"/>
        <v>1885.93</v>
      </c>
      <c r="V97" s="39">
        <f t="shared" si="51"/>
        <v>1885.93</v>
      </c>
      <c r="W97" s="31">
        <f t="shared" si="52"/>
        <v>2.1767563088504676E-2</v>
      </c>
      <c r="X97" s="30" t="s">
        <v>247</v>
      </c>
      <c r="Y97" s="31">
        <f t="shared" si="53"/>
        <v>2.1704266219476073E-2</v>
      </c>
    </row>
    <row r="98" spans="1:25" x14ac:dyDescent="0.25">
      <c r="A98" s="6" t="str">
        <f t="shared" si="44"/>
        <v>Owi Wijaya</v>
      </c>
      <c r="B98" s="1" t="s">
        <v>21</v>
      </c>
      <c r="C98" s="1" t="str">
        <f>VLOOKUP(A98,[1]Sheet1!H:H,1,FALSE)</f>
        <v>Owi Wijaya</v>
      </c>
      <c r="D98" s="1" t="e">
        <f>A98&amp;"-"&amp;B98&amp;"-"&amp;VLOOKUP(I98,#REF!,2,FALSE)</f>
        <v>#REF!</v>
      </c>
      <c r="E98" s="27" t="s">
        <v>201</v>
      </c>
      <c r="F98" s="1" t="s">
        <v>186</v>
      </c>
      <c r="G98" s="1">
        <f t="shared" si="47"/>
        <v>2</v>
      </c>
      <c r="H98" s="1" t="s">
        <v>123</v>
      </c>
      <c r="I98" s="30" t="s">
        <v>24</v>
      </c>
      <c r="J98" s="30" t="s">
        <v>75</v>
      </c>
      <c r="K98" s="24"/>
      <c r="L98" s="44">
        <v>1328.48</v>
      </c>
      <c r="M98" s="44">
        <v>1385.06</v>
      </c>
      <c r="N98" s="64">
        <f t="shared" si="36"/>
        <v>-56.579999999999927</v>
      </c>
      <c r="O98" s="2">
        <f t="shared" si="45"/>
        <v>1.5244383131942272E-2</v>
      </c>
      <c r="P98" s="32" t="s">
        <v>229</v>
      </c>
      <c r="R98" s="38">
        <f t="shared" si="48"/>
        <v>1062.7840000000001</v>
      </c>
      <c r="S98" s="38">
        <f t="shared" si="49"/>
        <v>1328.48</v>
      </c>
      <c r="T98" s="38">
        <f t="shared" si="39"/>
        <v>265.69599999999991</v>
      </c>
      <c r="U98" s="39">
        <f t="shared" si="50"/>
        <v>1385.06</v>
      </c>
      <c r="V98" s="39">
        <f t="shared" si="51"/>
        <v>1385.06</v>
      </c>
      <c r="W98" s="31">
        <f t="shared" si="52"/>
        <v>0</v>
      </c>
      <c r="X98" s="50" t="s">
        <v>246</v>
      </c>
      <c r="Y98" s="31">
        <f t="shared" si="53"/>
        <v>0</v>
      </c>
    </row>
    <row r="99" spans="1:25" x14ac:dyDescent="0.25">
      <c r="A99" s="6" t="str">
        <f t="shared" si="44"/>
        <v>Owi Wijaya</v>
      </c>
      <c r="B99" s="1" t="s">
        <v>21</v>
      </c>
      <c r="C99" s="1" t="str">
        <f>VLOOKUP(A99,[1]Sheet1!H:H,1,FALSE)</f>
        <v>Owi Wijaya</v>
      </c>
      <c r="D99" s="1" t="e">
        <f>A99&amp;"-"&amp;B99&amp;"-"&amp;VLOOKUP(I99,#REF!,2,FALSE)</f>
        <v>#REF!</v>
      </c>
      <c r="E99" s="27" t="s">
        <v>200</v>
      </c>
      <c r="F99" s="1" t="s">
        <v>186</v>
      </c>
      <c r="G99" s="1">
        <f t="shared" si="47"/>
        <v>2</v>
      </c>
      <c r="H99" s="1" t="s">
        <v>123</v>
      </c>
      <c r="I99" s="30" t="s">
        <v>15</v>
      </c>
      <c r="J99" s="30" t="s">
        <v>75</v>
      </c>
      <c r="K99" s="24"/>
      <c r="L99" s="44">
        <v>1328.28</v>
      </c>
      <c r="M99" s="44">
        <v>1324.62</v>
      </c>
      <c r="N99" s="44">
        <f t="shared" si="36"/>
        <v>3.6600000000000819</v>
      </c>
      <c r="O99" s="2">
        <f t="shared" si="45"/>
        <v>1.5242088120631308E-2</v>
      </c>
      <c r="P99" s="32" t="s">
        <v>229</v>
      </c>
      <c r="R99" s="38">
        <f t="shared" si="48"/>
        <v>1062.624</v>
      </c>
      <c r="S99" s="38">
        <f t="shared" si="49"/>
        <v>1328.28</v>
      </c>
      <c r="T99" s="38">
        <f t="shared" si="39"/>
        <v>265.65599999999995</v>
      </c>
      <c r="U99" s="39">
        <f t="shared" si="50"/>
        <v>1324.62</v>
      </c>
      <c r="V99" s="39">
        <f t="shared" si="51"/>
        <v>1324.62</v>
      </c>
      <c r="W99" s="31">
        <f t="shared" si="52"/>
        <v>1.5284202872425417E-2</v>
      </c>
      <c r="X99" s="30" t="s">
        <v>247</v>
      </c>
      <c r="Y99" s="31">
        <f t="shared" si="53"/>
        <v>1.5242088120631308E-2</v>
      </c>
    </row>
    <row r="100" spans="1:25" x14ac:dyDescent="0.25">
      <c r="A100" s="7" t="s">
        <v>35</v>
      </c>
      <c r="B100" s="7" t="str">
        <f>A99</f>
        <v>Owi Wijaya</v>
      </c>
      <c r="C100" s="1" t="e">
        <f>VLOOKUP(A100,[1]Sheet1!H:H,1,FALSE)</f>
        <v>#N/A</v>
      </c>
      <c r="D100" s="1" t="e">
        <f>A100&amp;"-"&amp;B100&amp;"-"&amp;VLOOKUP(I100,#REF!,2,FALSE)</f>
        <v>#REF!</v>
      </c>
      <c r="E100" s="1" t="e">
        <f>VLOOKUP(D100,[1]Sheet1!D:E,2,FALSE)</f>
        <v>#REF!</v>
      </c>
      <c r="F100" s="7" t="s">
        <v>208</v>
      </c>
      <c r="G100" s="1">
        <f t="shared" si="47"/>
        <v>128</v>
      </c>
      <c r="H100" s="7"/>
      <c r="I100" s="55"/>
      <c r="J100" s="55"/>
      <c r="K100" s="55"/>
      <c r="L100" s="46">
        <f>SUM(L46:L99)</f>
        <v>87145.539999999964</v>
      </c>
      <c r="M100" s="46"/>
      <c r="N100" s="46"/>
      <c r="O100" s="8">
        <f>SUM(O45:O99)</f>
        <v>1</v>
      </c>
      <c r="P100" s="32">
        <f>SUM(P45:P99)</f>
        <v>1.5330185358483941</v>
      </c>
      <c r="V100" s="43">
        <f>SUM(V45:V99)</f>
        <v>91139.171999999991</v>
      </c>
      <c r="W100" s="52">
        <f>SUM(W45:W99)</f>
        <v>0.46293296055605404</v>
      </c>
      <c r="X100" s="52">
        <f>COUNTIF($X$45:$X$99,"ok")/COUNTIF($X$45:$X$99,"&lt;&gt;")</f>
        <v>0.70909090909090911</v>
      </c>
      <c r="Y100" s="52">
        <f>SUM(Y45:Y99)</f>
        <v>0.41599202896671506</v>
      </c>
    </row>
    <row r="101" spans="1:25" x14ac:dyDescent="0.25">
      <c r="A101" s="6" t="s">
        <v>141</v>
      </c>
      <c r="B101" s="1" t="s">
        <v>93</v>
      </c>
      <c r="C101" s="1" t="str">
        <f>VLOOKUP(A101,[1]Sheet1!H:H,1,FALSE)</f>
        <v>Wawan Iskandar</v>
      </c>
      <c r="D101" s="1" t="e">
        <f>A101&amp;"-"&amp;B101&amp;"-"&amp;VLOOKUP(I101,#REF!,2,FALSE)</f>
        <v>#REF!</v>
      </c>
      <c r="E101" s="1" t="e">
        <f>VLOOKUP(D101,[1]Sheet1!D:E,2,FALSE)</f>
        <v>#REF!</v>
      </c>
      <c r="G101" s="1">
        <f t="shared" si="47"/>
        <v>128</v>
      </c>
      <c r="H101" s="1" t="s">
        <v>94</v>
      </c>
      <c r="I101" s="30" t="s">
        <v>101</v>
      </c>
      <c r="J101" s="30" t="s">
        <v>95</v>
      </c>
      <c r="K101" s="24"/>
      <c r="L101" s="44">
        <v>2736.7799999999997</v>
      </c>
      <c r="M101" s="44">
        <v>-53.45</v>
      </c>
      <c r="N101" s="44">
        <f t="shared" ref="N101:N122" si="54">L101-M101</f>
        <v>2790.2299999999996</v>
      </c>
      <c r="O101" s="2">
        <f>L101/$L$123</f>
        <v>2.7232510432328692E-2</v>
      </c>
      <c r="R101" s="38">
        <f t="shared" ref="R101:R122" si="55">L101*$R$5</f>
        <v>2189.424</v>
      </c>
      <c r="S101" s="38">
        <f t="shared" ref="S101:S122" si="56">L101*$S$5</f>
        <v>2736.7799999999997</v>
      </c>
      <c r="T101" s="38">
        <f t="shared" ref="T101:T122" si="57">S101-R101</f>
        <v>547.35599999999977</v>
      </c>
      <c r="U101" s="39">
        <f t="shared" ref="U101:U122" si="58">M101</f>
        <v>-53.45</v>
      </c>
      <c r="V101" s="39">
        <f t="shared" ref="V101:V122" si="59">IF(U101&gt;=R101,U101,R101)</f>
        <v>2189.424</v>
      </c>
      <c r="W101" s="31">
        <f t="shared" ref="W101:W122" si="60">IF(S101=0,0,IF(U101&gt;S101,0,S101/V101*O101))</f>
        <v>3.4040638040410867E-2</v>
      </c>
      <c r="X101" s="30" t="s">
        <v>247</v>
      </c>
      <c r="Y101" s="31">
        <f t="shared" ref="Y101:Y122" si="61">IF(U101&gt;S101,0,O101)</f>
        <v>2.7232510432328692E-2</v>
      </c>
    </row>
    <row r="102" spans="1:25" x14ac:dyDescent="0.25">
      <c r="A102" s="6" t="str">
        <f t="shared" ref="A102:A122" si="62">A101</f>
        <v>Wawan Iskandar</v>
      </c>
      <c r="B102" s="1" t="s">
        <v>102</v>
      </c>
      <c r="C102" s="1" t="str">
        <f>VLOOKUP(A102,[1]Sheet1!H:H,1,FALSE)</f>
        <v>Wawan Iskandar</v>
      </c>
      <c r="D102" s="1" t="e">
        <f>A102&amp;"-"&amp;B102&amp;"-"&amp;VLOOKUP(I102,#REF!,2,FALSE)</f>
        <v>#REF!</v>
      </c>
      <c r="E102" s="1" t="e">
        <f>VLOOKUP(D102,[1]Sheet1!D:E,2,FALSE)</f>
        <v>#REF!</v>
      </c>
      <c r="G102" s="1">
        <f t="shared" ref="G102:G133" si="63">COUNTIF($E$6:$E$174,E102)</f>
        <v>128</v>
      </c>
      <c r="H102" s="1" t="s">
        <v>103</v>
      </c>
      <c r="I102" s="30" t="s">
        <v>101</v>
      </c>
      <c r="J102" s="30" t="s">
        <v>75</v>
      </c>
      <c r="K102" s="24"/>
      <c r="L102" s="44">
        <v>200</v>
      </c>
      <c r="M102" s="44">
        <v>40.869999999999997</v>
      </c>
      <c r="N102" s="44">
        <f t="shared" si="54"/>
        <v>159.13</v>
      </c>
      <c r="O102" s="2">
        <f t="shared" ref="O102:O122" si="64">L102/$L$123</f>
        <v>1.990113230316554E-3</v>
      </c>
      <c r="R102" s="38">
        <f t="shared" si="55"/>
        <v>160</v>
      </c>
      <c r="S102" s="38">
        <f t="shared" si="56"/>
        <v>200</v>
      </c>
      <c r="T102" s="38">
        <f t="shared" si="57"/>
        <v>40</v>
      </c>
      <c r="U102" s="39">
        <f t="shared" si="58"/>
        <v>40.869999999999997</v>
      </c>
      <c r="V102" s="39">
        <f t="shared" si="59"/>
        <v>160</v>
      </c>
      <c r="W102" s="31">
        <f t="shared" si="60"/>
        <v>2.4876415378956925E-3</v>
      </c>
      <c r="X102" s="30" t="s">
        <v>247</v>
      </c>
      <c r="Y102" s="31">
        <f t="shared" si="61"/>
        <v>1.990113230316554E-3</v>
      </c>
    </row>
    <row r="103" spans="1:25" x14ac:dyDescent="0.25">
      <c r="A103" s="6" t="str">
        <f t="shared" si="62"/>
        <v>Wawan Iskandar</v>
      </c>
      <c r="B103" s="1" t="s">
        <v>118</v>
      </c>
      <c r="C103" s="1" t="str">
        <f>VLOOKUP(A103,[1]Sheet1!H:H,1,FALSE)</f>
        <v>Wawan Iskandar</v>
      </c>
      <c r="D103" s="1" t="e">
        <f>A103&amp;"-"&amp;B103&amp;"-"&amp;VLOOKUP(I103,#REF!,2,FALSE)</f>
        <v>#REF!</v>
      </c>
      <c r="E103" s="1" t="e">
        <f>VLOOKUP(D103,[1]Sheet1!D:E,2,FALSE)</f>
        <v>#REF!</v>
      </c>
      <c r="G103" s="1">
        <f t="shared" si="63"/>
        <v>128</v>
      </c>
      <c r="H103" s="1" t="s">
        <v>119</v>
      </c>
      <c r="I103" s="30" t="s">
        <v>101</v>
      </c>
      <c r="J103" s="30" t="s">
        <v>95</v>
      </c>
      <c r="K103" s="24"/>
      <c r="L103" s="44">
        <v>1460</v>
      </c>
      <c r="M103" s="44">
        <v>1659.81</v>
      </c>
      <c r="N103" s="64">
        <f t="shared" si="54"/>
        <v>-199.80999999999995</v>
      </c>
      <c r="O103" s="2">
        <f t="shared" si="64"/>
        <v>1.4527826581310844E-2</v>
      </c>
      <c r="R103" s="38">
        <f t="shared" si="55"/>
        <v>1168</v>
      </c>
      <c r="S103" s="38">
        <f t="shared" si="56"/>
        <v>1460</v>
      </c>
      <c r="T103" s="38">
        <f t="shared" si="57"/>
        <v>292</v>
      </c>
      <c r="U103" s="39">
        <f t="shared" si="58"/>
        <v>1659.81</v>
      </c>
      <c r="V103" s="39">
        <f t="shared" si="59"/>
        <v>1659.81</v>
      </c>
      <c r="W103" s="31">
        <f t="shared" si="60"/>
        <v>0</v>
      </c>
      <c r="X103" s="50" t="s">
        <v>246</v>
      </c>
      <c r="Y103" s="31">
        <f t="shared" si="61"/>
        <v>0</v>
      </c>
    </row>
    <row r="104" spans="1:25" x14ac:dyDescent="0.25">
      <c r="A104" s="6" t="str">
        <f t="shared" si="62"/>
        <v>Wawan Iskandar</v>
      </c>
      <c r="B104" s="1" t="s">
        <v>128</v>
      </c>
      <c r="C104" s="1" t="str">
        <f>VLOOKUP(A104,[1]Sheet1!H:H,1,FALSE)</f>
        <v>Wawan Iskandar</v>
      </c>
      <c r="D104" s="1" t="e">
        <f>A104&amp;"-"&amp;B104&amp;"-"&amp;VLOOKUP(I104,#REF!,2,FALSE)</f>
        <v>#REF!</v>
      </c>
      <c r="E104" s="1" t="e">
        <f>VLOOKUP(D104,[1]Sheet1!D:E,2,FALSE)</f>
        <v>#REF!</v>
      </c>
      <c r="G104" s="1">
        <f t="shared" si="63"/>
        <v>128</v>
      </c>
      <c r="H104" s="1" t="s">
        <v>129</v>
      </c>
      <c r="I104" s="30" t="s">
        <v>101</v>
      </c>
      <c r="J104" s="30" t="s">
        <v>75</v>
      </c>
      <c r="K104" s="24"/>
      <c r="L104" s="44">
        <v>4235.2299999999996</v>
      </c>
      <c r="N104" s="44">
        <f t="shared" si="54"/>
        <v>4235.2299999999996</v>
      </c>
      <c r="O104" s="2">
        <f t="shared" si="64"/>
        <v>4.2142936282167892E-2</v>
      </c>
      <c r="R104" s="38">
        <f t="shared" si="55"/>
        <v>3388.1839999999997</v>
      </c>
      <c r="S104" s="38">
        <f t="shared" si="56"/>
        <v>4235.2299999999996</v>
      </c>
      <c r="T104" s="38">
        <f t="shared" si="57"/>
        <v>847.04599999999982</v>
      </c>
      <c r="U104" s="39">
        <f t="shared" si="58"/>
        <v>0</v>
      </c>
      <c r="V104" s="39">
        <f t="shared" si="59"/>
        <v>3388.1839999999997</v>
      </c>
      <c r="W104" s="31">
        <f t="shared" si="60"/>
        <v>5.2678670352709865E-2</v>
      </c>
      <c r="X104" s="30" t="s">
        <v>247</v>
      </c>
      <c r="Y104" s="31">
        <f t="shared" si="61"/>
        <v>4.2142936282167892E-2</v>
      </c>
    </row>
    <row r="105" spans="1:25" x14ac:dyDescent="0.25">
      <c r="A105" s="6" t="str">
        <f t="shared" si="62"/>
        <v>Wawan Iskandar</v>
      </c>
      <c r="B105" s="1" t="s">
        <v>130</v>
      </c>
      <c r="C105" s="1" t="str">
        <f>VLOOKUP(A105,[1]Sheet1!H:H,1,FALSE)</f>
        <v>Wawan Iskandar</v>
      </c>
      <c r="D105" s="1" t="e">
        <f>A105&amp;"-"&amp;B105&amp;"-"&amp;VLOOKUP(I105,#REF!,2,FALSE)</f>
        <v>#REF!</v>
      </c>
      <c r="E105" s="1" t="e">
        <f>VLOOKUP(D105,[1]Sheet1!D:E,2,FALSE)</f>
        <v>#REF!</v>
      </c>
      <c r="G105" s="1">
        <f t="shared" si="63"/>
        <v>128</v>
      </c>
      <c r="H105" s="1" t="s">
        <v>142</v>
      </c>
      <c r="I105" s="30" t="s">
        <v>101</v>
      </c>
      <c r="J105" s="30" t="s">
        <v>75</v>
      </c>
      <c r="K105" s="24"/>
      <c r="L105" s="44">
        <v>821.62</v>
      </c>
      <c r="M105" s="44">
        <v>821.62</v>
      </c>
      <c r="N105" s="64">
        <f t="shared" si="54"/>
        <v>0</v>
      </c>
      <c r="O105" s="2">
        <f t="shared" si="64"/>
        <v>8.175584161463436E-3</v>
      </c>
      <c r="R105" s="38">
        <f t="shared" si="55"/>
        <v>657.29600000000005</v>
      </c>
      <c r="S105" s="38">
        <f t="shared" si="56"/>
        <v>821.62</v>
      </c>
      <c r="T105" s="38">
        <f t="shared" si="57"/>
        <v>164.32399999999996</v>
      </c>
      <c r="U105" s="39">
        <f t="shared" si="58"/>
        <v>821.62</v>
      </c>
      <c r="V105" s="39">
        <f t="shared" si="59"/>
        <v>821.62</v>
      </c>
      <c r="W105" s="31">
        <f t="shared" si="60"/>
        <v>8.175584161463436E-3</v>
      </c>
      <c r="X105" s="30" t="s">
        <v>247</v>
      </c>
      <c r="Y105" s="31">
        <f t="shared" si="61"/>
        <v>8.175584161463436E-3</v>
      </c>
    </row>
    <row r="106" spans="1:25" x14ac:dyDescent="0.25">
      <c r="A106" s="6" t="str">
        <f t="shared" si="62"/>
        <v>Wawan Iskandar</v>
      </c>
      <c r="B106" s="1" t="s">
        <v>134</v>
      </c>
      <c r="C106" s="1" t="str">
        <f>VLOOKUP(A106,[1]Sheet1!H:H,1,FALSE)</f>
        <v>Wawan Iskandar</v>
      </c>
      <c r="D106" s="1" t="e">
        <f>A106&amp;"-"&amp;B106&amp;"-"&amp;VLOOKUP(I106,#REF!,2,FALSE)</f>
        <v>#REF!</v>
      </c>
      <c r="E106" s="1" t="e">
        <f>VLOOKUP(D106,[1]Sheet1!D:E,2,FALSE)</f>
        <v>#REF!</v>
      </c>
      <c r="G106" s="1">
        <f t="shared" si="63"/>
        <v>128</v>
      </c>
      <c r="H106" s="1" t="s">
        <v>135</v>
      </c>
      <c r="I106" s="30" t="s">
        <v>101</v>
      </c>
      <c r="J106" s="30" t="s">
        <v>75</v>
      </c>
      <c r="K106" s="24"/>
      <c r="L106" s="44">
        <v>55</v>
      </c>
      <c r="N106" s="44">
        <f t="shared" si="54"/>
        <v>55</v>
      </c>
      <c r="O106" s="2">
        <f t="shared" si="64"/>
        <v>5.4728113833705236E-4</v>
      </c>
      <c r="R106" s="38">
        <f t="shared" si="55"/>
        <v>44</v>
      </c>
      <c r="S106" s="38">
        <f t="shared" si="56"/>
        <v>55</v>
      </c>
      <c r="T106" s="38">
        <f t="shared" si="57"/>
        <v>11</v>
      </c>
      <c r="U106" s="39">
        <f t="shared" si="58"/>
        <v>0</v>
      </c>
      <c r="V106" s="39">
        <f t="shared" si="59"/>
        <v>44</v>
      </c>
      <c r="W106" s="31">
        <f t="shared" si="60"/>
        <v>6.8410142292131548E-4</v>
      </c>
      <c r="X106" s="30" t="s">
        <v>247</v>
      </c>
      <c r="Y106" s="31">
        <f t="shared" si="61"/>
        <v>5.4728113833705236E-4</v>
      </c>
    </row>
    <row r="107" spans="1:25" x14ac:dyDescent="0.25">
      <c r="A107" s="6" t="str">
        <f t="shared" si="62"/>
        <v>Wawan Iskandar</v>
      </c>
      <c r="B107" s="1" t="s">
        <v>138</v>
      </c>
      <c r="C107" s="1" t="str">
        <f>VLOOKUP(A107,[1]Sheet1!H:H,1,FALSE)</f>
        <v>Wawan Iskandar</v>
      </c>
      <c r="D107" s="1" t="e">
        <f>A107&amp;"-"&amp;B107&amp;"-"&amp;VLOOKUP(I107,#REF!,2,FALSE)</f>
        <v>#REF!</v>
      </c>
      <c r="E107" s="1" t="e">
        <f>VLOOKUP(D107,[1]Sheet1!D:E,2,FALSE)</f>
        <v>#REF!</v>
      </c>
      <c r="G107" s="1">
        <f t="shared" si="63"/>
        <v>128</v>
      </c>
      <c r="H107" s="1" t="s">
        <v>139</v>
      </c>
      <c r="I107" s="30" t="s">
        <v>101</v>
      </c>
      <c r="J107" s="30" t="s">
        <v>75</v>
      </c>
      <c r="K107" s="24"/>
      <c r="L107" s="44">
        <v>20.09</v>
      </c>
      <c r="M107" s="44">
        <v>15.99</v>
      </c>
      <c r="N107" s="44">
        <f t="shared" si="54"/>
        <v>4.0999999999999996</v>
      </c>
      <c r="O107" s="2">
        <f t="shared" si="64"/>
        <v>1.9990687398529784E-4</v>
      </c>
      <c r="R107" s="38">
        <f t="shared" si="55"/>
        <v>16.071999999999999</v>
      </c>
      <c r="S107" s="38">
        <f t="shared" si="56"/>
        <v>20.09</v>
      </c>
      <c r="T107" s="38">
        <f t="shared" si="57"/>
        <v>4.0180000000000007</v>
      </c>
      <c r="U107" s="39">
        <f t="shared" si="58"/>
        <v>15.99</v>
      </c>
      <c r="V107" s="39">
        <f t="shared" si="59"/>
        <v>16.071999999999999</v>
      </c>
      <c r="W107" s="31">
        <f t="shared" si="60"/>
        <v>2.4988359248162231E-4</v>
      </c>
      <c r="X107" s="30" t="s">
        <v>247</v>
      </c>
      <c r="Y107" s="31">
        <f t="shared" si="61"/>
        <v>1.9990687398529784E-4</v>
      </c>
    </row>
    <row r="108" spans="1:25" x14ac:dyDescent="0.25">
      <c r="A108" s="6" t="str">
        <f t="shared" si="62"/>
        <v>Wawan Iskandar</v>
      </c>
      <c r="B108" s="1" t="s">
        <v>80</v>
      </c>
      <c r="C108" s="1" t="str">
        <f>VLOOKUP(A108,[1]Sheet1!H:H,1,FALSE)</f>
        <v>Wawan Iskandar</v>
      </c>
      <c r="D108" s="1" t="e">
        <f>A108&amp;"-"&amp;B108&amp;"-"&amp;VLOOKUP(I108,#REF!,2,FALSE)</f>
        <v>#REF!</v>
      </c>
      <c r="E108" s="1" t="e">
        <f>VLOOKUP(D108,[1]Sheet1!D:E,2,FALSE)</f>
        <v>#REF!</v>
      </c>
      <c r="G108" s="1">
        <f t="shared" si="63"/>
        <v>128</v>
      </c>
      <c r="H108" s="1" t="s">
        <v>81</v>
      </c>
      <c r="I108" s="30" t="s">
        <v>101</v>
      </c>
      <c r="J108" s="30" t="s">
        <v>143</v>
      </c>
      <c r="K108" s="24"/>
      <c r="L108" s="44">
        <v>563</v>
      </c>
      <c r="M108" s="44">
        <v>563.95000000000005</v>
      </c>
      <c r="N108" s="64">
        <f t="shared" si="54"/>
        <v>-0.95000000000004547</v>
      </c>
      <c r="O108" s="2">
        <f t="shared" si="64"/>
        <v>5.6021687433410999E-3</v>
      </c>
      <c r="R108" s="38">
        <f t="shared" si="55"/>
        <v>450.40000000000003</v>
      </c>
      <c r="S108" s="38">
        <f t="shared" si="56"/>
        <v>563</v>
      </c>
      <c r="T108" s="38">
        <f t="shared" si="57"/>
        <v>112.59999999999997</v>
      </c>
      <c r="U108" s="39">
        <f t="shared" si="58"/>
        <v>563.95000000000005</v>
      </c>
      <c r="V108" s="39">
        <f t="shared" si="59"/>
        <v>563.95000000000005</v>
      </c>
      <c r="W108" s="31">
        <f t="shared" si="60"/>
        <v>0</v>
      </c>
      <c r="X108" s="50" t="s">
        <v>246</v>
      </c>
      <c r="Y108" s="31">
        <f t="shared" si="61"/>
        <v>0</v>
      </c>
    </row>
    <row r="109" spans="1:25" x14ac:dyDescent="0.25">
      <c r="A109" s="6" t="str">
        <f t="shared" si="62"/>
        <v>Wawan Iskandar</v>
      </c>
      <c r="B109" s="1" t="s">
        <v>104</v>
      </c>
      <c r="C109" s="1" t="str">
        <f>VLOOKUP(A109,[1]Sheet1!H:H,1,FALSE)</f>
        <v>Wawan Iskandar</v>
      </c>
      <c r="D109" s="1" t="e">
        <f>A109&amp;"-"&amp;B109&amp;"-"&amp;VLOOKUP(I109,#REF!,2,FALSE)</f>
        <v>#REF!</v>
      </c>
      <c r="E109" s="1" t="e">
        <f>VLOOKUP(D109,[1]Sheet1!D:E,2,FALSE)</f>
        <v>#REF!</v>
      </c>
      <c r="G109" s="1">
        <f t="shared" si="63"/>
        <v>128</v>
      </c>
      <c r="H109" s="1" t="s">
        <v>105</v>
      </c>
      <c r="I109" s="30" t="s">
        <v>101</v>
      </c>
      <c r="J109" s="30" t="s">
        <v>143</v>
      </c>
      <c r="K109" s="24"/>
      <c r="L109" s="44">
        <v>50</v>
      </c>
      <c r="N109" s="44">
        <f t="shared" si="54"/>
        <v>50</v>
      </c>
      <c r="O109" s="2">
        <f t="shared" si="64"/>
        <v>4.9752830757913849E-4</v>
      </c>
      <c r="R109" s="38">
        <f t="shared" si="55"/>
        <v>40</v>
      </c>
      <c r="S109" s="38">
        <f t="shared" si="56"/>
        <v>50</v>
      </c>
      <c r="T109" s="38">
        <f t="shared" si="57"/>
        <v>10</v>
      </c>
      <c r="U109" s="39">
        <f t="shared" si="58"/>
        <v>0</v>
      </c>
      <c r="V109" s="39">
        <f t="shared" si="59"/>
        <v>40</v>
      </c>
      <c r="W109" s="31">
        <f t="shared" si="60"/>
        <v>6.2191038447392312E-4</v>
      </c>
      <c r="X109" s="30" t="s">
        <v>247</v>
      </c>
      <c r="Y109" s="31">
        <f t="shared" si="61"/>
        <v>4.9752830757913849E-4</v>
      </c>
    </row>
    <row r="110" spans="1:25" x14ac:dyDescent="0.25">
      <c r="A110" s="6" t="str">
        <f t="shared" si="62"/>
        <v>Wawan Iskandar</v>
      </c>
      <c r="B110" s="1" t="s">
        <v>106</v>
      </c>
      <c r="C110" s="1" t="str">
        <f>VLOOKUP(A110,[1]Sheet1!H:H,1,FALSE)</f>
        <v>Wawan Iskandar</v>
      </c>
      <c r="D110" s="1" t="e">
        <f>A110&amp;"-"&amp;B110&amp;"-"&amp;VLOOKUP(I110,#REF!,2,FALSE)</f>
        <v>#REF!</v>
      </c>
      <c r="E110" s="1" t="e">
        <f>VLOOKUP(D110,[1]Sheet1!D:E,2,FALSE)</f>
        <v>#REF!</v>
      </c>
      <c r="G110" s="1">
        <f t="shared" si="63"/>
        <v>128</v>
      </c>
      <c r="H110" s="1" t="s">
        <v>107</v>
      </c>
      <c r="I110" s="30" t="s">
        <v>101</v>
      </c>
      <c r="J110" s="30" t="s">
        <v>143</v>
      </c>
      <c r="K110" s="24"/>
      <c r="L110" s="44">
        <v>50</v>
      </c>
      <c r="N110" s="44">
        <f t="shared" si="54"/>
        <v>50</v>
      </c>
      <c r="O110" s="2">
        <f t="shared" si="64"/>
        <v>4.9752830757913849E-4</v>
      </c>
      <c r="R110" s="38">
        <f t="shared" si="55"/>
        <v>40</v>
      </c>
      <c r="S110" s="38">
        <f t="shared" si="56"/>
        <v>50</v>
      </c>
      <c r="T110" s="38">
        <f t="shared" si="57"/>
        <v>10</v>
      </c>
      <c r="U110" s="39">
        <f t="shared" si="58"/>
        <v>0</v>
      </c>
      <c r="V110" s="39">
        <f t="shared" si="59"/>
        <v>40</v>
      </c>
      <c r="W110" s="31">
        <f t="shared" si="60"/>
        <v>6.2191038447392312E-4</v>
      </c>
      <c r="X110" s="30" t="s">
        <v>247</v>
      </c>
      <c r="Y110" s="31">
        <f t="shared" si="61"/>
        <v>4.9752830757913849E-4</v>
      </c>
    </row>
    <row r="111" spans="1:25" x14ac:dyDescent="0.25">
      <c r="A111" s="6" t="str">
        <f t="shared" si="62"/>
        <v>Wawan Iskandar</v>
      </c>
      <c r="B111" s="1" t="s">
        <v>108</v>
      </c>
      <c r="C111" s="1" t="str">
        <f>VLOOKUP(A111,[1]Sheet1!H:H,1,FALSE)</f>
        <v>Wawan Iskandar</v>
      </c>
      <c r="D111" s="1" t="e">
        <f>A111&amp;"-"&amp;B111&amp;"-"&amp;VLOOKUP(I111,#REF!,2,FALSE)</f>
        <v>#REF!</v>
      </c>
      <c r="E111" s="1" t="e">
        <f>VLOOKUP(D111,[1]Sheet1!D:E,2,FALSE)</f>
        <v>#REF!</v>
      </c>
      <c r="G111" s="1">
        <f t="shared" si="63"/>
        <v>128</v>
      </c>
      <c r="H111" s="1" t="s">
        <v>109</v>
      </c>
      <c r="I111" s="30" t="s">
        <v>101</v>
      </c>
      <c r="J111" s="30" t="s">
        <v>143</v>
      </c>
      <c r="K111" s="24"/>
      <c r="L111" s="44">
        <v>50</v>
      </c>
      <c r="N111" s="44">
        <f t="shared" si="54"/>
        <v>50</v>
      </c>
      <c r="O111" s="2">
        <f t="shared" si="64"/>
        <v>4.9752830757913849E-4</v>
      </c>
      <c r="R111" s="38">
        <f t="shared" si="55"/>
        <v>40</v>
      </c>
      <c r="S111" s="38">
        <f t="shared" si="56"/>
        <v>50</v>
      </c>
      <c r="T111" s="38">
        <f t="shared" si="57"/>
        <v>10</v>
      </c>
      <c r="U111" s="39">
        <f t="shared" si="58"/>
        <v>0</v>
      </c>
      <c r="V111" s="39">
        <f t="shared" si="59"/>
        <v>40</v>
      </c>
      <c r="W111" s="31">
        <f t="shared" si="60"/>
        <v>6.2191038447392312E-4</v>
      </c>
      <c r="X111" s="30" t="s">
        <v>247</v>
      </c>
      <c r="Y111" s="31">
        <f t="shared" si="61"/>
        <v>4.9752830757913849E-4</v>
      </c>
    </row>
    <row r="112" spans="1:25" x14ac:dyDescent="0.25">
      <c r="A112" s="6" t="str">
        <f t="shared" si="62"/>
        <v>Wawan Iskandar</v>
      </c>
      <c r="B112" s="1" t="s">
        <v>110</v>
      </c>
      <c r="C112" s="1" t="str">
        <f>VLOOKUP(A112,[1]Sheet1!H:H,1,FALSE)</f>
        <v>Wawan Iskandar</v>
      </c>
      <c r="D112" s="1" t="e">
        <f>A112&amp;"-"&amp;B112&amp;"-"&amp;VLOOKUP(I112,#REF!,2,FALSE)</f>
        <v>#REF!</v>
      </c>
      <c r="E112" s="1" t="e">
        <f>VLOOKUP(D112,[1]Sheet1!D:E,2,FALSE)</f>
        <v>#REF!</v>
      </c>
      <c r="G112" s="1">
        <f t="shared" si="63"/>
        <v>128</v>
      </c>
      <c r="H112" s="1" t="s">
        <v>111</v>
      </c>
      <c r="I112" s="30" t="s">
        <v>101</v>
      </c>
      <c r="J112" s="30" t="s">
        <v>143</v>
      </c>
      <c r="K112" s="24"/>
      <c r="L112" s="44">
        <v>50</v>
      </c>
      <c r="N112" s="44">
        <f t="shared" si="54"/>
        <v>50</v>
      </c>
      <c r="O112" s="2">
        <f t="shared" si="64"/>
        <v>4.9752830757913849E-4</v>
      </c>
      <c r="R112" s="38">
        <f t="shared" si="55"/>
        <v>40</v>
      </c>
      <c r="S112" s="38">
        <f t="shared" si="56"/>
        <v>50</v>
      </c>
      <c r="T112" s="38">
        <f t="shared" si="57"/>
        <v>10</v>
      </c>
      <c r="U112" s="39">
        <f t="shared" si="58"/>
        <v>0</v>
      </c>
      <c r="V112" s="39">
        <f t="shared" si="59"/>
        <v>40</v>
      </c>
      <c r="W112" s="31">
        <f t="shared" si="60"/>
        <v>6.2191038447392312E-4</v>
      </c>
      <c r="X112" s="30" t="s">
        <v>247</v>
      </c>
      <c r="Y112" s="31">
        <f t="shared" si="61"/>
        <v>4.9752830757913849E-4</v>
      </c>
    </row>
    <row r="113" spans="1:25" x14ac:dyDescent="0.25">
      <c r="A113" s="6" t="str">
        <f t="shared" si="62"/>
        <v>Wawan Iskandar</v>
      </c>
      <c r="B113" s="1" t="s">
        <v>112</v>
      </c>
      <c r="C113" s="1" t="str">
        <f>VLOOKUP(A113,[1]Sheet1!H:H,1,FALSE)</f>
        <v>Wawan Iskandar</v>
      </c>
      <c r="D113" s="1" t="e">
        <f>A113&amp;"-"&amp;B113&amp;"-"&amp;VLOOKUP(I113,#REF!,2,FALSE)</f>
        <v>#REF!</v>
      </c>
      <c r="E113" s="1" t="e">
        <f>VLOOKUP(D113,[1]Sheet1!D:E,2,FALSE)</f>
        <v>#REF!</v>
      </c>
      <c r="G113" s="1">
        <f t="shared" si="63"/>
        <v>128</v>
      </c>
      <c r="H113" s="1" t="s">
        <v>113</v>
      </c>
      <c r="I113" s="30" t="s">
        <v>101</v>
      </c>
      <c r="J113" s="30" t="s">
        <v>143</v>
      </c>
      <c r="K113" s="24"/>
      <c r="L113" s="44">
        <v>50</v>
      </c>
      <c r="N113" s="44">
        <f t="shared" si="54"/>
        <v>50</v>
      </c>
      <c r="O113" s="2">
        <f t="shared" si="64"/>
        <v>4.9752830757913849E-4</v>
      </c>
      <c r="R113" s="38">
        <f t="shared" si="55"/>
        <v>40</v>
      </c>
      <c r="S113" s="38">
        <f t="shared" si="56"/>
        <v>50</v>
      </c>
      <c r="T113" s="38">
        <f t="shared" si="57"/>
        <v>10</v>
      </c>
      <c r="U113" s="39">
        <f t="shared" si="58"/>
        <v>0</v>
      </c>
      <c r="V113" s="39">
        <f t="shared" si="59"/>
        <v>40</v>
      </c>
      <c r="W113" s="31">
        <f t="shared" si="60"/>
        <v>6.2191038447392312E-4</v>
      </c>
      <c r="X113" s="30" t="s">
        <v>247</v>
      </c>
      <c r="Y113" s="31">
        <f t="shared" si="61"/>
        <v>4.9752830757913849E-4</v>
      </c>
    </row>
    <row r="114" spans="1:25" x14ac:dyDescent="0.25">
      <c r="A114" s="6" t="str">
        <f t="shared" si="62"/>
        <v>Wawan Iskandar</v>
      </c>
      <c r="B114" s="1" t="s">
        <v>114</v>
      </c>
      <c r="C114" s="1" t="str">
        <f>VLOOKUP(A114,[1]Sheet1!H:H,1,FALSE)</f>
        <v>Wawan Iskandar</v>
      </c>
      <c r="D114" s="1" t="e">
        <f>A114&amp;"-"&amp;B114&amp;"-"&amp;VLOOKUP(I114,#REF!,2,FALSE)</f>
        <v>#REF!</v>
      </c>
      <c r="E114" s="1" t="e">
        <f>VLOOKUP(D114,[1]Sheet1!D:E,2,FALSE)</f>
        <v>#REF!</v>
      </c>
      <c r="G114" s="1">
        <f t="shared" si="63"/>
        <v>128</v>
      </c>
      <c r="H114" s="1" t="s">
        <v>115</v>
      </c>
      <c r="I114" s="30" t="s">
        <v>101</v>
      </c>
      <c r="J114" s="30" t="s">
        <v>143</v>
      </c>
      <c r="K114" s="24"/>
      <c r="L114" s="44">
        <v>50</v>
      </c>
      <c r="N114" s="44">
        <f t="shared" si="54"/>
        <v>50</v>
      </c>
      <c r="O114" s="2">
        <f t="shared" si="64"/>
        <v>4.9752830757913849E-4</v>
      </c>
      <c r="R114" s="38">
        <f t="shared" si="55"/>
        <v>40</v>
      </c>
      <c r="S114" s="38">
        <f t="shared" si="56"/>
        <v>50</v>
      </c>
      <c r="T114" s="38">
        <f t="shared" si="57"/>
        <v>10</v>
      </c>
      <c r="U114" s="39">
        <f t="shared" si="58"/>
        <v>0</v>
      </c>
      <c r="V114" s="39">
        <f t="shared" si="59"/>
        <v>40</v>
      </c>
      <c r="W114" s="31">
        <f t="shared" si="60"/>
        <v>6.2191038447392312E-4</v>
      </c>
      <c r="X114" s="30" t="s">
        <v>247</v>
      </c>
      <c r="Y114" s="31">
        <f t="shared" si="61"/>
        <v>4.9752830757913849E-4</v>
      </c>
    </row>
    <row r="115" spans="1:25" x14ac:dyDescent="0.25">
      <c r="A115" s="6" t="str">
        <f t="shared" si="62"/>
        <v>Wawan Iskandar</v>
      </c>
      <c r="B115" s="1" t="s">
        <v>124</v>
      </c>
      <c r="C115" s="1" t="str">
        <f>VLOOKUP(A115,[1]Sheet1!H:H,1,FALSE)</f>
        <v>Wawan Iskandar</v>
      </c>
      <c r="D115" s="1" t="e">
        <f>A115&amp;"-"&amp;B115&amp;"-"&amp;VLOOKUP(I115,#REF!,2,FALSE)</f>
        <v>#REF!</v>
      </c>
      <c r="E115" s="1" t="e">
        <f>VLOOKUP(D115,[1]Sheet1!D:E,2,FALSE)</f>
        <v>#REF!</v>
      </c>
      <c r="G115" s="1">
        <f t="shared" si="63"/>
        <v>128</v>
      </c>
      <c r="H115" s="1" t="s">
        <v>125</v>
      </c>
      <c r="I115" s="30" t="s">
        <v>101</v>
      </c>
      <c r="J115" s="30" t="s">
        <v>143</v>
      </c>
      <c r="K115" s="24"/>
      <c r="L115" s="44">
        <v>3978</v>
      </c>
      <c r="M115" s="44">
        <v>3978.53</v>
      </c>
      <c r="N115" s="64">
        <f t="shared" si="54"/>
        <v>-0.53000000000020009</v>
      </c>
      <c r="O115" s="2">
        <f t="shared" si="64"/>
        <v>3.9583352150996259E-2</v>
      </c>
      <c r="R115" s="38">
        <f t="shared" si="55"/>
        <v>3182.4</v>
      </c>
      <c r="S115" s="38">
        <f t="shared" si="56"/>
        <v>3978</v>
      </c>
      <c r="T115" s="38">
        <f t="shared" si="57"/>
        <v>795.59999999999991</v>
      </c>
      <c r="U115" s="39">
        <f t="shared" si="58"/>
        <v>3978.53</v>
      </c>
      <c r="V115" s="39">
        <f t="shared" si="59"/>
        <v>3978.53</v>
      </c>
      <c r="W115" s="31">
        <f t="shared" si="60"/>
        <v>0</v>
      </c>
      <c r="X115" s="50" t="s">
        <v>246</v>
      </c>
      <c r="Y115" s="31">
        <f t="shared" si="61"/>
        <v>0</v>
      </c>
    </row>
    <row r="116" spans="1:25" x14ac:dyDescent="0.25">
      <c r="A116" s="6" t="str">
        <f t="shared" si="62"/>
        <v>Wawan Iskandar</v>
      </c>
      <c r="B116" s="1" t="s">
        <v>70</v>
      </c>
      <c r="C116" s="1" t="str">
        <f>VLOOKUP(A116,[1]Sheet1!H:H,1,FALSE)</f>
        <v>Wawan Iskandar</v>
      </c>
      <c r="D116" s="1" t="e">
        <f>A116&amp;"-"&amp;B116&amp;"-"&amp;VLOOKUP(I116,#REF!,2,FALSE)</f>
        <v>#REF!</v>
      </c>
      <c r="E116" s="1" t="e">
        <f>VLOOKUP(D116,[1]Sheet1!D:E,2,FALSE)</f>
        <v>#REF!</v>
      </c>
      <c r="G116" s="1">
        <f t="shared" si="63"/>
        <v>128</v>
      </c>
      <c r="H116" s="1" t="s">
        <v>71</v>
      </c>
      <c r="I116" s="30" t="s">
        <v>101</v>
      </c>
      <c r="J116" s="30" t="s">
        <v>144</v>
      </c>
      <c r="K116" s="24"/>
      <c r="L116" s="44">
        <v>5000</v>
      </c>
      <c r="M116" s="44">
        <v>6452.12</v>
      </c>
      <c r="N116" s="64">
        <f t="shared" si="54"/>
        <v>-1452.12</v>
      </c>
      <c r="O116" s="2">
        <f t="shared" si="64"/>
        <v>4.9752830757913848E-2</v>
      </c>
      <c r="R116" s="38">
        <f t="shared" si="55"/>
        <v>4000</v>
      </c>
      <c r="S116" s="38">
        <f t="shared" si="56"/>
        <v>5000</v>
      </c>
      <c r="T116" s="38">
        <f t="shared" si="57"/>
        <v>1000</v>
      </c>
      <c r="U116" s="39">
        <f t="shared" si="58"/>
        <v>6452.12</v>
      </c>
      <c r="V116" s="39">
        <f t="shared" si="59"/>
        <v>6452.12</v>
      </c>
      <c r="W116" s="31">
        <f t="shared" si="60"/>
        <v>0</v>
      </c>
      <c r="X116" s="50" t="s">
        <v>246</v>
      </c>
      <c r="Y116" s="31">
        <f t="shared" si="61"/>
        <v>0</v>
      </c>
    </row>
    <row r="117" spans="1:25" x14ac:dyDescent="0.25">
      <c r="A117" s="6" t="str">
        <f t="shared" si="62"/>
        <v>Wawan Iskandar</v>
      </c>
      <c r="B117" s="1" t="s">
        <v>76</v>
      </c>
      <c r="C117" s="1" t="str">
        <f>VLOOKUP(A117,[1]Sheet1!H:H,1,FALSE)</f>
        <v>Wawan Iskandar</v>
      </c>
      <c r="D117" s="1" t="e">
        <f>A117&amp;"-"&amp;B117&amp;"-"&amp;VLOOKUP(I117,#REF!,2,FALSE)</f>
        <v>#REF!</v>
      </c>
      <c r="E117" s="1" t="e">
        <f>VLOOKUP(D117,[1]Sheet1!D:E,2,FALSE)</f>
        <v>#REF!</v>
      </c>
      <c r="G117" s="1">
        <f t="shared" si="63"/>
        <v>128</v>
      </c>
      <c r="H117" s="1" t="s">
        <v>77</v>
      </c>
      <c r="I117" s="30" t="s">
        <v>101</v>
      </c>
      <c r="J117" s="30" t="s">
        <v>75</v>
      </c>
      <c r="K117" s="24"/>
      <c r="L117" s="44">
        <v>3463.43</v>
      </c>
      <c r="M117" s="44">
        <v>6823.39</v>
      </c>
      <c r="N117" s="64">
        <f t="shared" si="54"/>
        <v>-3359.9600000000005</v>
      </c>
      <c r="O117" s="2">
        <f t="shared" si="64"/>
        <v>3.446308932637631E-2</v>
      </c>
      <c r="R117" s="38">
        <f t="shared" si="55"/>
        <v>2770.7440000000001</v>
      </c>
      <c r="S117" s="38">
        <f t="shared" si="56"/>
        <v>3463.43</v>
      </c>
      <c r="T117" s="38">
        <f t="shared" si="57"/>
        <v>692.68599999999969</v>
      </c>
      <c r="U117" s="39">
        <f t="shared" si="58"/>
        <v>6823.39</v>
      </c>
      <c r="V117" s="39">
        <f t="shared" si="59"/>
        <v>6823.39</v>
      </c>
      <c r="W117" s="31">
        <f t="shared" si="60"/>
        <v>0</v>
      </c>
      <c r="X117" s="50" t="s">
        <v>246</v>
      </c>
      <c r="Y117" s="31">
        <f t="shared" si="61"/>
        <v>0</v>
      </c>
    </row>
    <row r="118" spans="1:25" x14ac:dyDescent="0.25">
      <c r="A118" s="6" t="str">
        <f t="shared" si="62"/>
        <v>Wawan Iskandar</v>
      </c>
      <c r="B118" s="1" t="s">
        <v>87</v>
      </c>
      <c r="C118" s="1" t="str">
        <f>VLOOKUP(A118,[1]Sheet1!H:H,1,FALSE)</f>
        <v>Wawan Iskandar</v>
      </c>
      <c r="D118" s="1" t="e">
        <f>A118&amp;"-"&amp;B118&amp;"-"&amp;VLOOKUP(I118,#REF!,2,FALSE)</f>
        <v>#REF!</v>
      </c>
      <c r="E118" s="1" t="e">
        <f>VLOOKUP(D118,[1]Sheet1!D:E,2,FALSE)</f>
        <v>#REF!</v>
      </c>
      <c r="G118" s="1">
        <f t="shared" si="63"/>
        <v>128</v>
      </c>
      <c r="H118" s="1" t="s">
        <v>88</v>
      </c>
      <c r="I118" s="30" t="s">
        <v>101</v>
      </c>
      <c r="J118" s="30" t="s">
        <v>75</v>
      </c>
      <c r="K118" s="24"/>
      <c r="L118" s="44">
        <v>23.95</v>
      </c>
      <c r="M118" s="44">
        <v>13.95</v>
      </c>
      <c r="N118" s="44">
        <f t="shared" si="54"/>
        <v>10</v>
      </c>
      <c r="O118" s="2">
        <f t="shared" si="64"/>
        <v>2.3831605933040734E-4</v>
      </c>
      <c r="R118" s="38">
        <f t="shared" si="55"/>
        <v>19.16</v>
      </c>
      <c r="S118" s="38">
        <f t="shared" si="56"/>
        <v>23.95</v>
      </c>
      <c r="T118" s="38">
        <f t="shared" si="57"/>
        <v>4.7899999999999991</v>
      </c>
      <c r="U118" s="39">
        <f t="shared" si="58"/>
        <v>13.95</v>
      </c>
      <c r="V118" s="39">
        <f t="shared" si="59"/>
        <v>19.16</v>
      </c>
      <c r="W118" s="31">
        <f t="shared" si="60"/>
        <v>2.9789507416300918E-4</v>
      </c>
      <c r="X118" s="30" t="s">
        <v>247</v>
      </c>
      <c r="Y118" s="31">
        <f t="shared" si="61"/>
        <v>2.3831605933040734E-4</v>
      </c>
    </row>
    <row r="119" spans="1:25" x14ac:dyDescent="0.25">
      <c r="A119" s="6" t="str">
        <f t="shared" si="62"/>
        <v>Wawan Iskandar</v>
      </c>
      <c r="B119" s="1" t="s">
        <v>96</v>
      </c>
      <c r="C119" s="1" t="str">
        <f>VLOOKUP(A119,[1]Sheet1!H:H,1,FALSE)</f>
        <v>Wawan Iskandar</v>
      </c>
      <c r="D119" s="1" t="e">
        <f>A119&amp;"-"&amp;B119&amp;"-"&amp;VLOOKUP(I119,#REF!,2,FALSE)</f>
        <v>#REF!</v>
      </c>
      <c r="E119" s="1" t="e">
        <f>VLOOKUP(D119,[1]Sheet1!D:E,2,FALSE)</f>
        <v>#REF!</v>
      </c>
      <c r="G119" s="1">
        <f t="shared" si="63"/>
        <v>128</v>
      </c>
      <c r="H119" s="1" t="s">
        <v>97</v>
      </c>
      <c r="I119" s="30" t="s">
        <v>101</v>
      </c>
      <c r="J119" s="30" t="s">
        <v>145</v>
      </c>
      <c r="K119" s="24"/>
      <c r="L119" s="44">
        <v>47747.46</v>
      </c>
      <c r="M119" s="44">
        <v>44085.69</v>
      </c>
      <c r="N119" s="44">
        <f t="shared" si="54"/>
        <v>3661.7699999999968</v>
      </c>
      <c r="O119" s="2">
        <f t="shared" si="64"/>
        <v>0.47511425930005224</v>
      </c>
      <c r="R119" s="38">
        <f t="shared" si="55"/>
        <v>38197.968000000001</v>
      </c>
      <c r="S119" s="38">
        <f t="shared" si="56"/>
        <v>47747.46</v>
      </c>
      <c r="T119" s="38">
        <f t="shared" si="57"/>
        <v>9549.4919999999984</v>
      </c>
      <c r="U119" s="39">
        <f t="shared" si="58"/>
        <v>44085.69</v>
      </c>
      <c r="V119" s="39">
        <f t="shared" si="59"/>
        <v>44085.69</v>
      </c>
      <c r="W119" s="31">
        <f t="shared" si="60"/>
        <v>0.51457738534565001</v>
      </c>
      <c r="X119" s="30" t="s">
        <v>247</v>
      </c>
      <c r="Y119" s="31">
        <f t="shared" si="61"/>
        <v>0.47511425930005224</v>
      </c>
    </row>
    <row r="120" spans="1:25" x14ac:dyDescent="0.25">
      <c r="A120" s="6" t="str">
        <f t="shared" si="62"/>
        <v>Wawan Iskandar</v>
      </c>
      <c r="B120" s="1" t="s">
        <v>146</v>
      </c>
      <c r="C120" s="1" t="str">
        <f>VLOOKUP(A120,[1]Sheet1!H:H,1,FALSE)</f>
        <v>Wawan Iskandar</v>
      </c>
      <c r="D120" s="1" t="e">
        <f>A120&amp;"-"&amp;B120&amp;"-"&amp;VLOOKUP(I120,#REF!,2,FALSE)</f>
        <v>#REF!</v>
      </c>
      <c r="E120" s="1" t="e">
        <f>VLOOKUP(D120,[1]Sheet1!D:E,2,FALSE)</f>
        <v>#REF!</v>
      </c>
      <c r="G120" s="1">
        <f t="shared" si="63"/>
        <v>128</v>
      </c>
      <c r="H120" s="1" t="s">
        <v>147</v>
      </c>
      <c r="I120" s="30" t="s">
        <v>101</v>
      </c>
      <c r="J120" s="30" t="s">
        <v>148</v>
      </c>
      <c r="K120" s="24"/>
      <c r="L120" s="44">
        <v>2800</v>
      </c>
      <c r="M120" s="44">
        <v>2755.75</v>
      </c>
      <c r="N120" s="44">
        <f t="shared" si="54"/>
        <v>44.25</v>
      </c>
      <c r="O120" s="2">
        <f t="shared" si="64"/>
        <v>2.7861585224431756E-2</v>
      </c>
      <c r="R120" s="38">
        <f t="shared" si="55"/>
        <v>2240</v>
      </c>
      <c r="S120" s="38">
        <f t="shared" si="56"/>
        <v>2800</v>
      </c>
      <c r="T120" s="38">
        <f t="shared" si="57"/>
        <v>560</v>
      </c>
      <c r="U120" s="39">
        <f t="shared" si="58"/>
        <v>2755.75</v>
      </c>
      <c r="V120" s="39">
        <f t="shared" si="59"/>
        <v>2755.75</v>
      </c>
      <c r="W120" s="31">
        <f t="shared" si="60"/>
        <v>2.8308968022646798E-2</v>
      </c>
      <c r="X120" s="30" t="s">
        <v>247</v>
      </c>
      <c r="Y120" s="31">
        <f t="shared" si="61"/>
        <v>2.7861585224431756E-2</v>
      </c>
    </row>
    <row r="121" spans="1:25" x14ac:dyDescent="0.25">
      <c r="A121" s="6" t="str">
        <f t="shared" si="62"/>
        <v>Wawan Iskandar</v>
      </c>
      <c r="B121" s="1" t="s">
        <v>26</v>
      </c>
      <c r="C121" s="1" t="str">
        <f>VLOOKUP(A121,[1]Sheet1!H:H,1,FALSE)</f>
        <v>Wawan Iskandar</v>
      </c>
      <c r="D121" s="1" t="e">
        <f>A121&amp;"-"&amp;B121&amp;"-"&amp;VLOOKUP(I121,#REF!,2,FALSE)</f>
        <v>#REF!</v>
      </c>
      <c r="E121" s="1" t="e">
        <f>VLOOKUP(D121,[1]Sheet1!D:E,2,FALSE)</f>
        <v>#REF!</v>
      </c>
      <c r="G121" s="1">
        <f t="shared" si="63"/>
        <v>128</v>
      </c>
      <c r="H121" s="1" t="s">
        <v>27</v>
      </c>
      <c r="I121" s="30" t="s">
        <v>101</v>
      </c>
      <c r="J121" s="30" t="s">
        <v>149</v>
      </c>
      <c r="K121" s="24"/>
      <c r="L121" s="44">
        <v>812</v>
      </c>
      <c r="M121" s="44">
        <v>812.12</v>
      </c>
      <c r="N121" s="64">
        <f t="shared" si="54"/>
        <v>-0.12000000000000455</v>
      </c>
      <c r="O121" s="2">
        <f t="shared" si="64"/>
        <v>8.0798597150852098E-3</v>
      </c>
      <c r="R121" s="38">
        <f t="shared" si="55"/>
        <v>649.6</v>
      </c>
      <c r="S121" s="38">
        <f t="shared" si="56"/>
        <v>812</v>
      </c>
      <c r="T121" s="38">
        <f t="shared" si="57"/>
        <v>162.39999999999998</v>
      </c>
      <c r="U121" s="39">
        <f t="shared" si="58"/>
        <v>812.12</v>
      </c>
      <c r="V121" s="39">
        <f t="shared" si="59"/>
        <v>812.12</v>
      </c>
      <c r="W121" s="31">
        <f t="shared" si="60"/>
        <v>0</v>
      </c>
      <c r="X121" s="50" t="s">
        <v>246</v>
      </c>
      <c r="Y121" s="31">
        <f t="shared" si="61"/>
        <v>0</v>
      </c>
    </row>
    <row r="122" spans="1:25" x14ac:dyDescent="0.25">
      <c r="A122" s="6" t="str">
        <f t="shared" si="62"/>
        <v>Wawan Iskandar</v>
      </c>
      <c r="B122" s="1" t="s">
        <v>37</v>
      </c>
      <c r="C122" s="1" t="str">
        <f>VLOOKUP(A122,[1]Sheet1!H:H,1,FALSE)</f>
        <v>Wawan Iskandar</v>
      </c>
      <c r="D122" s="1" t="e">
        <f>A122&amp;"-"&amp;B122&amp;"-"&amp;VLOOKUP(I122,#REF!,2,FALSE)</f>
        <v>#REF!</v>
      </c>
      <c r="E122" s="1" t="s">
        <v>202</v>
      </c>
      <c r="F122" s="1" t="s">
        <v>186</v>
      </c>
      <c r="G122" s="1">
        <f t="shared" si="63"/>
        <v>1</v>
      </c>
      <c r="H122" s="1" t="s">
        <v>38</v>
      </c>
      <c r="I122" s="30" t="s">
        <v>150</v>
      </c>
      <c r="J122" s="30" t="s">
        <v>151</v>
      </c>
      <c r="K122" s="24"/>
      <c r="L122" s="44">
        <v>26280.234329731342</v>
      </c>
      <c r="N122" s="44">
        <f t="shared" si="54"/>
        <v>26280.234329731342</v>
      </c>
      <c r="O122" s="2">
        <f t="shared" si="64"/>
        <v>0.26150321017708822</v>
      </c>
      <c r="R122" s="38">
        <f t="shared" si="55"/>
        <v>21024.187463785074</v>
      </c>
      <c r="S122" s="38">
        <f t="shared" si="56"/>
        <v>26280.234329731342</v>
      </c>
      <c r="T122" s="38">
        <f t="shared" si="57"/>
        <v>5256.0468659462676</v>
      </c>
      <c r="U122" s="39">
        <f t="shared" si="58"/>
        <v>0</v>
      </c>
      <c r="V122" s="39">
        <f t="shared" si="59"/>
        <v>21024.187463785074</v>
      </c>
      <c r="W122" s="31">
        <f t="shared" si="60"/>
        <v>0.32687901272136027</v>
      </c>
      <c r="X122" s="30" t="s">
        <v>247</v>
      </c>
      <c r="Y122" s="31">
        <f t="shared" si="61"/>
        <v>0.26150321017708822</v>
      </c>
    </row>
    <row r="123" spans="1:25" x14ac:dyDescent="0.25">
      <c r="A123" s="7" t="s">
        <v>35</v>
      </c>
      <c r="B123" s="7" t="str">
        <f>A122</f>
        <v>Wawan Iskandar</v>
      </c>
      <c r="C123" s="1" t="e">
        <f>VLOOKUP(A123,[1]Sheet1!H:H,1,FALSE)</f>
        <v>#N/A</v>
      </c>
      <c r="D123" s="1" t="e">
        <f>A123&amp;"-"&amp;B123&amp;"-"&amp;VLOOKUP(I123,#REF!,2,FALSE)</f>
        <v>#REF!</v>
      </c>
      <c r="E123" s="1" t="e">
        <f>VLOOKUP(D123,[1]Sheet1!D:E,2,FALSE)</f>
        <v>#REF!</v>
      </c>
      <c r="F123" s="7" t="s">
        <v>208</v>
      </c>
      <c r="G123" s="1">
        <f t="shared" si="63"/>
        <v>128</v>
      </c>
      <c r="H123" s="7"/>
      <c r="I123" s="55"/>
      <c r="J123" s="55"/>
      <c r="K123" s="55"/>
      <c r="L123" s="46">
        <f>SUM(L101:L122)</f>
        <v>100496.79432973135</v>
      </c>
      <c r="M123" s="46"/>
      <c r="N123" s="46"/>
      <c r="O123" s="8">
        <f>SUM(O101:O122)</f>
        <v>0.99999999999999989</v>
      </c>
      <c r="V123" s="43">
        <f>SUM(V101:V122)</f>
        <v>95034.007463785078</v>
      </c>
      <c r="W123" s="52">
        <f>SUM(W101:W122)</f>
        <v>0.97211124257854653</v>
      </c>
      <c r="X123" s="52">
        <f>COUNTIF($X$101:$X$122,"ok")/COUNTIF($X$101:$X$122,"&lt;&gt;")</f>
        <v>0.72727272727272729</v>
      </c>
      <c r="Y123" s="52">
        <f>SUM(Y101:Y122)</f>
        <v>0.84799087272497631</v>
      </c>
    </row>
    <row r="124" spans="1:25" x14ac:dyDescent="0.25">
      <c r="A124" s="6" t="s">
        <v>240</v>
      </c>
      <c r="B124" s="1" t="s">
        <v>78</v>
      </c>
      <c r="C124" s="1" t="e">
        <f>VLOOKUP(A124,[1]Sheet1!H:H,1,FALSE)</f>
        <v>#N/A</v>
      </c>
      <c r="D124" s="1" t="e">
        <f>A124&amp;"-"&amp;B124&amp;"-"&amp;VLOOKUP(I124,#REF!,2,FALSE)</f>
        <v>#REF!</v>
      </c>
      <c r="E124" s="1" t="e">
        <f>VLOOKUP(D124,[1]Sheet1!D:E,2,FALSE)</f>
        <v>#REF!</v>
      </c>
      <c r="G124" s="1">
        <f t="shared" si="63"/>
        <v>128</v>
      </c>
      <c r="H124" s="1" t="s">
        <v>79</v>
      </c>
      <c r="I124" s="30" t="s">
        <v>24</v>
      </c>
      <c r="J124" s="30" t="s">
        <v>72</v>
      </c>
      <c r="K124" s="24"/>
      <c r="L124" s="44">
        <v>137.53</v>
      </c>
      <c r="M124" s="44">
        <v>137.53</v>
      </c>
      <c r="N124" s="64">
        <f t="shared" ref="N124:N162" si="65">L124-M124</f>
        <v>0</v>
      </c>
      <c r="O124" s="2">
        <f>L124/$L$142</f>
        <v>1.1593560275891836E-3</v>
      </c>
      <c r="R124" s="38">
        <f t="shared" ref="R124:R141" si="66">L124*$R$5</f>
        <v>110.024</v>
      </c>
      <c r="S124" s="38">
        <f t="shared" ref="S124:S141" si="67">L124*$S$5</f>
        <v>137.53</v>
      </c>
      <c r="T124" s="38">
        <f t="shared" ref="T124:T162" si="68">S124-R124</f>
        <v>27.506</v>
      </c>
      <c r="U124" s="39">
        <f t="shared" ref="U124:U141" si="69">M124</f>
        <v>137.53</v>
      </c>
      <c r="V124" s="39">
        <f t="shared" ref="V124:V141" si="70">IF(U124&gt;=R124,U124,R124)</f>
        <v>137.53</v>
      </c>
      <c r="W124" s="31">
        <f t="shared" ref="W124:W141" si="71">IF(S124=0,0,IF(U124&gt;S124,0,S124/V124*O124))</f>
        <v>1.1593560275891836E-3</v>
      </c>
      <c r="X124" s="30" t="s">
        <v>247</v>
      </c>
      <c r="Y124" s="31">
        <f t="shared" ref="Y124:Y141" si="72">IF(U124&gt;S124,0,O124)</f>
        <v>1.1593560275891836E-3</v>
      </c>
    </row>
    <row r="125" spans="1:25" x14ac:dyDescent="0.25">
      <c r="A125" s="6" t="s">
        <v>240</v>
      </c>
      <c r="B125" s="1" t="s">
        <v>93</v>
      </c>
      <c r="C125" s="1" t="e">
        <f>VLOOKUP(A125,[1]Sheet1!H:H,1,FALSE)</f>
        <v>#N/A</v>
      </c>
      <c r="D125" s="1" t="e">
        <f>A125&amp;"-"&amp;B125&amp;"-"&amp;VLOOKUP(I125,#REF!,2,FALSE)</f>
        <v>#REF!</v>
      </c>
      <c r="E125" s="1" t="e">
        <f>VLOOKUP(D125,[1]Sheet1!D:E,2,FALSE)</f>
        <v>#REF!</v>
      </c>
      <c r="G125" s="1">
        <f t="shared" si="63"/>
        <v>128</v>
      </c>
      <c r="H125" s="1" t="s">
        <v>94</v>
      </c>
      <c r="I125" s="30" t="s">
        <v>24</v>
      </c>
      <c r="J125" s="30" t="s">
        <v>95</v>
      </c>
      <c r="K125" s="24"/>
      <c r="L125" s="44">
        <v>5157.3999999999996</v>
      </c>
      <c r="M125" s="44">
        <v>-210.65</v>
      </c>
      <c r="N125" s="44">
        <f t="shared" si="65"/>
        <v>5368.0499999999993</v>
      </c>
      <c r="O125" s="2">
        <f t="shared" ref="O125:O141" si="73">L125/$L$142</f>
        <v>4.3476061780618448E-2</v>
      </c>
      <c r="R125" s="38">
        <f t="shared" si="66"/>
        <v>4125.92</v>
      </c>
      <c r="S125" s="38">
        <f t="shared" si="67"/>
        <v>5157.3999999999996</v>
      </c>
      <c r="T125" s="38">
        <f t="shared" si="68"/>
        <v>1031.4799999999996</v>
      </c>
      <c r="U125" s="39">
        <f t="shared" si="69"/>
        <v>-210.65</v>
      </c>
      <c r="V125" s="39">
        <f t="shared" si="70"/>
        <v>4125.92</v>
      </c>
      <c r="W125" s="31">
        <f t="shared" si="71"/>
        <v>5.4345077225773059E-2</v>
      </c>
      <c r="X125" s="30" t="s">
        <v>247</v>
      </c>
      <c r="Y125" s="31">
        <f t="shared" si="72"/>
        <v>4.3476061780618448E-2</v>
      </c>
    </row>
    <row r="126" spans="1:25" x14ac:dyDescent="0.25">
      <c r="A126" s="6" t="s">
        <v>240</v>
      </c>
      <c r="B126" s="1" t="s">
        <v>102</v>
      </c>
      <c r="C126" s="1" t="e">
        <f>VLOOKUP(A126,[1]Sheet1!H:H,1,FALSE)</f>
        <v>#N/A</v>
      </c>
      <c r="D126" s="1" t="e">
        <f>A126&amp;"-"&amp;B126&amp;"-"&amp;VLOOKUP(I126,#REF!,2,FALSE)</f>
        <v>#REF!</v>
      </c>
      <c r="E126" s="1" t="e">
        <f>VLOOKUP(D126,[1]Sheet1!D:E,2,FALSE)</f>
        <v>#REF!</v>
      </c>
      <c r="G126" s="1">
        <f t="shared" si="63"/>
        <v>128</v>
      </c>
      <c r="H126" s="1" t="s">
        <v>103</v>
      </c>
      <c r="I126" s="30" t="s">
        <v>24</v>
      </c>
      <c r="J126" s="30" t="s">
        <v>75</v>
      </c>
      <c r="K126" s="24"/>
      <c r="L126" s="44">
        <v>500</v>
      </c>
      <c r="M126" s="44">
        <v>1925.13</v>
      </c>
      <c r="N126" s="64">
        <f t="shared" si="65"/>
        <v>-1425.13</v>
      </c>
      <c r="O126" s="2">
        <f t="shared" si="73"/>
        <v>4.2149204813102005E-3</v>
      </c>
      <c r="R126" s="38">
        <f t="shared" si="66"/>
        <v>400</v>
      </c>
      <c r="S126" s="38">
        <f t="shared" si="67"/>
        <v>500</v>
      </c>
      <c r="T126" s="38">
        <f t="shared" si="68"/>
        <v>100</v>
      </c>
      <c r="U126" s="39">
        <f t="shared" si="69"/>
        <v>1925.13</v>
      </c>
      <c r="V126" s="39">
        <f t="shared" si="70"/>
        <v>1925.13</v>
      </c>
      <c r="W126" s="31">
        <f t="shared" si="71"/>
        <v>0</v>
      </c>
      <c r="X126" s="50" t="s">
        <v>246</v>
      </c>
      <c r="Y126" s="31">
        <f t="shared" si="72"/>
        <v>0</v>
      </c>
    </row>
    <row r="127" spans="1:25" x14ac:dyDescent="0.25">
      <c r="A127" s="6" t="s">
        <v>240</v>
      </c>
      <c r="B127" s="1" t="s">
        <v>114</v>
      </c>
      <c r="C127" s="1" t="e">
        <f>VLOOKUP(A127,[1]Sheet1!H:H,1,FALSE)</f>
        <v>#N/A</v>
      </c>
      <c r="D127" s="1" t="e">
        <f>A127&amp;"-"&amp;B127&amp;"-"&amp;VLOOKUP(I127,#REF!,2,FALSE)</f>
        <v>#REF!</v>
      </c>
      <c r="E127" s="1" t="e">
        <f>VLOOKUP(D127,[1]Sheet1!D:E,2,FALSE)</f>
        <v>#REF!</v>
      </c>
      <c r="G127" s="1">
        <f t="shared" si="63"/>
        <v>128</v>
      </c>
      <c r="H127" s="1" t="s">
        <v>115</v>
      </c>
      <c r="I127" s="30" t="s">
        <v>24</v>
      </c>
      <c r="J127" s="30" t="s">
        <v>75</v>
      </c>
      <c r="K127" s="24"/>
      <c r="L127" s="44">
        <v>250</v>
      </c>
      <c r="N127" s="44">
        <f t="shared" si="65"/>
        <v>250</v>
      </c>
      <c r="O127" s="2">
        <f t="shared" si="73"/>
        <v>2.1074602406551003E-3</v>
      </c>
      <c r="R127" s="38">
        <f t="shared" si="66"/>
        <v>200</v>
      </c>
      <c r="S127" s="38">
        <f t="shared" si="67"/>
        <v>250</v>
      </c>
      <c r="T127" s="38">
        <f t="shared" si="68"/>
        <v>50</v>
      </c>
      <c r="U127" s="39">
        <f t="shared" si="69"/>
        <v>0</v>
      </c>
      <c r="V127" s="39">
        <f t="shared" si="70"/>
        <v>200</v>
      </c>
      <c r="W127" s="31">
        <f t="shared" si="71"/>
        <v>2.6343253008188753E-3</v>
      </c>
      <c r="X127" s="30" t="s">
        <v>247</v>
      </c>
      <c r="Y127" s="31">
        <f t="shared" si="72"/>
        <v>2.1074602406551003E-3</v>
      </c>
    </row>
    <row r="128" spans="1:25" x14ac:dyDescent="0.25">
      <c r="A128" s="6" t="s">
        <v>240</v>
      </c>
      <c r="B128" s="1" t="s">
        <v>118</v>
      </c>
      <c r="C128" s="1" t="e">
        <f>VLOOKUP(A128,[1]Sheet1!H:H,1,FALSE)</f>
        <v>#N/A</v>
      </c>
      <c r="D128" s="1" t="e">
        <f>A128&amp;"-"&amp;B128&amp;"-"&amp;VLOOKUP(I128,#REF!,2,FALSE)</f>
        <v>#REF!</v>
      </c>
      <c r="E128" s="1" t="e">
        <f>VLOOKUP(D128,[1]Sheet1!D:E,2,FALSE)</f>
        <v>#REF!</v>
      </c>
      <c r="G128" s="1">
        <f t="shared" si="63"/>
        <v>128</v>
      </c>
      <c r="H128" s="1" t="s">
        <v>119</v>
      </c>
      <c r="I128" s="30" t="s">
        <v>24</v>
      </c>
      <c r="J128" s="30" t="s">
        <v>95</v>
      </c>
      <c r="K128" s="24"/>
      <c r="L128" s="44">
        <v>3183.98</v>
      </c>
      <c r="M128" s="44">
        <v>3321.95</v>
      </c>
      <c r="N128" s="64">
        <f t="shared" si="65"/>
        <v>-137.9699999999998</v>
      </c>
      <c r="O128" s="2">
        <f t="shared" si="73"/>
        <v>2.6840445028164104E-2</v>
      </c>
      <c r="R128" s="38">
        <f t="shared" si="66"/>
        <v>2547.1840000000002</v>
      </c>
      <c r="S128" s="38">
        <f t="shared" si="67"/>
        <v>3183.98</v>
      </c>
      <c r="T128" s="38">
        <f t="shared" si="68"/>
        <v>636.79599999999982</v>
      </c>
      <c r="U128" s="39">
        <f t="shared" si="69"/>
        <v>3321.95</v>
      </c>
      <c r="V128" s="39">
        <f t="shared" si="70"/>
        <v>3321.95</v>
      </c>
      <c r="W128" s="31">
        <f t="shared" si="71"/>
        <v>0</v>
      </c>
      <c r="X128" s="50" t="s">
        <v>246</v>
      </c>
      <c r="Y128" s="31">
        <f t="shared" si="72"/>
        <v>0</v>
      </c>
    </row>
    <row r="129" spans="1:25" x14ac:dyDescent="0.25">
      <c r="A129" s="6" t="s">
        <v>240</v>
      </c>
      <c r="B129" s="1" t="s">
        <v>130</v>
      </c>
      <c r="C129" s="1" t="e">
        <f>VLOOKUP(A129,[1]Sheet1!H:H,1,FALSE)</f>
        <v>#N/A</v>
      </c>
      <c r="D129" s="1" t="e">
        <f>A129&amp;"-"&amp;B129&amp;"-"&amp;VLOOKUP(I129,#REF!,2,FALSE)</f>
        <v>#REF!</v>
      </c>
      <c r="E129" s="1" t="e">
        <f>VLOOKUP(D129,[1]Sheet1!D:E,2,FALSE)</f>
        <v>#REF!</v>
      </c>
      <c r="G129" s="1">
        <f t="shared" si="63"/>
        <v>128</v>
      </c>
      <c r="H129" s="1" t="s">
        <v>142</v>
      </c>
      <c r="I129" s="30" t="s">
        <v>24</v>
      </c>
      <c r="J129" s="30" t="s">
        <v>75</v>
      </c>
      <c r="K129" s="24"/>
      <c r="L129" s="44">
        <v>126.99</v>
      </c>
      <c r="M129" s="44">
        <v>126.99</v>
      </c>
      <c r="N129" s="64">
        <f t="shared" si="65"/>
        <v>0</v>
      </c>
      <c r="O129" s="2">
        <f t="shared" si="73"/>
        <v>1.0705055038431647E-3</v>
      </c>
      <c r="R129" s="38">
        <f t="shared" si="66"/>
        <v>101.592</v>
      </c>
      <c r="S129" s="38">
        <f t="shared" si="67"/>
        <v>126.99</v>
      </c>
      <c r="T129" s="38">
        <f t="shared" si="68"/>
        <v>25.397999999999996</v>
      </c>
      <c r="U129" s="39">
        <f t="shared" si="69"/>
        <v>126.99</v>
      </c>
      <c r="V129" s="39">
        <f t="shared" si="70"/>
        <v>126.99</v>
      </c>
      <c r="W129" s="31">
        <f t="shared" si="71"/>
        <v>1.0705055038431647E-3</v>
      </c>
      <c r="X129" s="30" t="s">
        <v>247</v>
      </c>
      <c r="Y129" s="31">
        <f t="shared" si="72"/>
        <v>1.0705055038431647E-3</v>
      </c>
    </row>
    <row r="130" spans="1:25" x14ac:dyDescent="0.25">
      <c r="A130" s="6" t="s">
        <v>240</v>
      </c>
      <c r="B130" s="1" t="s">
        <v>21</v>
      </c>
      <c r="C130" s="1" t="e">
        <f>VLOOKUP(A130,[1]Sheet1!H:H,1,FALSE)</f>
        <v>#N/A</v>
      </c>
      <c r="D130" s="1" t="e">
        <f>A130&amp;"-"&amp;B130&amp;"-"&amp;VLOOKUP(I130,#REF!,2,FALSE)</f>
        <v>#REF!</v>
      </c>
      <c r="E130" s="27" t="s">
        <v>201</v>
      </c>
      <c r="F130" s="1" t="s">
        <v>186</v>
      </c>
      <c r="G130" s="1">
        <f t="shared" si="63"/>
        <v>2</v>
      </c>
      <c r="H130" s="1" t="s">
        <v>152</v>
      </c>
      <c r="I130" s="30" t="s">
        <v>24</v>
      </c>
      <c r="J130" s="30" t="s">
        <v>75</v>
      </c>
      <c r="K130" s="24"/>
      <c r="L130" s="44">
        <v>754.58</v>
      </c>
      <c r="M130" s="45">
        <v>187.49</v>
      </c>
      <c r="N130" s="44">
        <f t="shared" si="65"/>
        <v>567.09</v>
      </c>
      <c r="O130" s="2">
        <f t="shared" si="73"/>
        <v>6.3609893935741022E-3</v>
      </c>
      <c r="R130" s="38">
        <f t="shared" si="66"/>
        <v>603.6640000000001</v>
      </c>
      <c r="S130" s="38">
        <f t="shared" si="67"/>
        <v>754.58</v>
      </c>
      <c r="T130" s="38">
        <f t="shared" si="68"/>
        <v>150.91599999999994</v>
      </c>
      <c r="U130" s="39">
        <f t="shared" si="69"/>
        <v>187.49</v>
      </c>
      <c r="V130" s="39">
        <f t="shared" si="70"/>
        <v>603.6640000000001</v>
      </c>
      <c r="W130" s="31">
        <f t="shared" si="71"/>
        <v>7.9512367419676266E-3</v>
      </c>
      <c r="X130" s="30" t="s">
        <v>247</v>
      </c>
      <c r="Y130" s="31">
        <f t="shared" si="72"/>
        <v>6.3609893935741022E-3</v>
      </c>
    </row>
    <row r="131" spans="1:25" x14ac:dyDescent="0.25">
      <c r="A131" s="6" t="s">
        <v>240</v>
      </c>
      <c r="B131" s="1" t="s">
        <v>70</v>
      </c>
      <c r="C131" s="1" t="e">
        <f>VLOOKUP(A131,[1]Sheet1!H:H,1,FALSE)</f>
        <v>#N/A</v>
      </c>
      <c r="D131" s="1" t="e">
        <f>A131&amp;"-"&amp;B131&amp;"-"&amp;VLOOKUP(I131,#REF!,2,FALSE)</f>
        <v>#REF!</v>
      </c>
      <c r="E131" s="1" t="e">
        <f>VLOOKUP(D131,[1]Sheet1!D:E,2,FALSE)</f>
        <v>#REF!</v>
      </c>
      <c r="G131" s="1">
        <f t="shared" si="63"/>
        <v>128</v>
      </c>
      <c r="H131" s="1" t="s">
        <v>71</v>
      </c>
      <c r="I131" s="30" t="s">
        <v>24</v>
      </c>
      <c r="J131" s="30" t="s">
        <v>72</v>
      </c>
      <c r="K131" s="24"/>
      <c r="L131" s="44">
        <v>6722.26</v>
      </c>
      <c r="M131" s="44">
        <v>7122.26</v>
      </c>
      <c r="N131" s="64">
        <f t="shared" si="65"/>
        <v>-400</v>
      </c>
      <c r="O131" s="2">
        <f t="shared" si="73"/>
        <v>5.6667582709384615E-2</v>
      </c>
      <c r="R131" s="38">
        <f t="shared" si="66"/>
        <v>5377.8080000000009</v>
      </c>
      <c r="S131" s="38">
        <f t="shared" si="67"/>
        <v>6722.26</v>
      </c>
      <c r="T131" s="38">
        <f t="shared" si="68"/>
        <v>1344.4519999999993</v>
      </c>
      <c r="U131" s="39">
        <f t="shared" si="69"/>
        <v>7122.26</v>
      </c>
      <c r="V131" s="39">
        <f t="shared" si="70"/>
        <v>7122.26</v>
      </c>
      <c r="W131" s="31">
        <f t="shared" si="71"/>
        <v>0</v>
      </c>
      <c r="X131" s="50" t="s">
        <v>246</v>
      </c>
      <c r="Y131" s="31">
        <f t="shared" si="72"/>
        <v>0</v>
      </c>
    </row>
    <row r="132" spans="1:25" x14ac:dyDescent="0.25">
      <c r="A132" s="6" t="s">
        <v>240</v>
      </c>
      <c r="B132" s="1" t="s">
        <v>76</v>
      </c>
      <c r="C132" s="1" t="e">
        <f>VLOOKUP(A132,[1]Sheet1!H:H,1,FALSE)</f>
        <v>#N/A</v>
      </c>
      <c r="D132" s="1" t="e">
        <f>A132&amp;"-"&amp;B132&amp;"-"&amp;VLOOKUP(I132,#REF!,2,FALSE)</f>
        <v>#REF!</v>
      </c>
      <c r="E132" s="1" t="e">
        <f>VLOOKUP(D132,[1]Sheet1!D:E,2,FALSE)</f>
        <v>#REF!</v>
      </c>
      <c r="G132" s="1">
        <f t="shared" si="63"/>
        <v>128</v>
      </c>
      <c r="H132" s="1" t="s">
        <v>77</v>
      </c>
      <c r="I132" s="30" t="s">
        <v>24</v>
      </c>
      <c r="J132" s="30" t="s">
        <v>75</v>
      </c>
      <c r="K132" s="24"/>
      <c r="L132" s="44">
        <v>5152.29</v>
      </c>
      <c r="M132" s="44">
        <v>8746.93</v>
      </c>
      <c r="N132" s="64">
        <f t="shared" si="65"/>
        <v>-3594.6400000000003</v>
      </c>
      <c r="O132" s="2">
        <f t="shared" si="73"/>
        <v>4.3432985293299461E-2</v>
      </c>
      <c r="R132" s="38">
        <f t="shared" si="66"/>
        <v>4121.8320000000003</v>
      </c>
      <c r="S132" s="38">
        <f t="shared" si="67"/>
        <v>5152.29</v>
      </c>
      <c r="T132" s="38">
        <f t="shared" si="68"/>
        <v>1030.4579999999996</v>
      </c>
      <c r="U132" s="39">
        <f t="shared" si="69"/>
        <v>8746.93</v>
      </c>
      <c r="V132" s="39">
        <f t="shared" si="70"/>
        <v>8746.93</v>
      </c>
      <c r="W132" s="31">
        <f t="shared" si="71"/>
        <v>0</v>
      </c>
      <c r="X132" s="50" t="s">
        <v>246</v>
      </c>
      <c r="Y132" s="31">
        <f t="shared" si="72"/>
        <v>0</v>
      </c>
    </row>
    <row r="133" spans="1:25" x14ac:dyDescent="0.25">
      <c r="A133" s="6" t="s">
        <v>240</v>
      </c>
      <c r="B133" s="1" t="s">
        <v>80</v>
      </c>
      <c r="C133" s="1" t="e">
        <f>VLOOKUP(A133,[1]Sheet1!H:H,1,FALSE)</f>
        <v>#N/A</v>
      </c>
      <c r="D133" s="1" t="e">
        <f>A133&amp;"-"&amp;B133&amp;"-"&amp;VLOOKUP(I133,#REF!,2,FALSE)</f>
        <v>#REF!</v>
      </c>
      <c r="E133" s="1" t="e">
        <f>VLOOKUP(D133,[1]Sheet1!D:E,2,FALSE)</f>
        <v>#REF!</v>
      </c>
      <c r="G133" s="1">
        <f t="shared" si="63"/>
        <v>128</v>
      </c>
      <c r="H133" s="1" t="s">
        <v>81</v>
      </c>
      <c r="I133" s="30" t="s">
        <v>24</v>
      </c>
      <c r="J133" s="30" t="s">
        <v>153</v>
      </c>
      <c r="K133" s="24"/>
      <c r="L133" s="44">
        <v>3188</v>
      </c>
      <c r="M133" s="44">
        <v>3188.73</v>
      </c>
      <c r="N133" s="64">
        <f t="shared" si="65"/>
        <v>-0.73000000000001819</v>
      </c>
      <c r="O133" s="2">
        <f t="shared" si="73"/>
        <v>2.6874332988833835E-2</v>
      </c>
      <c r="R133" s="38">
        <f t="shared" si="66"/>
        <v>2550.4</v>
      </c>
      <c r="S133" s="38">
        <f t="shared" si="67"/>
        <v>3188</v>
      </c>
      <c r="T133" s="38">
        <f t="shared" si="68"/>
        <v>637.59999999999991</v>
      </c>
      <c r="U133" s="39">
        <f t="shared" si="69"/>
        <v>3188.73</v>
      </c>
      <c r="V133" s="39">
        <f t="shared" si="70"/>
        <v>3188.73</v>
      </c>
      <c r="W133" s="31">
        <f t="shared" si="71"/>
        <v>0</v>
      </c>
      <c r="X133" s="50" t="s">
        <v>246</v>
      </c>
      <c r="Y133" s="31">
        <f t="shared" si="72"/>
        <v>0</v>
      </c>
    </row>
    <row r="134" spans="1:25" x14ac:dyDescent="0.25">
      <c r="A134" s="6" t="s">
        <v>240</v>
      </c>
      <c r="B134" s="1" t="s">
        <v>154</v>
      </c>
      <c r="C134" s="1" t="e">
        <f>VLOOKUP(A134,[1]Sheet1!H:H,1,FALSE)</f>
        <v>#N/A</v>
      </c>
      <c r="D134" s="1" t="e">
        <f>A134&amp;"-"&amp;B134&amp;"-"&amp;VLOOKUP(I134,#REF!,2,FALSE)</f>
        <v>#REF!</v>
      </c>
      <c r="E134" s="1" t="e">
        <f>VLOOKUP(D134,[1]Sheet1!D:E,2,FALSE)</f>
        <v>#REF!</v>
      </c>
      <c r="G134" s="1">
        <f t="shared" ref="G134:G141" si="74">COUNTIF($E$6:$E$174,E134)</f>
        <v>128</v>
      </c>
      <c r="H134" s="1" t="s">
        <v>84</v>
      </c>
      <c r="I134" s="30" t="s">
        <v>24</v>
      </c>
      <c r="J134" s="30" t="s">
        <v>75</v>
      </c>
      <c r="K134" s="24"/>
      <c r="L134" s="44">
        <v>2043.4899999999998</v>
      </c>
      <c r="M134" s="44">
        <v>2193.4899999999998</v>
      </c>
      <c r="N134" s="64">
        <f t="shared" si="65"/>
        <v>-150</v>
      </c>
      <c r="O134" s="2">
        <f t="shared" si="73"/>
        <v>1.722629570870516E-2</v>
      </c>
      <c r="R134" s="38">
        <f t="shared" si="66"/>
        <v>1634.7919999999999</v>
      </c>
      <c r="S134" s="38">
        <f t="shared" si="67"/>
        <v>2043.4899999999998</v>
      </c>
      <c r="T134" s="38">
        <f t="shared" si="68"/>
        <v>408.69799999999987</v>
      </c>
      <c r="U134" s="39">
        <f t="shared" si="69"/>
        <v>2193.4899999999998</v>
      </c>
      <c r="V134" s="39">
        <f t="shared" si="70"/>
        <v>2193.4899999999998</v>
      </c>
      <c r="W134" s="31">
        <f t="shared" si="71"/>
        <v>0</v>
      </c>
      <c r="X134" s="50" t="s">
        <v>246</v>
      </c>
      <c r="Y134" s="31">
        <f t="shared" si="72"/>
        <v>0</v>
      </c>
    </row>
    <row r="135" spans="1:25" x14ac:dyDescent="0.25">
      <c r="A135" s="6" t="s">
        <v>240</v>
      </c>
      <c r="B135" s="1" t="s">
        <v>96</v>
      </c>
      <c r="C135" s="1" t="e">
        <f>VLOOKUP(A135,[1]Sheet1!H:H,1,FALSE)</f>
        <v>#N/A</v>
      </c>
      <c r="D135" s="1" t="e">
        <f>A135&amp;"-"&amp;B135&amp;"-"&amp;VLOOKUP(I135,#REF!,2,FALSE)</f>
        <v>#REF!</v>
      </c>
      <c r="E135" s="1" t="e">
        <f>VLOOKUP(D135,[1]Sheet1!D:E,2,FALSE)</f>
        <v>#REF!</v>
      </c>
      <c r="G135" s="1">
        <f t="shared" si="74"/>
        <v>128</v>
      </c>
      <c r="H135" s="1" t="s">
        <v>97</v>
      </c>
      <c r="I135" s="30" t="s">
        <v>24</v>
      </c>
      <c r="J135" s="30" t="s">
        <v>155</v>
      </c>
      <c r="K135" s="24"/>
      <c r="L135" s="44">
        <v>78109.679999999993</v>
      </c>
      <c r="M135" s="44">
        <v>79525.45</v>
      </c>
      <c r="N135" s="64">
        <f t="shared" si="65"/>
        <v>-1415.7700000000041</v>
      </c>
      <c r="O135" s="2">
        <f t="shared" si="73"/>
        <v>0.65845218004117134</v>
      </c>
      <c r="R135" s="38">
        <f t="shared" si="66"/>
        <v>62487.743999999999</v>
      </c>
      <c r="S135" s="38">
        <f t="shared" si="67"/>
        <v>78109.679999999993</v>
      </c>
      <c r="T135" s="38">
        <f t="shared" si="68"/>
        <v>15621.935999999994</v>
      </c>
      <c r="U135" s="39">
        <f t="shared" si="69"/>
        <v>79525.45</v>
      </c>
      <c r="V135" s="39">
        <f t="shared" si="70"/>
        <v>79525.45</v>
      </c>
      <c r="W135" s="31">
        <f t="shared" si="71"/>
        <v>0</v>
      </c>
      <c r="X135" s="50" t="s">
        <v>246</v>
      </c>
      <c r="Y135" s="31">
        <f t="shared" si="72"/>
        <v>0</v>
      </c>
    </row>
    <row r="136" spans="1:25" x14ac:dyDescent="0.25">
      <c r="A136" s="6" t="s">
        <v>240</v>
      </c>
      <c r="B136" s="1" t="s">
        <v>104</v>
      </c>
      <c r="C136" s="1" t="e">
        <f>VLOOKUP(A136,[1]Sheet1!H:H,1,FALSE)</f>
        <v>#N/A</v>
      </c>
      <c r="D136" s="1" t="e">
        <f>A136&amp;"-"&amp;B136&amp;"-"&amp;VLOOKUP(I136,#REF!,2,FALSE)</f>
        <v>#REF!</v>
      </c>
      <c r="E136" s="1" t="e">
        <f>VLOOKUP(D136,[1]Sheet1!D:E,2,FALSE)</f>
        <v>#REF!</v>
      </c>
      <c r="G136" s="1">
        <f t="shared" si="74"/>
        <v>128</v>
      </c>
      <c r="H136" s="1" t="s">
        <v>105</v>
      </c>
      <c r="I136" s="30" t="s">
        <v>24</v>
      </c>
      <c r="J136" s="30" t="s">
        <v>153</v>
      </c>
      <c r="K136" s="24"/>
      <c r="L136" s="44">
        <v>250</v>
      </c>
      <c r="N136" s="44">
        <f t="shared" si="65"/>
        <v>250</v>
      </c>
      <c r="O136" s="2">
        <f t="shared" si="73"/>
        <v>2.1074602406551003E-3</v>
      </c>
      <c r="R136" s="38">
        <f t="shared" si="66"/>
        <v>200</v>
      </c>
      <c r="S136" s="38">
        <f t="shared" si="67"/>
        <v>250</v>
      </c>
      <c r="T136" s="38">
        <f t="shared" si="68"/>
        <v>50</v>
      </c>
      <c r="U136" s="39">
        <f t="shared" si="69"/>
        <v>0</v>
      </c>
      <c r="V136" s="39">
        <f t="shared" si="70"/>
        <v>200</v>
      </c>
      <c r="W136" s="31">
        <f t="shared" si="71"/>
        <v>2.6343253008188753E-3</v>
      </c>
      <c r="X136" s="30" t="s">
        <v>247</v>
      </c>
      <c r="Y136" s="31">
        <f t="shared" si="72"/>
        <v>2.1074602406551003E-3</v>
      </c>
    </row>
    <row r="137" spans="1:25" x14ac:dyDescent="0.25">
      <c r="A137" s="6" t="s">
        <v>240</v>
      </c>
      <c r="B137" s="1" t="s">
        <v>106</v>
      </c>
      <c r="C137" s="1" t="e">
        <f>VLOOKUP(A137,[1]Sheet1!H:H,1,FALSE)</f>
        <v>#N/A</v>
      </c>
      <c r="D137" s="1" t="e">
        <f>A137&amp;"-"&amp;B137&amp;"-"&amp;VLOOKUP(I137,#REF!,2,FALSE)</f>
        <v>#REF!</v>
      </c>
      <c r="E137" s="1" t="e">
        <f>VLOOKUP(D137,[1]Sheet1!D:E,2,FALSE)</f>
        <v>#REF!</v>
      </c>
      <c r="G137" s="1">
        <f t="shared" si="74"/>
        <v>128</v>
      </c>
      <c r="H137" s="1" t="s">
        <v>107</v>
      </c>
      <c r="I137" s="30" t="s">
        <v>24</v>
      </c>
      <c r="J137" s="30" t="s">
        <v>153</v>
      </c>
      <c r="K137" s="24"/>
      <c r="L137" s="44">
        <v>250</v>
      </c>
      <c r="N137" s="44">
        <f t="shared" si="65"/>
        <v>250</v>
      </c>
      <c r="O137" s="2">
        <f t="shared" si="73"/>
        <v>2.1074602406551003E-3</v>
      </c>
      <c r="R137" s="38">
        <f t="shared" si="66"/>
        <v>200</v>
      </c>
      <c r="S137" s="38">
        <f t="shared" si="67"/>
        <v>250</v>
      </c>
      <c r="T137" s="38">
        <f t="shared" si="68"/>
        <v>50</v>
      </c>
      <c r="U137" s="39">
        <f t="shared" si="69"/>
        <v>0</v>
      </c>
      <c r="V137" s="39">
        <f t="shared" si="70"/>
        <v>200</v>
      </c>
      <c r="W137" s="31">
        <f t="shared" si="71"/>
        <v>2.6343253008188753E-3</v>
      </c>
      <c r="X137" s="30" t="s">
        <v>247</v>
      </c>
      <c r="Y137" s="31">
        <f t="shared" si="72"/>
        <v>2.1074602406551003E-3</v>
      </c>
    </row>
    <row r="138" spans="1:25" x14ac:dyDescent="0.25">
      <c r="A138" s="6" t="s">
        <v>240</v>
      </c>
      <c r="B138" s="1" t="s">
        <v>108</v>
      </c>
      <c r="C138" s="1" t="e">
        <f>VLOOKUP(A138,[1]Sheet1!H:H,1,FALSE)</f>
        <v>#N/A</v>
      </c>
      <c r="D138" s="1" t="e">
        <f>A138&amp;"-"&amp;B138&amp;"-"&amp;VLOOKUP(I138,#REF!,2,FALSE)</f>
        <v>#REF!</v>
      </c>
      <c r="E138" s="1" t="e">
        <f>VLOOKUP(D138,[1]Sheet1!D:E,2,FALSE)</f>
        <v>#REF!</v>
      </c>
      <c r="G138" s="1">
        <f t="shared" si="74"/>
        <v>128</v>
      </c>
      <c r="H138" s="1" t="s">
        <v>109</v>
      </c>
      <c r="I138" s="30" t="s">
        <v>24</v>
      </c>
      <c r="J138" s="30" t="s">
        <v>153</v>
      </c>
      <c r="K138" s="24"/>
      <c r="L138" s="44">
        <v>250</v>
      </c>
      <c r="N138" s="44">
        <f t="shared" si="65"/>
        <v>250</v>
      </c>
      <c r="O138" s="2">
        <f t="shared" si="73"/>
        <v>2.1074602406551003E-3</v>
      </c>
      <c r="R138" s="38">
        <f t="shared" si="66"/>
        <v>200</v>
      </c>
      <c r="S138" s="38">
        <f t="shared" si="67"/>
        <v>250</v>
      </c>
      <c r="T138" s="38">
        <f t="shared" si="68"/>
        <v>50</v>
      </c>
      <c r="U138" s="39">
        <f t="shared" si="69"/>
        <v>0</v>
      </c>
      <c r="V138" s="39">
        <f t="shared" si="70"/>
        <v>200</v>
      </c>
      <c r="W138" s="31">
        <f t="shared" si="71"/>
        <v>2.6343253008188753E-3</v>
      </c>
      <c r="X138" s="30" t="s">
        <v>247</v>
      </c>
      <c r="Y138" s="31">
        <f t="shared" si="72"/>
        <v>2.1074602406551003E-3</v>
      </c>
    </row>
    <row r="139" spans="1:25" x14ac:dyDescent="0.25">
      <c r="A139" s="6" t="s">
        <v>240</v>
      </c>
      <c r="B139" s="1" t="s">
        <v>112</v>
      </c>
      <c r="C139" s="1" t="e">
        <f>VLOOKUP(A139,[1]Sheet1!H:H,1,FALSE)</f>
        <v>#N/A</v>
      </c>
      <c r="D139" s="1" t="e">
        <f>A139&amp;"-"&amp;B139&amp;"-"&amp;VLOOKUP(I139,#REF!,2,FALSE)</f>
        <v>#REF!</v>
      </c>
      <c r="E139" s="1" t="e">
        <f>VLOOKUP(D139,[1]Sheet1!D:E,2,FALSE)</f>
        <v>#REF!</v>
      </c>
      <c r="G139" s="1">
        <f t="shared" si="74"/>
        <v>128</v>
      </c>
      <c r="H139" s="1" t="s">
        <v>113</v>
      </c>
      <c r="I139" s="30" t="s">
        <v>24</v>
      </c>
      <c r="J139" s="30" t="s">
        <v>153</v>
      </c>
      <c r="K139" s="24"/>
      <c r="L139" s="44">
        <v>250</v>
      </c>
      <c r="N139" s="44">
        <f t="shared" si="65"/>
        <v>250</v>
      </c>
      <c r="O139" s="2">
        <f t="shared" si="73"/>
        <v>2.1074602406551003E-3</v>
      </c>
      <c r="R139" s="38">
        <f t="shared" si="66"/>
        <v>200</v>
      </c>
      <c r="S139" s="38">
        <f t="shared" si="67"/>
        <v>250</v>
      </c>
      <c r="T139" s="38">
        <f t="shared" si="68"/>
        <v>50</v>
      </c>
      <c r="U139" s="39">
        <f t="shared" si="69"/>
        <v>0</v>
      </c>
      <c r="V139" s="39">
        <f t="shared" si="70"/>
        <v>200</v>
      </c>
      <c r="W139" s="31">
        <f t="shared" si="71"/>
        <v>2.6343253008188753E-3</v>
      </c>
      <c r="X139" s="30" t="s">
        <v>247</v>
      </c>
      <c r="Y139" s="31">
        <f t="shared" si="72"/>
        <v>2.1074602406551003E-3</v>
      </c>
    </row>
    <row r="140" spans="1:25" x14ac:dyDescent="0.25">
      <c r="A140" s="6" t="s">
        <v>240</v>
      </c>
      <c r="B140" s="1" t="s">
        <v>146</v>
      </c>
      <c r="C140" s="1" t="e">
        <f>VLOOKUP(A140,[1]Sheet1!H:H,1,FALSE)</f>
        <v>#N/A</v>
      </c>
      <c r="D140" s="1" t="e">
        <f>A140&amp;"-"&amp;B140&amp;"-"&amp;VLOOKUP(I140,#REF!,2,FALSE)</f>
        <v>#REF!</v>
      </c>
      <c r="E140" s="1" t="e">
        <f>VLOOKUP(D140,[1]Sheet1!D:E,2,FALSE)</f>
        <v>#REF!</v>
      </c>
      <c r="G140" s="1">
        <f t="shared" si="74"/>
        <v>128</v>
      </c>
      <c r="H140" s="1" t="s">
        <v>147</v>
      </c>
      <c r="I140" s="30" t="s">
        <v>24</v>
      </c>
      <c r="J140" s="30" t="s">
        <v>148</v>
      </c>
      <c r="K140" s="24"/>
      <c r="L140" s="44">
        <v>10800</v>
      </c>
      <c r="M140" s="44">
        <v>10316.4</v>
      </c>
      <c r="N140" s="44">
        <f t="shared" si="65"/>
        <v>483.60000000000036</v>
      </c>
      <c r="O140" s="2">
        <f t="shared" si="73"/>
        <v>9.1042282396300328E-2</v>
      </c>
      <c r="R140" s="38">
        <f t="shared" si="66"/>
        <v>8640</v>
      </c>
      <c r="S140" s="38">
        <f t="shared" si="67"/>
        <v>10800</v>
      </c>
      <c r="T140" s="38">
        <f t="shared" si="68"/>
        <v>2160</v>
      </c>
      <c r="U140" s="39">
        <f t="shared" si="69"/>
        <v>10316.4</v>
      </c>
      <c r="V140" s="39">
        <f t="shared" si="70"/>
        <v>10316.4</v>
      </c>
      <c r="W140" s="31">
        <f t="shared" si="71"/>
        <v>9.531005485247214E-2</v>
      </c>
      <c r="X140" s="30" t="s">
        <v>247</v>
      </c>
      <c r="Y140" s="31">
        <f t="shared" si="72"/>
        <v>9.1042282396300328E-2</v>
      </c>
    </row>
    <row r="141" spans="1:25" x14ac:dyDescent="0.25">
      <c r="A141" s="6" t="s">
        <v>240</v>
      </c>
      <c r="B141" s="1" t="s">
        <v>124</v>
      </c>
      <c r="C141" s="1" t="e">
        <f>VLOOKUP(A141,[1]Sheet1!H:H,1,FALSE)</f>
        <v>#N/A</v>
      </c>
      <c r="D141" s="1" t="e">
        <f>A141&amp;"-"&amp;B141&amp;"-"&amp;VLOOKUP(I141,#REF!,2,FALSE)</f>
        <v>#REF!</v>
      </c>
      <c r="E141" s="1" t="e">
        <f>VLOOKUP(D141,[1]Sheet1!D:E,2,FALSE)</f>
        <v>#REF!</v>
      </c>
      <c r="G141" s="1">
        <f t="shared" si="74"/>
        <v>128</v>
      </c>
      <c r="H141" s="1" t="s">
        <v>125</v>
      </c>
      <c r="I141" s="30" t="s">
        <v>24</v>
      </c>
      <c r="J141" s="30" t="s">
        <v>153</v>
      </c>
      <c r="K141" s="24"/>
      <c r="L141" s="44">
        <v>1500</v>
      </c>
      <c r="M141" s="44">
        <v>2923.11</v>
      </c>
      <c r="N141" s="64">
        <f t="shared" si="65"/>
        <v>-1423.1100000000001</v>
      </c>
      <c r="O141" s="2">
        <f t="shared" si="73"/>
        <v>1.2644761443930602E-2</v>
      </c>
      <c r="R141" s="38">
        <f t="shared" si="66"/>
        <v>1200</v>
      </c>
      <c r="S141" s="38">
        <f t="shared" si="67"/>
        <v>1500</v>
      </c>
      <c r="T141" s="38">
        <f t="shared" si="68"/>
        <v>300</v>
      </c>
      <c r="U141" s="39">
        <f t="shared" si="69"/>
        <v>2923.11</v>
      </c>
      <c r="V141" s="39">
        <f t="shared" si="70"/>
        <v>2923.11</v>
      </c>
      <c r="W141" s="31">
        <f t="shared" si="71"/>
        <v>0</v>
      </c>
      <c r="X141" s="50" t="s">
        <v>246</v>
      </c>
      <c r="Y141" s="31">
        <f t="shared" si="72"/>
        <v>0</v>
      </c>
    </row>
    <row r="142" spans="1:25" x14ac:dyDescent="0.25">
      <c r="A142" s="7" t="s">
        <v>35</v>
      </c>
      <c r="B142" s="7" t="s">
        <v>155</v>
      </c>
      <c r="H142" s="7"/>
      <c r="I142" s="55"/>
      <c r="J142" s="55"/>
      <c r="K142" s="55"/>
      <c r="L142" s="46">
        <f>SUM(L124:L141)</f>
        <v>118626.19999999998</v>
      </c>
      <c r="N142" s="46"/>
      <c r="O142" s="8">
        <f>SUM(O124:O141)</f>
        <v>1</v>
      </c>
      <c r="R142" s="38"/>
      <c r="S142" s="38"/>
      <c r="T142" s="38"/>
      <c r="U142" s="39"/>
      <c r="V142" s="43">
        <f>SUM(V124:V141)</f>
        <v>125257.55399999999</v>
      </c>
      <c r="W142" s="51">
        <f>SUM(W124:W141)</f>
        <v>0.17300785685573955</v>
      </c>
      <c r="X142" s="52">
        <f>COUNTIF($X$124:$X$141,"ok")/COUNTIF($X$124:$X$141,"&lt;&gt;")</f>
        <v>0.55555555555555558</v>
      </c>
      <c r="Y142" s="51">
        <f>SUM(Y124:Y141)</f>
        <v>0.15364649630520072</v>
      </c>
    </row>
    <row r="143" spans="1:25" x14ac:dyDescent="0.25">
      <c r="A143" s="6" t="s">
        <v>241</v>
      </c>
      <c r="B143" s="1" t="s">
        <v>78</v>
      </c>
      <c r="C143" s="1" t="e">
        <f>VLOOKUP(A143,[1]Sheet1!H:H,1,FALSE)</f>
        <v>#N/A</v>
      </c>
      <c r="D143" s="1" t="e">
        <f>A143&amp;"-"&amp;B143&amp;"-"&amp;VLOOKUP(I143,#REF!,2,FALSE)</f>
        <v>#REF!</v>
      </c>
      <c r="E143" s="1" t="e">
        <f>VLOOKUP(D143,[1]Sheet1!D:E,2,FALSE)</f>
        <v>#REF!</v>
      </c>
      <c r="G143" s="1">
        <f t="shared" ref="G143:G162" si="75">COUNTIF($E$6:$E$174,E143)</f>
        <v>128</v>
      </c>
      <c r="H143" s="1" t="s">
        <v>79</v>
      </c>
      <c r="I143" s="30" t="s">
        <v>15</v>
      </c>
      <c r="J143" s="30" t="s">
        <v>72</v>
      </c>
      <c r="K143" s="24"/>
      <c r="L143" s="44">
        <v>504.76</v>
      </c>
      <c r="M143" s="44">
        <v>504.76</v>
      </c>
      <c r="N143" s="64">
        <f t="shared" si="65"/>
        <v>0</v>
      </c>
      <c r="O143" s="2">
        <f>L143/$L$163</f>
        <v>3.7335725139356207E-3</v>
      </c>
      <c r="R143" s="38">
        <f t="shared" ref="R143:R162" si="76">L143*$R$5</f>
        <v>403.80799999999999</v>
      </c>
      <c r="S143" s="38">
        <f t="shared" ref="S143:S162" si="77">L143*$S$5</f>
        <v>504.76</v>
      </c>
      <c r="T143" s="38">
        <f t="shared" si="68"/>
        <v>100.952</v>
      </c>
      <c r="U143" s="39">
        <f t="shared" ref="U143:U162" si="78">M143</f>
        <v>504.76</v>
      </c>
      <c r="V143" s="39">
        <f t="shared" ref="V143:V162" si="79">IF(U143&gt;=R143,U143,R143)</f>
        <v>504.76</v>
      </c>
      <c r="W143" s="31">
        <f t="shared" ref="W143:W162" si="80">IF(S143=0,0,IF(U143&gt;S143,0,S143/V143*O143))</f>
        <v>3.7335725139356207E-3</v>
      </c>
      <c r="X143" s="30" t="s">
        <v>247</v>
      </c>
      <c r="Y143" s="31">
        <f t="shared" ref="Y143:Y162" si="81">IF(U143&gt;S143,0,O143)</f>
        <v>3.7335725139356207E-3</v>
      </c>
    </row>
    <row r="144" spans="1:25" x14ac:dyDescent="0.25">
      <c r="A144" s="6" t="s">
        <v>241</v>
      </c>
      <c r="B144" s="1" t="s">
        <v>93</v>
      </c>
      <c r="C144" s="1" t="e">
        <f>VLOOKUP(A144,[1]Sheet1!H:H,1,FALSE)</f>
        <v>#N/A</v>
      </c>
      <c r="D144" s="1" t="e">
        <f>A144&amp;"-"&amp;B144&amp;"-"&amp;VLOOKUP(I144,#REF!,2,FALSE)</f>
        <v>#REF!</v>
      </c>
      <c r="E144" s="1" t="e">
        <f>VLOOKUP(D144,[1]Sheet1!D:E,2,FALSE)</f>
        <v>#REF!</v>
      </c>
      <c r="G144" s="1">
        <f t="shared" si="75"/>
        <v>128</v>
      </c>
      <c r="H144" s="1" t="s">
        <v>94</v>
      </c>
      <c r="I144" s="30" t="s">
        <v>15</v>
      </c>
      <c r="J144" s="30" t="s">
        <v>95</v>
      </c>
      <c r="K144" s="24"/>
      <c r="L144" s="44">
        <v>5702.68</v>
      </c>
      <c r="M144" s="44">
        <v>-125.09</v>
      </c>
      <c r="N144" s="44">
        <f t="shared" si="65"/>
        <v>5827.77</v>
      </c>
      <c r="O144" s="2">
        <f t="shared" ref="O144:O162" si="82">L144/$L$163</f>
        <v>4.2181173832653907E-2</v>
      </c>
      <c r="R144" s="38">
        <f t="shared" si="76"/>
        <v>4562.1440000000002</v>
      </c>
      <c r="S144" s="38">
        <f t="shared" si="77"/>
        <v>5702.68</v>
      </c>
      <c r="T144" s="38">
        <f t="shared" si="68"/>
        <v>1140.5360000000001</v>
      </c>
      <c r="U144" s="39">
        <f t="shared" si="78"/>
        <v>-125.09</v>
      </c>
      <c r="V144" s="39">
        <f t="shared" si="79"/>
        <v>4562.1440000000002</v>
      </c>
      <c r="W144" s="31">
        <f t="shared" si="80"/>
        <v>5.2726467290817383E-2</v>
      </c>
      <c r="X144" s="30" t="s">
        <v>247</v>
      </c>
      <c r="Y144" s="31">
        <f t="shared" si="81"/>
        <v>4.2181173832653907E-2</v>
      </c>
    </row>
    <row r="145" spans="1:25" x14ac:dyDescent="0.25">
      <c r="A145" s="6" t="s">
        <v>241</v>
      </c>
      <c r="B145" s="1" t="s">
        <v>102</v>
      </c>
      <c r="C145" s="1" t="e">
        <f>VLOOKUP(A145,[1]Sheet1!H:H,1,FALSE)</f>
        <v>#N/A</v>
      </c>
      <c r="D145" s="1" t="e">
        <f>A145&amp;"-"&amp;B145&amp;"-"&amp;VLOOKUP(I145,#REF!,2,FALSE)</f>
        <v>#REF!</v>
      </c>
      <c r="E145" s="1" t="e">
        <f>VLOOKUP(D145,[1]Sheet1!D:E,2,FALSE)</f>
        <v>#REF!</v>
      </c>
      <c r="G145" s="1">
        <f t="shared" si="75"/>
        <v>128</v>
      </c>
      <c r="H145" s="1" t="s">
        <v>103</v>
      </c>
      <c r="I145" s="30" t="s">
        <v>15</v>
      </c>
      <c r="J145" s="30" t="s">
        <v>75</v>
      </c>
      <c r="K145" s="24"/>
      <c r="L145" s="44">
        <v>700</v>
      </c>
      <c r="M145" s="44">
        <v>768.14</v>
      </c>
      <c r="N145" s="64">
        <f t="shared" si="65"/>
        <v>-68.139999999999986</v>
      </c>
      <c r="O145" s="2">
        <f t="shared" si="82"/>
        <v>5.1777097229474094E-3</v>
      </c>
      <c r="R145" s="38">
        <f t="shared" si="76"/>
        <v>560</v>
      </c>
      <c r="S145" s="38">
        <f t="shared" si="77"/>
        <v>700</v>
      </c>
      <c r="T145" s="38">
        <f t="shared" si="68"/>
        <v>140</v>
      </c>
      <c r="U145" s="39">
        <f t="shared" si="78"/>
        <v>768.14</v>
      </c>
      <c r="V145" s="39">
        <f t="shared" si="79"/>
        <v>768.14</v>
      </c>
      <c r="W145" s="31">
        <f t="shared" si="80"/>
        <v>0</v>
      </c>
      <c r="X145" s="50" t="s">
        <v>246</v>
      </c>
      <c r="Y145" s="31">
        <f t="shared" si="81"/>
        <v>0</v>
      </c>
    </row>
    <row r="146" spans="1:25" x14ac:dyDescent="0.25">
      <c r="A146" s="6" t="s">
        <v>241</v>
      </c>
      <c r="B146" s="1" t="s">
        <v>114</v>
      </c>
      <c r="C146" s="1" t="e">
        <f>VLOOKUP(A146,[1]Sheet1!H:H,1,FALSE)</f>
        <v>#N/A</v>
      </c>
      <c r="D146" s="1" t="e">
        <f>A146&amp;"-"&amp;B146&amp;"-"&amp;VLOOKUP(I146,#REF!,2,FALSE)</f>
        <v>#REF!</v>
      </c>
      <c r="E146" s="1" t="e">
        <f>VLOOKUP(D146,[1]Sheet1!D:E,2,FALSE)</f>
        <v>#REF!</v>
      </c>
      <c r="G146" s="1">
        <f t="shared" si="75"/>
        <v>128</v>
      </c>
      <c r="H146" s="1" t="s">
        <v>115</v>
      </c>
      <c r="I146" s="30" t="s">
        <v>15</v>
      </c>
      <c r="J146" s="30" t="s">
        <v>75</v>
      </c>
      <c r="K146" s="24"/>
      <c r="L146" s="44">
        <v>300</v>
      </c>
      <c r="N146" s="44">
        <f t="shared" si="65"/>
        <v>300</v>
      </c>
      <c r="O146" s="2">
        <f t="shared" si="82"/>
        <v>2.2190184526917471E-3</v>
      </c>
      <c r="R146" s="38">
        <f t="shared" si="76"/>
        <v>240</v>
      </c>
      <c r="S146" s="38">
        <f t="shared" si="77"/>
        <v>300</v>
      </c>
      <c r="T146" s="38">
        <f t="shared" si="68"/>
        <v>60</v>
      </c>
      <c r="U146" s="39">
        <f t="shared" si="78"/>
        <v>0</v>
      </c>
      <c r="V146" s="39">
        <f t="shared" si="79"/>
        <v>240</v>
      </c>
      <c r="W146" s="31">
        <f t="shared" si="80"/>
        <v>2.7737730658646837E-3</v>
      </c>
      <c r="X146" s="30" t="s">
        <v>247</v>
      </c>
      <c r="Y146" s="31">
        <f t="shared" si="81"/>
        <v>2.2190184526917471E-3</v>
      </c>
    </row>
    <row r="147" spans="1:25" x14ac:dyDescent="0.25">
      <c r="A147" s="6" t="s">
        <v>241</v>
      </c>
      <c r="B147" s="1" t="s">
        <v>118</v>
      </c>
      <c r="C147" s="1" t="e">
        <f>VLOOKUP(A147,[1]Sheet1!H:H,1,FALSE)</f>
        <v>#N/A</v>
      </c>
      <c r="D147" s="1" t="e">
        <f>A147&amp;"-"&amp;B147&amp;"-"&amp;VLOOKUP(I147,#REF!,2,FALSE)</f>
        <v>#REF!</v>
      </c>
      <c r="E147" s="1" t="e">
        <f>VLOOKUP(D147,[1]Sheet1!D:E,2,FALSE)</f>
        <v>#REF!</v>
      </c>
      <c r="G147" s="1">
        <f t="shared" si="75"/>
        <v>128</v>
      </c>
      <c r="H147" s="1" t="s">
        <v>119</v>
      </c>
      <c r="I147" s="30" t="s">
        <v>15</v>
      </c>
      <c r="J147" s="30" t="s">
        <v>95</v>
      </c>
      <c r="K147" s="24"/>
      <c r="L147" s="44">
        <v>3500</v>
      </c>
      <c r="M147" s="44">
        <v>3699.04</v>
      </c>
      <c r="N147" s="64">
        <f t="shared" si="65"/>
        <v>-199.03999999999996</v>
      </c>
      <c r="O147" s="2">
        <f t="shared" si="82"/>
        <v>2.5888548614737047E-2</v>
      </c>
      <c r="R147" s="38">
        <f t="shared" si="76"/>
        <v>2800</v>
      </c>
      <c r="S147" s="38">
        <f t="shared" si="77"/>
        <v>3500</v>
      </c>
      <c r="T147" s="38">
        <f t="shared" si="68"/>
        <v>700</v>
      </c>
      <c r="U147" s="39">
        <f t="shared" si="78"/>
        <v>3699.04</v>
      </c>
      <c r="V147" s="39">
        <f t="shared" si="79"/>
        <v>3699.04</v>
      </c>
      <c r="W147" s="31">
        <f t="shared" si="80"/>
        <v>0</v>
      </c>
      <c r="X147" s="50" t="s">
        <v>246</v>
      </c>
      <c r="Y147" s="31">
        <f t="shared" si="81"/>
        <v>0</v>
      </c>
    </row>
    <row r="148" spans="1:25" x14ac:dyDescent="0.25">
      <c r="A148" s="6" t="s">
        <v>241</v>
      </c>
      <c r="B148" s="1" t="s">
        <v>130</v>
      </c>
      <c r="C148" s="1" t="e">
        <f>VLOOKUP(A148,[1]Sheet1!H:H,1,FALSE)</f>
        <v>#N/A</v>
      </c>
      <c r="D148" s="1" t="e">
        <f>A148&amp;"-"&amp;B148&amp;"-"&amp;VLOOKUP(I148,#REF!,2,FALSE)</f>
        <v>#REF!</v>
      </c>
      <c r="E148" s="1" t="e">
        <f>VLOOKUP(D148,[1]Sheet1!D:E,2,FALSE)</f>
        <v>#REF!</v>
      </c>
      <c r="G148" s="1">
        <f t="shared" si="75"/>
        <v>128</v>
      </c>
      <c r="H148" s="1" t="s">
        <v>156</v>
      </c>
      <c r="I148" s="30" t="s">
        <v>15</v>
      </c>
      <c r="J148" s="30" t="s">
        <v>75</v>
      </c>
      <c r="K148" s="24"/>
      <c r="L148" s="44">
        <v>512.71</v>
      </c>
      <c r="M148" s="44">
        <v>512.71</v>
      </c>
      <c r="N148" s="64">
        <f t="shared" si="65"/>
        <v>0</v>
      </c>
      <c r="O148" s="2">
        <f t="shared" si="82"/>
        <v>3.7923765029319522E-3</v>
      </c>
      <c r="R148" s="38">
        <f t="shared" si="76"/>
        <v>410.16800000000006</v>
      </c>
      <c r="S148" s="38">
        <f t="shared" si="77"/>
        <v>512.71</v>
      </c>
      <c r="T148" s="38">
        <f t="shared" si="68"/>
        <v>102.54199999999997</v>
      </c>
      <c r="U148" s="39">
        <f t="shared" si="78"/>
        <v>512.71</v>
      </c>
      <c r="V148" s="39">
        <f t="shared" si="79"/>
        <v>512.71</v>
      </c>
      <c r="W148" s="31">
        <f t="shared" si="80"/>
        <v>3.7923765029319522E-3</v>
      </c>
      <c r="X148" s="30" t="s">
        <v>247</v>
      </c>
      <c r="Y148" s="31">
        <f t="shared" si="81"/>
        <v>3.7923765029319522E-3</v>
      </c>
    </row>
    <row r="149" spans="1:25" x14ac:dyDescent="0.25">
      <c r="A149" s="6" t="s">
        <v>241</v>
      </c>
      <c r="B149" s="1" t="s">
        <v>21</v>
      </c>
      <c r="C149" s="1" t="e">
        <f>VLOOKUP(A149,[1]Sheet1!H:H,1,FALSE)</f>
        <v>#N/A</v>
      </c>
      <c r="D149" s="1" t="e">
        <f>A149&amp;"-"&amp;B149&amp;"-"&amp;VLOOKUP(I149,#REF!,2,FALSE)</f>
        <v>#REF!</v>
      </c>
      <c r="E149" s="27" t="s">
        <v>200</v>
      </c>
      <c r="F149" s="1" t="s">
        <v>186</v>
      </c>
      <c r="G149" s="1">
        <f t="shared" si="75"/>
        <v>2</v>
      </c>
      <c r="H149" s="1" t="s">
        <v>152</v>
      </c>
      <c r="I149" s="30" t="s">
        <v>15</v>
      </c>
      <c r="J149" s="30" t="s">
        <v>75</v>
      </c>
      <c r="K149" s="24"/>
      <c r="L149" s="44">
        <v>754.58</v>
      </c>
      <c r="M149" s="44">
        <v>735.02</v>
      </c>
      <c r="N149" s="44">
        <f t="shared" si="65"/>
        <v>19.560000000000059</v>
      </c>
      <c r="O149" s="2">
        <f t="shared" si="82"/>
        <v>5.5814231467737948E-3</v>
      </c>
      <c r="R149" s="38">
        <f t="shared" si="76"/>
        <v>603.6640000000001</v>
      </c>
      <c r="S149" s="38">
        <f t="shared" si="77"/>
        <v>754.58</v>
      </c>
      <c r="T149" s="38">
        <f t="shared" si="68"/>
        <v>150.91599999999994</v>
      </c>
      <c r="U149" s="39">
        <f t="shared" si="78"/>
        <v>735.02</v>
      </c>
      <c r="V149" s="39">
        <f t="shared" si="79"/>
        <v>735.02</v>
      </c>
      <c r="W149" s="31">
        <f t="shared" si="80"/>
        <v>5.7299533047979242E-3</v>
      </c>
      <c r="X149" s="30" t="s">
        <v>247</v>
      </c>
      <c r="Y149" s="31">
        <f t="shared" si="81"/>
        <v>5.5814231467737948E-3</v>
      </c>
    </row>
    <row r="150" spans="1:25" x14ac:dyDescent="0.25">
      <c r="A150" s="6" t="s">
        <v>241</v>
      </c>
      <c r="B150" s="1" t="s">
        <v>68</v>
      </c>
      <c r="C150" s="1" t="e">
        <f>VLOOKUP(A150,[1]Sheet1!H:H,1,FALSE)</f>
        <v>#N/A</v>
      </c>
      <c r="D150" s="1" t="e">
        <f>A150&amp;"-"&amp;B150&amp;"-"&amp;VLOOKUP(I150,#REF!,2,FALSE)</f>
        <v>#REF!</v>
      </c>
      <c r="E150" s="1" t="s">
        <v>195</v>
      </c>
      <c r="G150" s="1">
        <f t="shared" si="75"/>
        <v>1</v>
      </c>
      <c r="H150" s="1" t="s">
        <v>69</v>
      </c>
      <c r="I150" s="30" t="s">
        <v>15</v>
      </c>
      <c r="J150" s="30" t="s">
        <v>157</v>
      </c>
      <c r="K150" s="24"/>
      <c r="N150" s="64">
        <f t="shared" si="65"/>
        <v>0</v>
      </c>
      <c r="O150" s="2">
        <f t="shared" si="82"/>
        <v>0</v>
      </c>
      <c r="R150" s="38">
        <f t="shared" si="76"/>
        <v>0</v>
      </c>
      <c r="S150" s="38">
        <f t="shared" si="77"/>
        <v>0</v>
      </c>
      <c r="T150" s="38">
        <f t="shared" si="68"/>
        <v>0</v>
      </c>
      <c r="U150" s="39">
        <f t="shared" si="78"/>
        <v>0</v>
      </c>
      <c r="V150" s="39">
        <f t="shared" si="79"/>
        <v>0</v>
      </c>
      <c r="W150" s="31">
        <f t="shared" si="80"/>
        <v>0</v>
      </c>
      <c r="X150" s="30" t="s">
        <v>247</v>
      </c>
      <c r="Y150" s="31">
        <f t="shared" si="81"/>
        <v>0</v>
      </c>
    </row>
    <row r="151" spans="1:25" x14ac:dyDescent="0.25">
      <c r="A151" s="6" t="s">
        <v>241</v>
      </c>
      <c r="B151" s="1" t="s">
        <v>70</v>
      </c>
      <c r="C151" s="1" t="e">
        <f>VLOOKUP(A151,[1]Sheet1!H:H,1,FALSE)</f>
        <v>#N/A</v>
      </c>
      <c r="D151" s="1" t="e">
        <f>A151&amp;"-"&amp;B151&amp;"-"&amp;VLOOKUP(I151,#REF!,2,FALSE)</f>
        <v>#REF!</v>
      </c>
      <c r="E151" s="1" t="e">
        <f>VLOOKUP(D151,[1]Sheet1!D:E,2,FALSE)</f>
        <v>#REF!</v>
      </c>
      <c r="G151" s="1">
        <f t="shared" si="75"/>
        <v>128</v>
      </c>
      <c r="H151" s="1" t="s">
        <v>71</v>
      </c>
      <c r="I151" s="30" t="s">
        <v>15</v>
      </c>
      <c r="J151" s="30" t="s">
        <v>72</v>
      </c>
      <c r="K151" s="24"/>
      <c r="L151" s="44">
        <v>5672.9500000000007</v>
      </c>
      <c r="M151" s="44">
        <v>6068.77</v>
      </c>
      <c r="N151" s="64">
        <f t="shared" si="65"/>
        <v>-395.81999999999971</v>
      </c>
      <c r="O151" s="2">
        <f t="shared" si="82"/>
        <v>4.1961269103992158E-2</v>
      </c>
      <c r="R151" s="38">
        <f t="shared" si="76"/>
        <v>4538.3600000000006</v>
      </c>
      <c r="S151" s="38">
        <f t="shared" si="77"/>
        <v>5672.9500000000007</v>
      </c>
      <c r="T151" s="38">
        <f t="shared" si="68"/>
        <v>1134.5900000000001</v>
      </c>
      <c r="U151" s="39">
        <f t="shared" si="78"/>
        <v>6068.77</v>
      </c>
      <c r="V151" s="39">
        <f t="shared" si="79"/>
        <v>6068.77</v>
      </c>
      <c r="W151" s="31">
        <f t="shared" si="80"/>
        <v>0</v>
      </c>
      <c r="X151" s="50" t="s">
        <v>246</v>
      </c>
      <c r="Y151" s="31">
        <f t="shared" si="81"/>
        <v>0</v>
      </c>
    </row>
    <row r="152" spans="1:25" x14ac:dyDescent="0.25">
      <c r="A152" s="6" t="s">
        <v>241</v>
      </c>
      <c r="B152" s="1" t="s">
        <v>76</v>
      </c>
      <c r="C152" s="1" t="e">
        <f>VLOOKUP(A152,[1]Sheet1!H:H,1,FALSE)</f>
        <v>#N/A</v>
      </c>
      <c r="D152" s="1" t="e">
        <f>A152&amp;"-"&amp;B152&amp;"-"&amp;VLOOKUP(I152,#REF!,2,FALSE)</f>
        <v>#REF!</v>
      </c>
      <c r="E152" s="1" t="e">
        <f>VLOOKUP(D152,[1]Sheet1!D:E,2,FALSE)</f>
        <v>#REF!</v>
      </c>
      <c r="G152" s="1">
        <f t="shared" si="75"/>
        <v>128</v>
      </c>
      <c r="H152" s="1" t="s">
        <v>77</v>
      </c>
      <c r="I152" s="30" t="s">
        <v>15</v>
      </c>
      <c r="J152" s="30" t="s">
        <v>75</v>
      </c>
      <c r="K152" s="24"/>
      <c r="L152" s="44">
        <v>4918.54</v>
      </c>
      <c r="M152" s="44">
        <v>10036.620000000001</v>
      </c>
      <c r="N152" s="64">
        <f t="shared" si="65"/>
        <v>-5118.0800000000008</v>
      </c>
      <c r="O152" s="2">
        <f t="shared" si="82"/>
        <v>3.6381103401008218E-2</v>
      </c>
      <c r="R152" s="38">
        <f t="shared" si="76"/>
        <v>3934.8320000000003</v>
      </c>
      <c r="S152" s="38">
        <f t="shared" si="77"/>
        <v>4918.54</v>
      </c>
      <c r="T152" s="38">
        <f t="shared" si="68"/>
        <v>983.70799999999963</v>
      </c>
      <c r="U152" s="39">
        <f t="shared" si="78"/>
        <v>10036.620000000001</v>
      </c>
      <c r="V152" s="39">
        <f t="shared" si="79"/>
        <v>10036.620000000001</v>
      </c>
      <c r="W152" s="31">
        <f t="shared" si="80"/>
        <v>0</v>
      </c>
      <c r="X152" s="50" t="s">
        <v>246</v>
      </c>
      <c r="Y152" s="31">
        <f t="shared" si="81"/>
        <v>0</v>
      </c>
    </row>
    <row r="153" spans="1:25" x14ac:dyDescent="0.25">
      <c r="A153" s="6" t="s">
        <v>241</v>
      </c>
      <c r="B153" s="1" t="s">
        <v>80</v>
      </c>
      <c r="C153" s="1" t="e">
        <f>VLOOKUP(A153,[1]Sheet1!H:H,1,FALSE)</f>
        <v>#N/A</v>
      </c>
      <c r="D153" s="1" t="e">
        <f>A153&amp;"-"&amp;B153&amp;"-"&amp;VLOOKUP(I153,#REF!,2,FALSE)</f>
        <v>#REF!</v>
      </c>
      <c r="E153" s="1" t="e">
        <f>VLOOKUP(D153,[1]Sheet1!D:E,2,FALSE)</f>
        <v>#REF!</v>
      </c>
      <c r="G153" s="1">
        <f t="shared" si="75"/>
        <v>128</v>
      </c>
      <c r="H153" s="1" t="s">
        <v>81</v>
      </c>
      <c r="I153" s="30" t="s">
        <v>15</v>
      </c>
      <c r="J153" s="30" t="s">
        <v>158</v>
      </c>
      <c r="K153" s="24"/>
      <c r="L153" s="44">
        <v>1600</v>
      </c>
      <c r="M153" s="44">
        <v>1611.02</v>
      </c>
      <c r="N153" s="64">
        <f t="shared" si="65"/>
        <v>-11.019999999999982</v>
      </c>
      <c r="O153" s="2">
        <f t="shared" si="82"/>
        <v>1.1834765081022651E-2</v>
      </c>
      <c r="R153" s="38">
        <f t="shared" si="76"/>
        <v>1280</v>
      </c>
      <c r="S153" s="38">
        <f t="shared" si="77"/>
        <v>1600</v>
      </c>
      <c r="T153" s="38">
        <f t="shared" si="68"/>
        <v>320</v>
      </c>
      <c r="U153" s="39">
        <f t="shared" si="78"/>
        <v>1611.02</v>
      </c>
      <c r="V153" s="39">
        <f t="shared" si="79"/>
        <v>1611.02</v>
      </c>
      <c r="W153" s="31">
        <f t="shared" si="80"/>
        <v>0</v>
      </c>
      <c r="X153" s="50" t="s">
        <v>246</v>
      </c>
      <c r="Y153" s="31">
        <f t="shared" si="81"/>
        <v>0</v>
      </c>
    </row>
    <row r="154" spans="1:25" x14ac:dyDescent="0.25">
      <c r="A154" s="6" t="s">
        <v>241</v>
      </c>
      <c r="B154" s="1" t="s">
        <v>154</v>
      </c>
      <c r="C154" s="1" t="e">
        <f>VLOOKUP(A154,[1]Sheet1!H:H,1,FALSE)</f>
        <v>#N/A</v>
      </c>
      <c r="D154" s="1" t="e">
        <f>A154&amp;"-"&amp;B154&amp;"-"&amp;VLOOKUP(I154,#REF!,2,FALSE)</f>
        <v>#REF!</v>
      </c>
      <c r="E154" s="1" t="e">
        <f>VLOOKUP(D154,[1]Sheet1!D:E,2,FALSE)</f>
        <v>#REF!</v>
      </c>
      <c r="G154" s="1">
        <f t="shared" si="75"/>
        <v>128</v>
      </c>
      <c r="H154" s="1" t="s">
        <v>84</v>
      </c>
      <c r="I154" s="30" t="s">
        <v>15</v>
      </c>
      <c r="J154" s="30" t="s">
        <v>75</v>
      </c>
      <c r="K154" s="24"/>
      <c r="L154" s="44">
        <v>3106.38</v>
      </c>
      <c r="M154" s="44">
        <v>3273.37</v>
      </c>
      <c r="N154" s="64">
        <f t="shared" si="65"/>
        <v>-166.98999999999978</v>
      </c>
      <c r="O154" s="2">
        <f t="shared" si="82"/>
        <v>2.2977048470241963E-2</v>
      </c>
      <c r="R154" s="38">
        <f t="shared" si="76"/>
        <v>2485.1040000000003</v>
      </c>
      <c r="S154" s="38">
        <f t="shared" si="77"/>
        <v>3106.38</v>
      </c>
      <c r="T154" s="38">
        <f t="shared" si="68"/>
        <v>621.27599999999984</v>
      </c>
      <c r="U154" s="39">
        <f t="shared" si="78"/>
        <v>3273.37</v>
      </c>
      <c r="V154" s="39">
        <f t="shared" si="79"/>
        <v>3273.37</v>
      </c>
      <c r="W154" s="31">
        <f t="shared" si="80"/>
        <v>0</v>
      </c>
      <c r="X154" s="50" t="s">
        <v>246</v>
      </c>
      <c r="Y154" s="31">
        <f t="shared" si="81"/>
        <v>0</v>
      </c>
    </row>
    <row r="155" spans="1:25" x14ac:dyDescent="0.25">
      <c r="A155" s="6" t="s">
        <v>241</v>
      </c>
      <c r="B155" s="1" t="s">
        <v>96</v>
      </c>
      <c r="C155" s="1" t="e">
        <f>VLOOKUP(A155,[1]Sheet1!H:H,1,FALSE)</f>
        <v>#N/A</v>
      </c>
      <c r="D155" s="1" t="e">
        <f>A155&amp;"-"&amp;B155&amp;"-"&amp;VLOOKUP(I155,#REF!,2,FALSE)</f>
        <v>#REF!</v>
      </c>
      <c r="E155" s="1" t="e">
        <f>VLOOKUP(D155,[1]Sheet1!D:E,2,FALSE)</f>
        <v>#REF!</v>
      </c>
      <c r="G155" s="1">
        <f t="shared" si="75"/>
        <v>128</v>
      </c>
      <c r="H155" s="1" t="s">
        <v>97</v>
      </c>
      <c r="I155" s="30" t="s">
        <v>15</v>
      </c>
      <c r="J155" s="30" t="s">
        <v>157</v>
      </c>
      <c r="K155" s="24"/>
      <c r="L155" s="44">
        <v>97892.700000000012</v>
      </c>
      <c r="M155" s="44">
        <v>96162.38</v>
      </c>
      <c r="N155" s="44">
        <f t="shared" si="65"/>
        <v>1730.320000000007</v>
      </c>
      <c r="O155" s="2">
        <f t="shared" si="82"/>
        <v>0.72408569227939135</v>
      </c>
      <c r="R155" s="38">
        <f t="shared" si="76"/>
        <v>78314.160000000018</v>
      </c>
      <c r="S155" s="38">
        <f t="shared" si="77"/>
        <v>97892.700000000012</v>
      </c>
      <c r="T155" s="38">
        <f t="shared" si="68"/>
        <v>19578.539999999994</v>
      </c>
      <c r="U155" s="39">
        <f t="shared" si="78"/>
        <v>96162.38</v>
      </c>
      <c r="V155" s="39">
        <f t="shared" si="79"/>
        <v>96162.38</v>
      </c>
      <c r="W155" s="31">
        <f t="shared" si="80"/>
        <v>0.73711469546197572</v>
      </c>
      <c r="X155" s="30" t="s">
        <v>247</v>
      </c>
      <c r="Y155" s="31">
        <f t="shared" si="81"/>
        <v>0.72408569227939135</v>
      </c>
    </row>
    <row r="156" spans="1:25" x14ac:dyDescent="0.25">
      <c r="A156" s="6" t="s">
        <v>241</v>
      </c>
      <c r="B156" s="1" t="s">
        <v>146</v>
      </c>
      <c r="C156" s="1" t="e">
        <f>VLOOKUP(A156,[1]Sheet1!H:H,1,FALSE)</f>
        <v>#N/A</v>
      </c>
      <c r="D156" s="1" t="e">
        <f>A156&amp;"-"&amp;B156&amp;"-"&amp;VLOOKUP(I156,#REF!,2,FALSE)</f>
        <v>#REF!</v>
      </c>
      <c r="E156" s="1" t="s">
        <v>205</v>
      </c>
      <c r="F156" s="1" t="s">
        <v>186</v>
      </c>
      <c r="G156" s="1">
        <f t="shared" si="75"/>
        <v>1</v>
      </c>
      <c r="H156" s="1" t="s">
        <v>147</v>
      </c>
      <c r="I156" s="30" t="s">
        <v>15</v>
      </c>
      <c r="J156" s="30" t="s">
        <v>148</v>
      </c>
      <c r="K156" s="24"/>
      <c r="L156" s="44">
        <v>6000</v>
      </c>
      <c r="M156" s="44">
        <v>5877.26</v>
      </c>
      <c r="N156" s="44">
        <f>L156-M156</f>
        <v>122.73999999999978</v>
      </c>
      <c r="O156" s="2">
        <f t="shared" si="82"/>
        <v>4.4380369053834939E-2</v>
      </c>
      <c r="R156" s="38">
        <f t="shared" si="76"/>
        <v>4800</v>
      </c>
      <c r="S156" s="38">
        <f t="shared" si="77"/>
        <v>6000</v>
      </c>
      <c r="T156" s="38">
        <f>S156-R156</f>
        <v>1200</v>
      </c>
      <c r="U156" s="39">
        <f t="shared" si="78"/>
        <v>5877.26</v>
      </c>
      <c r="V156" s="39">
        <f t="shared" si="79"/>
        <v>5877.26</v>
      </c>
      <c r="W156" s="31">
        <f t="shared" si="80"/>
        <v>4.5307203411625425E-2</v>
      </c>
      <c r="X156" s="30" t="s">
        <v>247</v>
      </c>
      <c r="Y156" s="31">
        <f t="shared" si="81"/>
        <v>4.4380369053834939E-2</v>
      </c>
    </row>
    <row r="157" spans="1:25" x14ac:dyDescent="0.25">
      <c r="A157" s="6" t="s">
        <v>241</v>
      </c>
      <c r="B157" s="1" t="s">
        <v>104</v>
      </c>
      <c r="C157" s="1" t="e">
        <f>VLOOKUP(A157,[1]Sheet1!H:H,1,FALSE)</f>
        <v>#N/A</v>
      </c>
      <c r="D157" s="1" t="e">
        <f>A157&amp;"-"&amp;B157&amp;"-"&amp;VLOOKUP(I157,#REF!,2,FALSE)</f>
        <v>#REF!</v>
      </c>
      <c r="E157" s="1" t="e">
        <f>VLOOKUP(D157,[1]Sheet1!D:E,2,FALSE)</f>
        <v>#REF!</v>
      </c>
      <c r="G157" s="1">
        <f t="shared" si="75"/>
        <v>128</v>
      </c>
      <c r="H157" s="1" t="s">
        <v>105</v>
      </c>
      <c r="I157" s="30" t="s">
        <v>15</v>
      </c>
      <c r="J157" s="30" t="s">
        <v>158</v>
      </c>
      <c r="K157" s="24"/>
      <c r="L157" s="44">
        <v>300</v>
      </c>
      <c r="N157" s="44">
        <f t="shared" si="65"/>
        <v>300</v>
      </c>
      <c r="O157" s="2">
        <f t="shared" si="82"/>
        <v>2.2190184526917471E-3</v>
      </c>
      <c r="R157" s="38">
        <f t="shared" si="76"/>
        <v>240</v>
      </c>
      <c r="S157" s="38">
        <f t="shared" si="77"/>
        <v>300</v>
      </c>
      <c r="T157" s="38">
        <f t="shared" si="68"/>
        <v>60</v>
      </c>
      <c r="U157" s="39">
        <f t="shared" si="78"/>
        <v>0</v>
      </c>
      <c r="V157" s="39">
        <f t="shared" si="79"/>
        <v>240</v>
      </c>
      <c r="W157" s="31">
        <f t="shared" si="80"/>
        <v>2.7737730658646837E-3</v>
      </c>
      <c r="X157" s="30" t="s">
        <v>247</v>
      </c>
      <c r="Y157" s="31">
        <f t="shared" si="81"/>
        <v>2.2190184526917471E-3</v>
      </c>
    </row>
    <row r="158" spans="1:25" x14ac:dyDescent="0.25">
      <c r="A158" s="6" t="s">
        <v>241</v>
      </c>
      <c r="B158" s="1" t="s">
        <v>106</v>
      </c>
      <c r="C158" s="1" t="e">
        <f>VLOOKUP(A158,[1]Sheet1!H:H,1,FALSE)</f>
        <v>#N/A</v>
      </c>
      <c r="D158" s="1" t="e">
        <f>A158&amp;"-"&amp;B158&amp;"-"&amp;VLOOKUP(I158,#REF!,2,FALSE)</f>
        <v>#REF!</v>
      </c>
      <c r="E158" s="1" t="e">
        <f>VLOOKUP(D158,[1]Sheet1!D:E,2,FALSE)</f>
        <v>#REF!</v>
      </c>
      <c r="G158" s="1">
        <f t="shared" si="75"/>
        <v>128</v>
      </c>
      <c r="H158" s="1" t="s">
        <v>107</v>
      </c>
      <c r="I158" s="30" t="s">
        <v>15</v>
      </c>
      <c r="J158" s="30" t="s">
        <v>158</v>
      </c>
      <c r="K158" s="24"/>
      <c r="L158" s="44">
        <v>300</v>
      </c>
      <c r="N158" s="44">
        <f>L158-M158</f>
        <v>300</v>
      </c>
      <c r="O158" s="2">
        <f t="shared" si="82"/>
        <v>2.2190184526917471E-3</v>
      </c>
      <c r="R158" s="38">
        <f t="shared" si="76"/>
        <v>240</v>
      </c>
      <c r="S158" s="38">
        <f t="shared" si="77"/>
        <v>300</v>
      </c>
      <c r="T158" s="38">
        <f t="shared" si="68"/>
        <v>60</v>
      </c>
      <c r="U158" s="39">
        <f t="shared" si="78"/>
        <v>0</v>
      </c>
      <c r="V158" s="39">
        <f t="shared" si="79"/>
        <v>240</v>
      </c>
      <c r="W158" s="31">
        <f t="shared" si="80"/>
        <v>2.7737730658646837E-3</v>
      </c>
      <c r="X158" s="30" t="s">
        <v>247</v>
      </c>
      <c r="Y158" s="31">
        <f t="shared" si="81"/>
        <v>2.2190184526917471E-3</v>
      </c>
    </row>
    <row r="159" spans="1:25" x14ac:dyDescent="0.25">
      <c r="A159" s="6" t="s">
        <v>241</v>
      </c>
      <c r="B159" s="1" t="s">
        <v>108</v>
      </c>
      <c r="C159" s="1" t="e">
        <f>VLOOKUP(A159,[1]Sheet1!H:H,1,FALSE)</f>
        <v>#N/A</v>
      </c>
      <c r="D159" s="1" t="e">
        <f>A159&amp;"-"&amp;B159&amp;"-"&amp;VLOOKUP(I159,#REF!,2,FALSE)</f>
        <v>#REF!</v>
      </c>
      <c r="E159" s="1" t="e">
        <f>VLOOKUP(D159,[1]Sheet1!D:E,2,FALSE)</f>
        <v>#REF!</v>
      </c>
      <c r="G159" s="1">
        <f t="shared" si="75"/>
        <v>128</v>
      </c>
      <c r="H159" s="1" t="s">
        <v>109</v>
      </c>
      <c r="I159" s="30" t="s">
        <v>15</v>
      </c>
      <c r="J159" s="30" t="s">
        <v>158</v>
      </c>
      <c r="K159" s="24"/>
      <c r="L159" s="44">
        <v>300</v>
      </c>
      <c r="M159" s="44">
        <v>5264.88</v>
      </c>
      <c r="N159" s="64">
        <f>L159-M159</f>
        <v>-4964.88</v>
      </c>
      <c r="O159" s="2">
        <f t="shared" si="82"/>
        <v>2.2190184526917471E-3</v>
      </c>
      <c r="R159" s="38">
        <f t="shared" si="76"/>
        <v>240</v>
      </c>
      <c r="S159" s="38">
        <f t="shared" si="77"/>
        <v>300</v>
      </c>
      <c r="T159" s="38">
        <f t="shared" si="68"/>
        <v>60</v>
      </c>
      <c r="U159" s="39">
        <f t="shared" si="78"/>
        <v>5264.88</v>
      </c>
      <c r="V159" s="39">
        <f t="shared" si="79"/>
        <v>5264.88</v>
      </c>
      <c r="W159" s="31">
        <f t="shared" si="80"/>
        <v>0</v>
      </c>
      <c r="X159" s="50" t="s">
        <v>246</v>
      </c>
      <c r="Y159" s="31">
        <f t="shared" si="81"/>
        <v>0</v>
      </c>
    </row>
    <row r="160" spans="1:25" x14ac:dyDescent="0.25">
      <c r="A160" s="6" t="s">
        <v>241</v>
      </c>
      <c r="B160" s="1" t="s">
        <v>112</v>
      </c>
      <c r="C160" s="1" t="e">
        <f>VLOOKUP(A160,[1]Sheet1!H:H,1,FALSE)</f>
        <v>#N/A</v>
      </c>
      <c r="D160" s="1" t="e">
        <f>A160&amp;"-"&amp;B160&amp;"-"&amp;VLOOKUP(I160,#REF!,2,FALSE)</f>
        <v>#REF!</v>
      </c>
      <c r="E160" s="1" t="e">
        <f>VLOOKUP(D160,[1]Sheet1!D:E,2,FALSE)</f>
        <v>#REF!</v>
      </c>
      <c r="G160" s="1">
        <f t="shared" si="75"/>
        <v>128</v>
      </c>
      <c r="H160" s="1" t="s">
        <v>113</v>
      </c>
      <c r="I160" s="30" t="s">
        <v>15</v>
      </c>
      <c r="J160" s="30" t="s">
        <v>158</v>
      </c>
      <c r="K160" s="24"/>
      <c r="L160" s="44">
        <v>300</v>
      </c>
      <c r="N160" s="44">
        <f>L160-M160</f>
        <v>300</v>
      </c>
      <c r="O160" s="2">
        <f t="shared" si="82"/>
        <v>2.2190184526917471E-3</v>
      </c>
      <c r="R160" s="38">
        <f t="shared" si="76"/>
        <v>240</v>
      </c>
      <c r="S160" s="38">
        <f t="shared" si="77"/>
        <v>300</v>
      </c>
      <c r="T160" s="38">
        <f t="shared" si="68"/>
        <v>60</v>
      </c>
      <c r="U160" s="39">
        <f t="shared" si="78"/>
        <v>0</v>
      </c>
      <c r="V160" s="39">
        <f t="shared" si="79"/>
        <v>240</v>
      </c>
      <c r="W160" s="31">
        <f t="shared" si="80"/>
        <v>2.7737730658646837E-3</v>
      </c>
      <c r="X160" s="30" t="s">
        <v>247</v>
      </c>
      <c r="Y160" s="31">
        <f t="shared" si="81"/>
        <v>2.2190184526917471E-3</v>
      </c>
    </row>
    <row r="161" spans="1:25" x14ac:dyDescent="0.25">
      <c r="A161" s="6" t="s">
        <v>241</v>
      </c>
      <c r="B161" s="1" t="s">
        <v>124</v>
      </c>
      <c r="C161" s="1" t="e">
        <f>VLOOKUP(A161,[1]Sheet1!H:H,1,FALSE)</f>
        <v>#N/A</v>
      </c>
      <c r="D161" s="1" t="e">
        <f>A161&amp;"-"&amp;B161&amp;"-"&amp;VLOOKUP(I161,#REF!,2,FALSE)</f>
        <v>#REF!</v>
      </c>
      <c r="E161" s="1" t="e">
        <f>VLOOKUP(D161,[1]Sheet1!D:E,2,FALSE)</f>
        <v>#REF!</v>
      </c>
      <c r="G161" s="1">
        <f t="shared" si="75"/>
        <v>128</v>
      </c>
      <c r="H161" s="1" t="s">
        <v>125</v>
      </c>
      <c r="I161" s="30" t="s">
        <v>15</v>
      </c>
      <c r="J161" s="30" t="s">
        <v>158</v>
      </c>
      <c r="K161" s="24"/>
      <c r="L161" s="44">
        <v>2346.61</v>
      </c>
      <c r="M161" s="44">
        <v>7431.88</v>
      </c>
      <c r="N161" s="64">
        <f>L161-M161</f>
        <v>-5085.2700000000004</v>
      </c>
      <c r="O161" s="2">
        <f t="shared" si="82"/>
        <v>1.7357236304236603E-2</v>
      </c>
      <c r="R161" s="38">
        <f t="shared" si="76"/>
        <v>1877.2880000000002</v>
      </c>
      <c r="S161" s="38">
        <f t="shared" si="77"/>
        <v>2346.61</v>
      </c>
      <c r="T161" s="38">
        <f t="shared" si="68"/>
        <v>469.32199999999989</v>
      </c>
      <c r="U161" s="39">
        <f t="shared" si="78"/>
        <v>7431.88</v>
      </c>
      <c r="V161" s="39">
        <f t="shared" si="79"/>
        <v>7431.88</v>
      </c>
      <c r="W161" s="31">
        <f t="shared" si="80"/>
        <v>0</v>
      </c>
      <c r="X161" s="50" t="s">
        <v>246</v>
      </c>
      <c r="Y161" s="31">
        <f t="shared" si="81"/>
        <v>0</v>
      </c>
    </row>
    <row r="162" spans="1:25" x14ac:dyDescent="0.25">
      <c r="A162" s="6" t="s">
        <v>241</v>
      </c>
      <c r="B162" s="1" t="s">
        <v>126</v>
      </c>
      <c r="C162" s="1" t="e">
        <f>VLOOKUP(A162,[1]Sheet1!H:H,1,FALSE)</f>
        <v>#N/A</v>
      </c>
      <c r="D162" s="1" t="e">
        <f>A162&amp;"-"&amp;B162&amp;"-"&amp;VLOOKUP(I162,#REF!,2,FALSE)</f>
        <v>#REF!</v>
      </c>
      <c r="E162" s="1" t="e">
        <f>VLOOKUP(D162,[1]Sheet1!D:E,2,FALSE)</f>
        <v>#REF!</v>
      </c>
      <c r="G162" s="1">
        <f t="shared" si="75"/>
        <v>128</v>
      </c>
      <c r="H162" s="1" t="s">
        <v>127</v>
      </c>
      <c r="I162" s="30" t="s">
        <v>15</v>
      </c>
      <c r="J162" s="30" t="s">
        <v>158</v>
      </c>
      <c r="K162" s="24"/>
      <c r="L162" s="44">
        <v>483</v>
      </c>
      <c r="N162" s="44">
        <f t="shared" si="65"/>
        <v>483</v>
      </c>
      <c r="O162" s="2">
        <f t="shared" si="82"/>
        <v>3.5726197088337126E-3</v>
      </c>
      <c r="R162" s="38">
        <f t="shared" si="76"/>
        <v>386.40000000000003</v>
      </c>
      <c r="S162" s="38">
        <f t="shared" si="77"/>
        <v>483</v>
      </c>
      <c r="T162" s="38">
        <f t="shared" si="68"/>
        <v>96.599999999999966</v>
      </c>
      <c r="U162" s="39">
        <f t="shared" si="78"/>
        <v>0</v>
      </c>
      <c r="V162" s="39">
        <f t="shared" si="79"/>
        <v>386.40000000000003</v>
      </c>
      <c r="W162" s="31">
        <f t="shared" si="80"/>
        <v>4.4657746360421404E-3</v>
      </c>
      <c r="X162" s="30" t="s">
        <v>247</v>
      </c>
      <c r="Y162" s="31">
        <f t="shared" si="81"/>
        <v>3.5726197088337126E-3</v>
      </c>
    </row>
    <row r="163" spans="1:25" x14ac:dyDescent="0.25">
      <c r="A163" s="7" t="s">
        <v>35</v>
      </c>
      <c r="B163" s="7" t="s">
        <v>242</v>
      </c>
      <c r="H163" s="7"/>
      <c r="I163" s="55"/>
      <c r="J163" s="55"/>
      <c r="K163" s="55"/>
      <c r="L163" s="46">
        <f>SUM(L143:L162)</f>
        <v>135194.91</v>
      </c>
      <c r="N163" s="46"/>
      <c r="O163" s="8">
        <f>SUM(O143:O162)</f>
        <v>1.0000000000000002</v>
      </c>
      <c r="R163" s="38"/>
      <c r="S163" s="38"/>
      <c r="T163" s="38"/>
      <c r="U163" s="39"/>
      <c r="V163" s="43">
        <f>SUM(V143:V161)</f>
        <v>147467.99400000004</v>
      </c>
      <c r="W163" s="52">
        <f>SUM(W143:W161)</f>
        <v>0.8594993607495427</v>
      </c>
      <c r="X163" s="52">
        <f>COUNTIF($X$143:$X$162,"ok")/COUNTIF($X$143:$X$162,"&lt;&gt;")</f>
        <v>0.6</v>
      </c>
      <c r="Y163" s="52">
        <f>SUM(Y143:Y161)</f>
        <v>0.8326306811402886</v>
      </c>
    </row>
    <row r="164" spans="1:25" x14ac:dyDescent="0.25">
      <c r="A164" s="7" t="s">
        <v>35</v>
      </c>
      <c r="B164" s="7" t="s">
        <v>188</v>
      </c>
      <c r="C164" s="1" t="e">
        <f>VLOOKUP(A164,[1]Sheet1!H:H,1,FALSE)</f>
        <v>#N/A</v>
      </c>
      <c r="D164" s="1" t="e">
        <f>A164&amp;"-"&amp;B164&amp;"-"&amp;VLOOKUP(I164,#REF!,2,FALSE)</f>
        <v>#REF!</v>
      </c>
      <c r="E164" s="1" t="e">
        <f>VLOOKUP(D164,[1]Sheet1!D:E,2,FALSE)</f>
        <v>#REF!</v>
      </c>
      <c r="F164" s="7" t="s">
        <v>208</v>
      </c>
      <c r="G164" s="1">
        <f t="shared" ref="G164:G174" si="83">COUNTIF($E$6:$E$174,E164)</f>
        <v>128</v>
      </c>
      <c r="H164" s="7"/>
      <c r="I164" s="55"/>
      <c r="J164" s="55"/>
      <c r="K164" s="55"/>
      <c r="L164" s="46">
        <f>SUM(L142,L163)</f>
        <v>253821.11</v>
      </c>
      <c r="N164" s="46"/>
      <c r="O164" s="8">
        <f>AVERAGE(O142,O163)</f>
        <v>1</v>
      </c>
      <c r="U164" s="9"/>
      <c r="V164" s="43">
        <f>SUM(V142,V163)</f>
        <v>272725.54800000001</v>
      </c>
      <c r="W164" s="52">
        <f>(V142*W142+V163*W163)/(V142+V163)</f>
        <v>0.54420712923656667</v>
      </c>
      <c r="X164" s="52">
        <f>(COUNTIF($X$143:$X$162,"ok")+COUNTIF($X$124:$X$141,"ok"))/(COUNTIF($X$124:$X$141,"&lt;&gt;")+COUNTIF($X$143:$X$162,"&lt;&gt;"))</f>
        <v>0.57894736842105265</v>
      </c>
      <c r="Y164" s="52">
        <f>(V142*Y142+V163*Y163)/(V142+V163)</f>
        <v>0.52078641564768802</v>
      </c>
    </row>
    <row r="165" spans="1:25" x14ac:dyDescent="0.25">
      <c r="A165" s="6" t="s">
        <v>159</v>
      </c>
      <c r="B165" s="1" t="s">
        <v>160</v>
      </c>
      <c r="C165" s="1" t="str">
        <f>VLOOKUP(A165,[1]Sheet1!H:H,1,FALSE)</f>
        <v>Santy Silalahi</v>
      </c>
      <c r="D165" s="1" t="e">
        <f>A165&amp;"-"&amp;B165&amp;"-"&amp;VLOOKUP(I165,#REF!,2,FALSE)</f>
        <v>#REF!</v>
      </c>
      <c r="E165" s="1" t="e">
        <f>VLOOKUP(D165,[1]Sheet1!D:E,2,FALSE)</f>
        <v>#REF!</v>
      </c>
      <c r="G165" s="1">
        <f t="shared" si="83"/>
        <v>128</v>
      </c>
      <c r="H165" s="1" t="s">
        <v>161</v>
      </c>
      <c r="I165" s="30" t="s">
        <v>13</v>
      </c>
      <c r="J165" s="30" t="s">
        <v>75</v>
      </c>
      <c r="K165" s="24"/>
      <c r="L165" s="44">
        <v>943.01</v>
      </c>
      <c r="M165" s="44">
        <v>6118.58</v>
      </c>
      <c r="N165" s="64">
        <f t="shared" ref="N165:N173" si="84">L165-M165</f>
        <v>-5175.57</v>
      </c>
      <c r="O165" s="2">
        <f t="shared" ref="O165:O173" si="85">L165/$L$174</f>
        <v>1.1452474072505171E-2</v>
      </c>
      <c r="R165" s="38">
        <f t="shared" ref="R165:R173" si="86">L165*$R$5</f>
        <v>754.40800000000002</v>
      </c>
      <c r="S165" s="38">
        <f t="shared" ref="S165:S173" si="87">L165*$S$5</f>
        <v>943.01</v>
      </c>
      <c r="T165" s="38">
        <f t="shared" ref="T165:T173" si="88">S165-R165</f>
        <v>188.60199999999998</v>
      </c>
      <c r="U165" s="39">
        <f t="shared" ref="U165:U173" si="89">M165</f>
        <v>6118.58</v>
      </c>
      <c r="V165" s="39">
        <f t="shared" ref="V165:V173" si="90">IF(U165&gt;=R165,U165,R165)</f>
        <v>6118.58</v>
      </c>
      <c r="W165" s="31">
        <f t="shared" ref="W165:W173" si="91">IF(S165=0,0,IF(U165&gt;S165,0,S165/V165*O165))</f>
        <v>0</v>
      </c>
      <c r="X165" s="50" t="s">
        <v>246</v>
      </c>
      <c r="Y165" s="31">
        <f t="shared" ref="Y165:Y173" si="92">IF(U165&gt;S165,0,O165)</f>
        <v>0</v>
      </c>
    </row>
    <row r="166" spans="1:25" x14ac:dyDescent="0.25">
      <c r="A166" s="6" t="str">
        <f t="shared" ref="A166:A173" si="93">A165</f>
        <v>Santy Silalahi</v>
      </c>
      <c r="B166" s="1" t="s">
        <v>162</v>
      </c>
      <c r="C166" s="1" t="str">
        <f>VLOOKUP(A166,[1]Sheet1!H:H,1,FALSE)</f>
        <v>Santy Silalahi</v>
      </c>
      <c r="D166" s="1" t="e">
        <f>A166&amp;"-"&amp;B166&amp;"-"&amp;VLOOKUP(I166,#REF!,2,FALSE)</f>
        <v>#REF!</v>
      </c>
      <c r="E166" s="1" t="e">
        <f>VLOOKUP(D166,[1]Sheet1!D:E,2,FALSE)</f>
        <v>#REF!</v>
      </c>
      <c r="G166" s="1">
        <f t="shared" si="83"/>
        <v>128</v>
      </c>
      <c r="H166" s="1" t="s">
        <v>163</v>
      </c>
      <c r="I166" s="30" t="s">
        <v>13</v>
      </c>
      <c r="J166" s="30" t="s">
        <v>72</v>
      </c>
      <c r="K166" s="24"/>
      <c r="L166" s="44">
        <v>3000</v>
      </c>
      <c r="M166" s="44">
        <v>1795.09</v>
      </c>
      <c r="N166" s="44">
        <f t="shared" si="84"/>
        <v>1204.9100000000001</v>
      </c>
      <c r="O166" s="2">
        <f t="shared" si="85"/>
        <v>3.6433783541548359E-2</v>
      </c>
      <c r="R166" s="38">
        <f t="shared" si="86"/>
        <v>2400</v>
      </c>
      <c r="S166" s="38">
        <f t="shared" si="87"/>
        <v>3000</v>
      </c>
      <c r="T166" s="38">
        <f t="shared" si="88"/>
        <v>600</v>
      </c>
      <c r="U166" s="39">
        <f t="shared" si="89"/>
        <v>1795.09</v>
      </c>
      <c r="V166" s="39">
        <f t="shared" si="90"/>
        <v>2400</v>
      </c>
      <c r="W166" s="31">
        <f t="shared" si="91"/>
        <v>4.5542229426935449E-2</v>
      </c>
      <c r="X166" s="30" t="s">
        <v>247</v>
      </c>
      <c r="Y166" s="31">
        <f t="shared" si="92"/>
        <v>3.6433783541548359E-2</v>
      </c>
    </row>
    <row r="167" spans="1:25" x14ac:dyDescent="0.25">
      <c r="A167" s="6" t="str">
        <f t="shared" si="93"/>
        <v>Santy Silalahi</v>
      </c>
      <c r="B167" s="1" t="s">
        <v>164</v>
      </c>
      <c r="C167" s="1" t="str">
        <f>VLOOKUP(A167,[1]Sheet1!H:H,1,FALSE)</f>
        <v>Santy Silalahi</v>
      </c>
      <c r="D167" s="1" t="e">
        <f>A167&amp;"-"&amp;B167&amp;"-"&amp;VLOOKUP(I167,#REF!,2,FALSE)</f>
        <v>#REF!</v>
      </c>
      <c r="E167" s="1" t="e">
        <f>VLOOKUP(D167,[1]Sheet1!D:E,2,FALSE)</f>
        <v>#REF!</v>
      </c>
      <c r="G167" s="1">
        <f t="shared" si="83"/>
        <v>128</v>
      </c>
      <c r="H167" s="1" t="s">
        <v>165</v>
      </c>
      <c r="I167" s="30" t="s">
        <v>13</v>
      </c>
      <c r="J167" s="30" t="s">
        <v>166</v>
      </c>
      <c r="K167" s="24"/>
      <c r="L167" s="44">
        <v>27000</v>
      </c>
      <c r="M167" s="44">
        <v>23517.599999999999</v>
      </c>
      <c r="N167" s="44">
        <f t="shared" si="84"/>
        <v>3482.4000000000015</v>
      </c>
      <c r="O167" s="2">
        <f t="shared" si="85"/>
        <v>0.32790405187393523</v>
      </c>
      <c r="R167" s="38">
        <f t="shared" si="86"/>
        <v>21600</v>
      </c>
      <c r="S167" s="38">
        <f t="shared" si="87"/>
        <v>27000</v>
      </c>
      <c r="T167" s="38">
        <f t="shared" si="88"/>
        <v>5400</v>
      </c>
      <c r="U167" s="39">
        <f t="shared" si="89"/>
        <v>23517.599999999999</v>
      </c>
      <c r="V167" s="39">
        <f t="shared" si="90"/>
        <v>23517.599999999999</v>
      </c>
      <c r="W167" s="31">
        <f t="shared" si="91"/>
        <v>0.37645888188404647</v>
      </c>
      <c r="X167" s="30" t="s">
        <v>247</v>
      </c>
      <c r="Y167" s="31">
        <f t="shared" si="92"/>
        <v>0.32790405187393523</v>
      </c>
    </row>
    <row r="168" spans="1:25" x14ac:dyDescent="0.25">
      <c r="A168" s="6" t="str">
        <f t="shared" si="93"/>
        <v>Santy Silalahi</v>
      </c>
      <c r="B168" s="1" t="s">
        <v>167</v>
      </c>
      <c r="C168" s="1" t="str">
        <f>VLOOKUP(A168,[1]Sheet1!H:H,1,FALSE)</f>
        <v>Santy Silalahi</v>
      </c>
      <c r="D168" s="1" t="e">
        <f>A168&amp;"-"&amp;B168&amp;"-"&amp;VLOOKUP(I168,#REF!,2,FALSE)</f>
        <v>#REF!</v>
      </c>
      <c r="E168" s="1" t="s">
        <v>203</v>
      </c>
      <c r="F168" s="1" t="s">
        <v>186</v>
      </c>
      <c r="G168" s="1">
        <f t="shared" si="83"/>
        <v>1</v>
      </c>
      <c r="H168" s="1" t="s">
        <v>168</v>
      </c>
      <c r="I168" s="30" t="s">
        <v>13</v>
      </c>
      <c r="J168" s="30" t="s">
        <v>72</v>
      </c>
      <c r="K168" s="24"/>
      <c r="L168" s="44">
        <v>743.73</v>
      </c>
      <c r="M168" s="44">
        <v>743.73</v>
      </c>
      <c r="N168" s="64">
        <f t="shared" si="84"/>
        <v>0</v>
      </c>
      <c r="O168" s="2">
        <f t="shared" si="85"/>
        <v>9.0322992777852537E-3</v>
      </c>
      <c r="R168" s="38">
        <f t="shared" si="86"/>
        <v>594.98400000000004</v>
      </c>
      <c r="S168" s="38">
        <f t="shared" si="87"/>
        <v>743.73</v>
      </c>
      <c r="T168" s="38">
        <f t="shared" si="88"/>
        <v>148.74599999999998</v>
      </c>
      <c r="U168" s="39">
        <f t="shared" si="89"/>
        <v>743.73</v>
      </c>
      <c r="V168" s="39">
        <f t="shared" si="90"/>
        <v>743.73</v>
      </c>
      <c r="W168" s="31">
        <f t="shared" si="91"/>
        <v>9.0322992777852537E-3</v>
      </c>
      <c r="X168" s="30" t="s">
        <v>247</v>
      </c>
      <c r="Y168" s="31">
        <f t="shared" si="92"/>
        <v>9.0322992777852537E-3</v>
      </c>
    </row>
    <row r="169" spans="1:25" x14ac:dyDescent="0.25">
      <c r="A169" s="6" t="str">
        <f t="shared" si="93"/>
        <v>Santy Silalahi</v>
      </c>
      <c r="B169" s="1" t="s">
        <v>169</v>
      </c>
      <c r="C169" s="1" t="str">
        <f>VLOOKUP(A169,[1]Sheet1!H:H,1,FALSE)</f>
        <v>Santy Silalahi</v>
      </c>
      <c r="D169" s="1" t="e">
        <f>A169&amp;"-"&amp;B169&amp;"-"&amp;VLOOKUP(I169,#REF!,2,FALSE)</f>
        <v>#REF!</v>
      </c>
      <c r="E169" s="1" t="e">
        <f>VLOOKUP(D169,[1]Sheet1!D:E,2,FALSE)</f>
        <v>#REF!</v>
      </c>
      <c r="G169" s="1">
        <f t="shared" si="83"/>
        <v>128</v>
      </c>
      <c r="H169" s="1" t="s">
        <v>170</v>
      </c>
      <c r="I169" s="30" t="s">
        <v>13</v>
      </c>
      <c r="J169" s="30" t="s">
        <v>171</v>
      </c>
      <c r="K169" s="24"/>
      <c r="L169" s="44">
        <v>2000</v>
      </c>
      <c r="M169" s="44">
        <v>883.08</v>
      </c>
      <c r="N169" s="44">
        <f t="shared" si="84"/>
        <v>1116.92</v>
      </c>
      <c r="O169" s="2">
        <f t="shared" si="85"/>
        <v>2.4289189027698905E-2</v>
      </c>
      <c r="R169" s="38">
        <f t="shared" si="86"/>
        <v>1600</v>
      </c>
      <c r="S169" s="38">
        <f t="shared" si="87"/>
        <v>2000</v>
      </c>
      <c r="T169" s="38">
        <f t="shared" si="88"/>
        <v>400</v>
      </c>
      <c r="U169" s="39">
        <f t="shared" si="89"/>
        <v>883.08</v>
      </c>
      <c r="V169" s="39">
        <f t="shared" si="90"/>
        <v>1600</v>
      </c>
      <c r="W169" s="31">
        <f t="shared" si="91"/>
        <v>3.036148628462363E-2</v>
      </c>
      <c r="X169" s="30" t="s">
        <v>247</v>
      </c>
      <c r="Y169" s="31">
        <f t="shared" si="92"/>
        <v>2.4289189027698905E-2</v>
      </c>
    </row>
    <row r="170" spans="1:25" x14ac:dyDescent="0.25">
      <c r="A170" s="6" t="str">
        <f t="shared" si="93"/>
        <v>Santy Silalahi</v>
      </c>
      <c r="B170" s="1" t="s">
        <v>169</v>
      </c>
      <c r="C170" s="1" t="str">
        <f>VLOOKUP(A170,[1]Sheet1!H:H,1,FALSE)</f>
        <v>Santy Silalahi</v>
      </c>
      <c r="D170" s="1" t="e">
        <f>A170&amp;"-"&amp;B170&amp;"-"&amp;VLOOKUP(I170,#REF!,2,FALSE)</f>
        <v>#REF!</v>
      </c>
      <c r="E170" s="1" t="e">
        <f>VLOOKUP(D170,[1]Sheet1!D:E,2,FALSE)</f>
        <v>#REF!</v>
      </c>
      <c r="G170" s="1">
        <f t="shared" si="83"/>
        <v>128</v>
      </c>
      <c r="H170" s="1" t="s">
        <v>170</v>
      </c>
      <c r="I170" s="30" t="s">
        <v>101</v>
      </c>
      <c r="J170" s="30" t="s">
        <v>171</v>
      </c>
      <c r="K170" s="24"/>
      <c r="L170" s="44">
        <v>1000</v>
      </c>
      <c r="M170" s="44">
        <v>91.75</v>
      </c>
      <c r="N170" s="44">
        <f t="shared" si="84"/>
        <v>908.25</v>
      </c>
      <c r="O170" s="2">
        <f t="shared" si="85"/>
        <v>1.2144594513849452E-2</v>
      </c>
      <c r="R170" s="38">
        <f t="shared" si="86"/>
        <v>800</v>
      </c>
      <c r="S170" s="38">
        <f t="shared" si="87"/>
        <v>1000</v>
      </c>
      <c r="T170" s="38">
        <f t="shared" si="88"/>
        <v>200</v>
      </c>
      <c r="U170" s="39">
        <f t="shared" si="89"/>
        <v>91.75</v>
      </c>
      <c r="V170" s="39">
        <f t="shared" si="90"/>
        <v>800</v>
      </c>
      <c r="W170" s="31">
        <f t="shared" si="91"/>
        <v>1.5180743142311815E-2</v>
      </c>
      <c r="X170" s="30" t="s">
        <v>247</v>
      </c>
      <c r="Y170" s="31">
        <f t="shared" si="92"/>
        <v>1.2144594513849452E-2</v>
      </c>
    </row>
    <row r="171" spans="1:25" x14ac:dyDescent="0.25">
      <c r="A171" s="6" t="str">
        <f t="shared" si="93"/>
        <v>Santy Silalahi</v>
      </c>
      <c r="B171" s="1" t="s">
        <v>169</v>
      </c>
      <c r="C171" s="1" t="str">
        <f>VLOOKUP(A171,[1]Sheet1!H:H,1,FALSE)</f>
        <v>Santy Silalahi</v>
      </c>
      <c r="D171" s="1" t="e">
        <f>A171&amp;"-"&amp;B171&amp;"-"&amp;VLOOKUP(I171,#REF!,2,FALSE)</f>
        <v>#REF!</v>
      </c>
      <c r="E171" s="1" t="e">
        <f>VLOOKUP(D171,[1]Sheet1!D:E,2,FALSE)</f>
        <v>#REF!</v>
      </c>
      <c r="G171" s="1">
        <f t="shared" si="83"/>
        <v>128</v>
      </c>
      <c r="H171" s="1" t="s">
        <v>170</v>
      </c>
      <c r="I171" s="30" t="s">
        <v>24</v>
      </c>
      <c r="J171" s="30" t="s">
        <v>171</v>
      </c>
      <c r="K171" s="24"/>
      <c r="L171" s="44">
        <v>1000</v>
      </c>
      <c r="M171" s="44">
        <v>33.56</v>
      </c>
      <c r="N171" s="44">
        <f t="shared" si="84"/>
        <v>966.44</v>
      </c>
      <c r="O171" s="2">
        <f t="shared" si="85"/>
        <v>1.2144594513849452E-2</v>
      </c>
      <c r="R171" s="38">
        <f t="shared" si="86"/>
        <v>800</v>
      </c>
      <c r="S171" s="38">
        <f t="shared" si="87"/>
        <v>1000</v>
      </c>
      <c r="T171" s="38">
        <f t="shared" si="88"/>
        <v>200</v>
      </c>
      <c r="U171" s="39">
        <f t="shared" si="89"/>
        <v>33.56</v>
      </c>
      <c r="V171" s="39">
        <f t="shared" si="90"/>
        <v>800</v>
      </c>
      <c r="W171" s="31">
        <f t="shared" si="91"/>
        <v>1.5180743142311815E-2</v>
      </c>
      <c r="X171" s="30" t="s">
        <v>247</v>
      </c>
      <c r="Y171" s="31">
        <f t="shared" si="92"/>
        <v>1.2144594513849452E-2</v>
      </c>
    </row>
    <row r="172" spans="1:25" x14ac:dyDescent="0.25">
      <c r="A172" s="6" t="str">
        <f t="shared" si="93"/>
        <v>Santy Silalahi</v>
      </c>
      <c r="B172" s="1" t="s">
        <v>169</v>
      </c>
      <c r="C172" s="1" t="str">
        <f>VLOOKUP(A172,[1]Sheet1!H:H,1,FALSE)</f>
        <v>Santy Silalahi</v>
      </c>
      <c r="D172" s="1" t="e">
        <f>A172&amp;"-"&amp;B172&amp;"-"&amp;VLOOKUP(I172,#REF!,2,FALSE)</f>
        <v>#REF!</v>
      </c>
      <c r="E172" s="1" t="e">
        <f>VLOOKUP(D172,[1]Sheet1!D:E,2,FALSE)</f>
        <v>#REF!</v>
      </c>
      <c r="G172" s="1">
        <f t="shared" si="83"/>
        <v>128</v>
      </c>
      <c r="H172" s="1" t="s">
        <v>170</v>
      </c>
      <c r="I172" s="30" t="s">
        <v>15</v>
      </c>
      <c r="J172" s="30" t="s">
        <v>171</v>
      </c>
      <c r="K172" s="24"/>
      <c r="L172" s="44">
        <v>1000</v>
      </c>
      <c r="M172" s="44">
        <v>527.22</v>
      </c>
      <c r="N172" s="44">
        <f t="shared" si="84"/>
        <v>472.78</v>
      </c>
      <c r="O172" s="2">
        <f t="shared" si="85"/>
        <v>1.2144594513849452E-2</v>
      </c>
      <c r="R172" s="38">
        <f t="shared" si="86"/>
        <v>800</v>
      </c>
      <c r="S172" s="38">
        <f t="shared" si="87"/>
        <v>1000</v>
      </c>
      <c r="T172" s="49">
        <f t="shared" si="88"/>
        <v>200</v>
      </c>
      <c r="U172" s="39">
        <f t="shared" si="89"/>
        <v>527.22</v>
      </c>
      <c r="V172" s="39">
        <f t="shared" si="90"/>
        <v>800</v>
      </c>
      <c r="W172" s="31">
        <f t="shared" si="91"/>
        <v>1.5180743142311815E-2</v>
      </c>
      <c r="X172" s="30" t="s">
        <v>247</v>
      </c>
      <c r="Y172" s="31">
        <f t="shared" si="92"/>
        <v>1.2144594513849452E-2</v>
      </c>
    </row>
    <row r="173" spans="1:25" x14ac:dyDescent="0.25">
      <c r="A173" s="6" t="str">
        <f t="shared" si="93"/>
        <v>Santy Silalahi</v>
      </c>
      <c r="B173" s="1" t="s">
        <v>146</v>
      </c>
      <c r="C173" s="1" t="str">
        <f>VLOOKUP(A173,[1]Sheet1!H:H,1,FALSE)</f>
        <v>Santy Silalahi</v>
      </c>
      <c r="D173" s="1" t="e">
        <f>A173&amp;"-"&amp;B173&amp;"-"&amp;VLOOKUP(I173,#REF!,2,FALSE)</f>
        <v>#REF!</v>
      </c>
      <c r="E173" s="1" t="s">
        <v>204</v>
      </c>
      <c r="F173" s="1" t="s">
        <v>186</v>
      </c>
      <c r="G173" s="1">
        <f t="shared" si="83"/>
        <v>1</v>
      </c>
      <c r="H173" s="1" t="s">
        <v>147</v>
      </c>
      <c r="I173" s="30" t="s">
        <v>13</v>
      </c>
      <c r="J173" s="30" t="s">
        <v>148</v>
      </c>
      <c r="K173" s="24"/>
      <c r="L173" s="44">
        <v>45654.420000000006</v>
      </c>
      <c r="M173" s="44">
        <v>45027.69</v>
      </c>
      <c r="N173" s="44">
        <f t="shared" si="84"/>
        <v>626.7300000000032</v>
      </c>
      <c r="O173" s="2">
        <f t="shared" si="85"/>
        <v>0.5544544186649788</v>
      </c>
      <c r="R173" s="38">
        <f t="shared" si="86"/>
        <v>36523.536000000007</v>
      </c>
      <c r="S173" s="38">
        <f t="shared" si="87"/>
        <v>45654.420000000006</v>
      </c>
      <c r="T173" s="38">
        <f t="shared" si="88"/>
        <v>9130.8839999999982</v>
      </c>
      <c r="U173" s="39">
        <f t="shared" si="89"/>
        <v>45027.69</v>
      </c>
      <c r="V173" s="39">
        <f t="shared" si="90"/>
        <v>45027.69</v>
      </c>
      <c r="W173" s="31">
        <f t="shared" si="91"/>
        <v>0.56217174144591431</v>
      </c>
      <c r="X173" s="30" t="s">
        <v>247</v>
      </c>
      <c r="Y173" s="31">
        <f t="shared" si="92"/>
        <v>0.5544544186649788</v>
      </c>
    </row>
    <row r="174" spans="1:25" s="6" customFormat="1" x14ac:dyDescent="0.25">
      <c r="A174" s="7" t="s">
        <v>35</v>
      </c>
      <c r="B174" s="7" t="str">
        <f>A173</f>
        <v>Santy Silalahi</v>
      </c>
      <c r="C174" s="1" t="e">
        <f>VLOOKUP(A174,[1]Sheet1!H:H,1,FALSE)</f>
        <v>#N/A</v>
      </c>
      <c r="D174" s="1" t="e">
        <f>A174&amp;"-"&amp;B174&amp;"-"&amp;VLOOKUP(I174,#REF!,2,FALSE)</f>
        <v>#REF!</v>
      </c>
      <c r="E174" s="1" t="e">
        <f>VLOOKUP(D174,[1]Sheet1!D:E,2,FALSE)</f>
        <v>#REF!</v>
      </c>
      <c r="F174" s="10" t="s">
        <v>208</v>
      </c>
      <c r="G174" s="1">
        <f t="shared" si="83"/>
        <v>128</v>
      </c>
      <c r="H174" s="10"/>
      <c r="I174" s="56"/>
      <c r="J174" s="56"/>
      <c r="K174" s="56"/>
      <c r="L174" s="62">
        <f>SUM(L165:L173)</f>
        <v>82341.16</v>
      </c>
      <c r="M174" s="54"/>
      <c r="N174" s="54"/>
      <c r="O174" s="11">
        <f>SUM(O165:O173)</f>
        <v>1</v>
      </c>
      <c r="P174" s="24"/>
      <c r="V174" s="43">
        <f>SUM(V165:V173)</f>
        <v>81807.600000000006</v>
      </c>
      <c r="W174" s="52">
        <f>SUM(W165:W173)</f>
        <v>1.0691088677462406</v>
      </c>
      <c r="X174" s="52">
        <f>COUNTIF($X$165:$X$173,"ok")/COUNTIF($X$165:$X$173,"&lt;&gt;")</f>
        <v>0.88888888888888884</v>
      </c>
      <c r="Y174" s="52">
        <f>SUM(Y165:Y173)</f>
        <v>0.98854752592749495</v>
      </c>
    </row>
    <row r="175" spans="1:25" x14ac:dyDescent="0.25">
      <c r="A175" s="12"/>
      <c r="B175" s="13"/>
      <c r="C175" s="13"/>
      <c r="D175" s="13"/>
      <c r="E175" s="13"/>
      <c r="F175" s="13"/>
      <c r="G175" s="13"/>
      <c r="H175" s="13"/>
      <c r="I175" s="57"/>
      <c r="J175" s="57"/>
      <c r="K175" s="58"/>
      <c r="L175" s="59">
        <f>SUM(L20,L27,L38,L44,L100,L123,L164,L174)</f>
        <v>832172.40432973136</v>
      </c>
      <c r="M175" s="59">
        <f>SUM(M6:M173)</f>
        <v>821342.65999999992</v>
      </c>
      <c r="N175" s="59">
        <f>SUM(N6:N173)</f>
        <v>10829.744329731342</v>
      </c>
      <c r="O175" s="14"/>
    </row>
    <row r="176" spans="1:25" x14ac:dyDescent="0.25">
      <c r="A176" s="6"/>
      <c r="K176" s="24"/>
      <c r="M176" s="54"/>
      <c r="N176" s="54"/>
    </row>
    <row r="177" spans="1:14" x14ac:dyDescent="0.25">
      <c r="A177" s="6"/>
      <c r="B177" t="s">
        <v>172</v>
      </c>
      <c r="C177"/>
      <c r="D177"/>
      <c r="E177"/>
      <c r="F177"/>
      <c r="G177"/>
      <c r="H177"/>
      <c r="I177" s="15"/>
      <c r="J177" s="15"/>
      <c r="K177" s="15"/>
      <c r="L177" s="63"/>
      <c r="M177" s="34"/>
      <c r="N177" s="34"/>
    </row>
    <row r="178" spans="1:14" x14ac:dyDescent="0.25">
      <c r="A178" s="6"/>
      <c r="B178" t="s">
        <v>173</v>
      </c>
      <c r="C178"/>
      <c r="D178"/>
      <c r="E178"/>
      <c r="F178"/>
      <c r="G178"/>
      <c r="H178"/>
      <c r="I178" s="15"/>
      <c r="J178" s="15"/>
      <c r="K178" s="15"/>
      <c r="L178" s="63"/>
      <c r="M178" s="34"/>
      <c r="N178" s="34"/>
    </row>
    <row r="179" spans="1:14" x14ac:dyDescent="0.25">
      <c r="A179" s="16"/>
      <c r="B179" t="s">
        <v>174</v>
      </c>
      <c r="C179"/>
      <c r="D179"/>
      <c r="E179"/>
      <c r="F179"/>
      <c r="G179"/>
      <c r="H179"/>
      <c r="I179" s="15"/>
      <c r="J179" s="15"/>
      <c r="K179" s="15"/>
      <c r="L179" s="63"/>
      <c r="M179" s="34"/>
      <c r="N179" s="34"/>
    </row>
    <row r="180" spans="1:14" x14ac:dyDescent="0.25">
      <c r="B180" t="s">
        <v>175</v>
      </c>
      <c r="C180"/>
      <c r="D180"/>
      <c r="E180"/>
      <c r="F180"/>
      <c r="G180"/>
      <c r="H180"/>
      <c r="I180" s="15"/>
      <c r="J180" s="15"/>
      <c r="K180" s="15"/>
      <c r="L180" s="63"/>
      <c r="M180" s="34"/>
      <c r="N180" s="34"/>
    </row>
    <row r="181" spans="1:14" x14ac:dyDescent="0.25">
      <c r="B181" t="s">
        <v>176</v>
      </c>
      <c r="C181"/>
      <c r="D181"/>
      <c r="E181"/>
      <c r="F181"/>
      <c r="G181"/>
      <c r="H181"/>
      <c r="I181" s="15"/>
      <c r="J181" s="15"/>
      <c r="K181" s="15"/>
      <c r="L181" s="63"/>
      <c r="M181" s="34"/>
      <c r="N181" s="34"/>
    </row>
    <row r="182" spans="1:14" x14ac:dyDescent="0.25">
      <c r="B182" t="s">
        <v>177</v>
      </c>
      <c r="C182"/>
      <c r="D182"/>
      <c r="E182"/>
      <c r="F182"/>
      <c r="G182"/>
      <c r="H182"/>
      <c r="I182" s="15"/>
      <c r="J182" s="15"/>
      <c r="K182" s="15"/>
      <c r="L182" s="63"/>
      <c r="M182" s="34"/>
      <c r="N182" s="34"/>
    </row>
    <row r="185" spans="1:14" x14ac:dyDescent="0.25">
      <c r="B185" s="1" t="s">
        <v>178</v>
      </c>
    </row>
    <row r="186" spans="1:14" x14ac:dyDescent="0.25">
      <c r="B186" s="17" t="s">
        <v>0</v>
      </c>
      <c r="C186" s="17"/>
      <c r="D186" s="17"/>
      <c r="E186" s="17"/>
      <c r="F186" s="24"/>
      <c r="G186" s="24"/>
      <c r="H186" s="17" t="s">
        <v>179</v>
      </c>
    </row>
    <row r="187" spans="1:14" x14ac:dyDescent="0.25">
      <c r="A187" s="18">
        <f>H187/$H$197</f>
        <v>8.1590977598792011E-2</v>
      </c>
      <c r="B187" s="19" t="str">
        <f>A6</f>
        <v>Asep Ridwan Subiana</v>
      </c>
      <c r="C187" s="19"/>
      <c r="D187" s="19"/>
      <c r="E187" s="19"/>
      <c r="F187" s="22"/>
      <c r="G187" s="22"/>
      <c r="H187" s="20">
        <f>L20</f>
        <v>67897.759999999995</v>
      </c>
    </row>
    <row r="188" spans="1:14" x14ac:dyDescent="0.25">
      <c r="A188" s="18">
        <f t="shared" ref="A188:A196" si="94">H188/$H$197</f>
        <v>0.27755070800026532</v>
      </c>
      <c r="B188" s="19" t="str">
        <f>A21</f>
        <v>Choeruman</v>
      </c>
      <c r="C188" s="19"/>
      <c r="D188" s="19"/>
      <c r="E188" s="19"/>
      <c r="F188" s="22"/>
      <c r="G188" s="22"/>
      <c r="H188" s="20">
        <f>L27</f>
        <v>230970.03999999998</v>
      </c>
    </row>
    <row r="189" spans="1:14" x14ac:dyDescent="0.25">
      <c r="A189" s="18">
        <f t="shared" si="94"/>
        <v>1.0214229594462793E-2</v>
      </c>
      <c r="B189" s="19" t="str">
        <f>A29</f>
        <v>Firawaty</v>
      </c>
      <c r="C189" s="19"/>
      <c r="D189" s="19"/>
      <c r="E189" s="19"/>
      <c r="F189" s="22"/>
      <c r="G189" s="22"/>
      <c r="H189" s="20">
        <f>L38</f>
        <v>8500</v>
      </c>
    </row>
    <row r="190" spans="1:14" x14ac:dyDescent="0.25">
      <c r="A190" s="18">
        <f t="shared" si="94"/>
        <v>1.2016740699367992E-3</v>
      </c>
      <c r="B190" s="19" t="str">
        <f>A40</f>
        <v>Fungfung</v>
      </c>
      <c r="C190" s="19"/>
      <c r="D190" s="19"/>
      <c r="E190" s="19"/>
      <c r="F190" s="22"/>
      <c r="G190" s="22"/>
      <c r="H190" s="20">
        <f>L44</f>
        <v>1000</v>
      </c>
    </row>
    <row r="191" spans="1:14" x14ac:dyDescent="0.25">
      <c r="A191" s="18">
        <f t="shared" si="94"/>
        <v>0.1047205357286401</v>
      </c>
      <c r="B191" s="19" t="str">
        <f>A45</f>
        <v>Owi Wijaya</v>
      </c>
      <c r="C191" s="19"/>
      <c r="D191" s="19"/>
      <c r="E191" s="19"/>
      <c r="F191" s="22"/>
      <c r="G191" s="22"/>
      <c r="H191" s="20">
        <f>L100</f>
        <v>87145.539999999964</v>
      </c>
    </row>
    <row r="192" spans="1:14" x14ac:dyDescent="0.25">
      <c r="A192" s="18">
        <f t="shared" si="94"/>
        <v>0.12076439185780972</v>
      </c>
      <c r="B192" s="19" t="str">
        <f>A101</f>
        <v>Wawan Iskandar</v>
      </c>
      <c r="C192" s="19"/>
      <c r="D192" s="19"/>
      <c r="E192" s="19"/>
      <c r="F192" s="22"/>
      <c r="G192" s="22"/>
      <c r="H192" s="20">
        <f>L123</f>
        <v>100496.79432973135</v>
      </c>
    </row>
    <row r="193" spans="1:9" x14ac:dyDescent="0.25">
      <c r="A193" s="18">
        <f t="shared" si="94"/>
        <v>0.14255002855513671</v>
      </c>
      <c r="B193" s="19" t="s">
        <v>180</v>
      </c>
      <c r="C193" s="19"/>
      <c r="D193" s="19"/>
      <c r="E193" s="19"/>
      <c r="F193" s="22"/>
      <c r="G193" s="22"/>
      <c r="H193" s="20">
        <f>SUM(L124:L141)</f>
        <v>118626.19999999998</v>
      </c>
    </row>
    <row r="194" spans="1:9" x14ac:dyDescent="0.25">
      <c r="A194" s="18">
        <f t="shared" si="94"/>
        <v>0.16246021773443928</v>
      </c>
      <c r="B194" s="19" t="s">
        <v>157</v>
      </c>
      <c r="C194" s="19"/>
      <c r="D194" s="19"/>
      <c r="E194" s="19"/>
      <c r="F194" s="22"/>
      <c r="G194" s="22"/>
      <c r="H194" s="20">
        <f>SUM(L143:L162)</f>
        <v>135194.91</v>
      </c>
    </row>
    <row r="195" spans="1:9" x14ac:dyDescent="0.25">
      <c r="A195" s="18">
        <f t="shared" si="94"/>
        <v>0.30501024628957601</v>
      </c>
      <c r="B195" s="19" t="s">
        <v>181</v>
      </c>
      <c r="C195" s="19"/>
      <c r="D195" s="19"/>
      <c r="E195" s="19"/>
      <c r="F195" s="22"/>
      <c r="G195" s="22"/>
      <c r="H195" s="20">
        <f>L164</f>
        <v>253821.11</v>
      </c>
      <c r="I195" s="60" t="s">
        <v>182</v>
      </c>
    </row>
    <row r="196" spans="1:9" x14ac:dyDescent="0.25">
      <c r="A196" s="18">
        <f t="shared" si="94"/>
        <v>9.8947236860517179E-2</v>
      </c>
      <c r="B196" s="19" t="str">
        <f>A165</f>
        <v>Santy Silalahi</v>
      </c>
      <c r="C196" s="19"/>
      <c r="D196" s="19"/>
      <c r="E196" s="19"/>
      <c r="F196" s="22"/>
      <c r="G196" s="22"/>
      <c r="H196" s="20">
        <f>L174</f>
        <v>82341.16</v>
      </c>
    </row>
    <row r="197" spans="1:9" x14ac:dyDescent="0.25">
      <c r="F197" s="22"/>
      <c r="G197" s="22"/>
      <c r="H197" s="22">
        <f>SUM(H187:H192,H195,H196)</f>
        <v>832172.40432973136</v>
      </c>
      <c r="I197" s="60" t="s">
        <v>183</v>
      </c>
    </row>
  </sheetData>
  <pageMargins left="0.7" right="0.7" top="0.75" bottom="0.75" header="0.3" footer="0.3"/>
  <pageSetup paperSize="9" orientation="portrait" r:id="rId1"/>
  <ignoredErrors>
    <ignoredError sqref="E149:E150 E173 E168 E122 E96:E99 E74:E84 E55:E68 E45:E48 E12:E17 E9 E86:E8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hadi</cp:lastModifiedBy>
  <dcterms:created xsi:type="dcterms:W3CDTF">2024-02-06T01:47:57Z</dcterms:created>
  <dcterms:modified xsi:type="dcterms:W3CDTF">2024-02-20T03:26:08Z</dcterms:modified>
</cp:coreProperties>
</file>