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bahan\"/>
    </mc:Choice>
  </mc:AlternateContent>
  <xr:revisionPtr revIDLastSave="0" documentId="8_{C37B62DD-E7C1-44F0-8496-0F86D454EB5B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Feb" sheetId="13" r:id="rId1"/>
    <sheet name="Material_Cost-Feb" sheetId="14" r:id="rId2"/>
    <sheet name="PIC-Feb" sheetId="1" r:id="rId3"/>
    <sheet name="Asep" sheetId="2" state="hidden" r:id="rId4"/>
    <sheet name="Choer" sheetId="9" state="hidden" r:id="rId5"/>
    <sheet name="Fira" sheetId="4" state="hidden" r:id="rId6"/>
    <sheet name="Fung" sheetId="5" state="hidden" r:id="rId7"/>
    <sheet name="Owijaya" sheetId="6" state="hidden" r:id="rId8"/>
    <sheet name="Wawan" sheetId="10" state="hidden" r:id="rId9"/>
    <sheet name="Toni" sheetId="7" state="hidden" r:id="rId10"/>
    <sheet name="Santy" sheetId="12" state="hidden" r:id="rId11"/>
  </sheets>
  <definedNames>
    <definedName name="_xlnm._FilterDatabase" localSheetId="2" hidden="1">'PIC-Feb'!$A$5:$J$175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3" l="1"/>
  <c r="H3" i="13"/>
  <c r="B7" i="13"/>
  <c r="L6" i="14"/>
  <c r="L5" i="14"/>
  <c r="M58" i="14" l="1"/>
  <c r="K58" i="14"/>
  <c r="J58" i="14"/>
  <c r="I58" i="14"/>
  <c r="F58" i="14"/>
  <c r="E58" i="14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M37" i="14"/>
  <c r="K37" i="14"/>
  <c r="J37" i="14"/>
  <c r="I37" i="14"/>
  <c r="F37" i="14"/>
  <c r="E37" i="14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M18" i="14"/>
  <c r="K18" i="14"/>
  <c r="J18" i="14"/>
  <c r="I18" i="14"/>
  <c r="F18" i="14"/>
  <c r="E18" i="14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I138" i="13"/>
  <c r="F136" i="13"/>
  <c r="E136" i="13"/>
  <c r="D136" i="13"/>
  <c r="C136" i="13"/>
  <c r="H136" i="13" s="1"/>
  <c r="B136" i="13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I117" i="13"/>
  <c r="I116" i="13"/>
  <c r="F115" i="13"/>
  <c r="F137" i="13" s="1"/>
  <c r="E115" i="13"/>
  <c r="E137" i="13" s="1"/>
  <c r="D115" i="13"/>
  <c r="D137" i="13" s="1"/>
  <c r="C115" i="13"/>
  <c r="B115" i="13"/>
  <c r="B137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109" i="13"/>
  <c r="I109" i="13" s="1"/>
  <c r="H108" i="13"/>
  <c r="I108" i="13" s="1"/>
  <c r="H107" i="13"/>
  <c r="I107" i="13" s="1"/>
  <c r="H106" i="13"/>
  <c r="I106" i="13" s="1"/>
  <c r="H105" i="13"/>
  <c r="I105" i="13" s="1"/>
  <c r="H104" i="13"/>
  <c r="I104" i="13" s="1"/>
  <c r="H103" i="13"/>
  <c r="I103" i="13" s="1"/>
  <c r="I102" i="13"/>
  <c r="I101" i="13"/>
  <c r="I100" i="13"/>
  <c r="F98" i="13"/>
  <c r="E98" i="13"/>
  <c r="D98" i="13"/>
  <c r="C98" i="13"/>
  <c r="B98" i="13"/>
  <c r="H97" i="13"/>
  <c r="I97" i="13" s="1"/>
  <c r="H96" i="13"/>
  <c r="I96" i="13" s="1"/>
  <c r="H95" i="13"/>
  <c r="I95" i="13" s="1"/>
  <c r="H94" i="13"/>
  <c r="I94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69" i="13"/>
  <c r="I69" i="13" s="1"/>
  <c r="H68" i="13"/>
  <c r="I68" i="13" s="1"/>
  <c r="H67" i="13"/>
  <c r="I67" i="13" s="1"/>
  <c r="H66" i="13"/>
  <c r="I66" i="13" s="1"/>
  <c r="H65" i="13"/>
  <c r="I65" i="13" s="1"/>
  <c r="H64" i="13"/>
  <c r="I64" i="13" s="1"/>
  <c r="H63" i="13"/>
  <c r="I63" i="13" s="1"/>
  <c r="I62" i="13"/>
  <c r="I61" i="13"/>
  <c r="I60" i="13"/>
  <c r="F59" i="13"/>
  <c r="E59" i="13"/>
  <c r="D59" i="13"/>
  <c r="C59" i="13"/>
  <c r="H59" i="13" s="1"/>
  <c r="B59" i="13"/>
  <c r="H58" i="13"/>
  <c r="I58" i="13" s="1"/>
  <c r="H57" i="13"/>
  <c r="I57" i="13" s="1"/>
  <c r="H56" i="13"/>
  <c r="I56" i="13" s="1"/>
  <c r="H55" i="13"/>
  <c r="I55" i="13" s="1"/>
  <c r="H54" i="13"/>
  <c r="I54" i="13" s="1"/>
  <c r="H53" i="13"/>
  <c r="I53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I45" i="13"/>
  <c r="I44" i="13"/>
  <c r="I43" i="13"/>
  <c r="I42" i="13"/>
  <c r="I40" i="13"/>
  <c r="H37" i="13"/>
  <c r="B37" i="13"/>
  <c r="B38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F29" i="13"/>
  <c r="F38" i="13" s="1"/>
  <c r="E29" i="13"/>
  <c r="E38" i="13" s="1"/>
  <c r="D29" i="13"/>
  <c r="D38" i="13" s="1"/>
  <c r="C29" i="13"/>
  <c r="H28" i="13"/>
  <c r="I28" i="13" s="1"/>
  <c r="H27" i="13"/>
  <c r="I27" i="13" s="1"/>
  <c r="I26" i="13"/>
  <c r="I25" i="13"/>
  <c r="F24" i="13"/>
  <c r="F39" i="13" s="1"/>
  <c r="E24" i="13"/>
  <c r="E39" i="13" s="1"/>
  <c r="D24" i="13"/>
  <c r="D39" i="13" s="1"/>
  <c r="C24" i="13"/>
  <c r="B24" i="13"/>
  <c r="B39" i="13" s="1"/>
  <c r="H23" i="13"/>
  <c r="I23" i="13" s="1"/>
  <c r="H22" i="13"/>
  <c r="I22" i="13" s="1"/>
  <c r="H21" i="13"/>
  <c r="I21" i="13" s="1"/>
  <c r="H20" i="13"/>
  <c r="I20" i="13" s="1"/>
  <c r="H19" i="13"/>
  <c r="I19" i="13" s="1"/>
  <c r="H18" i="13"/>
  <c r="I18" i="13" s="1"/>
  <c r="H17" i="13"/>
  <c r="I17" i="13" s="1"/>
  <c r="H16" i="13"/>
  <c r="F13" i="13"/>
  <c r="F14" i="13" s="1"/>
  <c r="E13" i="13"/>
  <c r="E14" i="13" s="1"/>
  <c r="D13" i="13"/>
  <c r="D14" i="13" s="1"/>
  <c r="F10" i="13"/>
  <c r="E10" i="13"/>
  <c r="D10" i="13"/>
  <c r="C10" i="13"/>
  <c r="H9" i="13"/>
  <c r="H8" i="13"/>
  <c r="B8" i="13"/>
  <c r="H7" i="13"/>
  <c r="H10" i="13" s="1"/>
  <c r="G7" i="13"/>
  <c r="B10" i="13"/>
  <c r="H13" i="12"/>
  <c r="G13" i="12"/>
  <c r="I12" i="12"/>
  <c r="J12" i="12" s="1"/>
  <c r="I11" i="12"/>
  <c r="J11" i="12" s="1"/>
  <c r="I10" i="12"/>
  <c r="J10" i="12" s="1"/>
  <c r="I9" i="12"/>
  <c r="J9" i="12" s="1"/>
  <c r="I8" i="12"/>
  <c r="J8" i="12" s="1"/>
  <c r="I7" i="12"/>
  <c r="J7" i="12" s="1"/>
  <c r="I6" i="12"/>
  <c r="J6" i="12" s="1"/>
  <c r="I5" i="12"/>
  <c r="J5" i="12" s="1"/>
  <c r="A5" i="12"/>
  <c r="A6" i="12" s="1"/>
  <c r="A7" i="12" s="1"/>
  <c r="A8" i="12" s="1"/>
  <c r="A9" i="12" s="1"/>
  <c r="A10" i="12" s="1"/>
  <c r="A11" i="12" s="1"/>
  <c r="A12" i="12" s="1"/>
  <c r="B13" i="12" s="1"/>
  <c r="I4" i="12"/>
  <c r="J4" i="12" s="1"/>
  <c r="H22" i="7"/>
  <c r="H43" i="7"/>
  <c r="G43" i="7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I29" i="7"/>
  <c r="J29" i="7" s="1"/>
  <c r="I28" i="7"/>
  <c r="J28" i="7" s="1"/>
  <c r="I27" i="7"/>
  <c r="J27" i="7" s="1"/>
  <c r="I26" i="7"/>
  <c r="J26" i="7" s="1"/>
  <c r="I25" i="7"/>
  <c r="J25" i="7" s="1"/>
  <c r="I24" i="7"/>
  <c r="J24" i="7" s="1"/>
  <c r="I23" i="7"/>
  <c r="J23" i="7" s="1"/>
  <c r="G22" i="7"/>
  <c r="I21" i="7"/>
  <c r="J21" i="7" s="1"/>
  <c r="I20" i="7"/>
  <c r="J20" i="7" s="1"/>
  <c r="I19" i="7"/>
  <c r="J19" i="7" s="1"/>
  <c r="I18" i="7"/>
  <c r="J18" i="7" s="1"/>
  <c r="I17" i="7"/>
  <c r="J17" i="7" s="1"/>
  <c r="I16" i="7"/>
  <c r="J16" i="7" s="1"/>
  <c r="I15" i="7"/>
  <c r="J15" i="7" s="1"/>
  <c r="I14" i="7"/>
  <c r="J14" i="7" s="1"/>
  <c r="I13" i="7"/>
  <c r="J13" i="7" s="1"/>
  <c r="I12" i="7"/>
  <c r="J12" i="7" s="1"/>
  <c r="I11" i="7"/>
  <c r="J11" i="7" s="1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J4" i="7" s="1"/>
  <c r="H26" i="10"/>
  <c r="H59" i="6"/>
  <c r="G26" i="10"/>
  <c r="I25" i="10"/>
  <c r="J25" i="10" s="1"/>
  <c r="I24" i="10"/>
  <c r="J24" i="10" s="1"/>
  <c r="I23" i="10"/>
  <c r="J23" i="10" s="1"/>
  <c r="I22" i="10"/>
  <c r="J22" i="10" s="1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3" i="10"/>
  <c r="J13" i="10" s="1"/>
  <c r="I12" i="10"/>
  <c r="J12" i="10" s="1"/>
  <c r="I11" i="10"/>
  <c r="J11" i="10" s="1"/>
  <c r="I10" i="10"/>
  <c r="J10" i="10" s="1"/>
  <c r="I9" i="10"/>
  <c r="J9" i="10" s="1"/>
  <c r="I8" i="10"/>
  <c r="J8" i="10" s="1"/>
  <c r="I7" i="10"/>
  <c r="J7" i="10" s="1"/>
  <c r="I6" i="10"/>
  <c r="J6" i="10" s="1"/>
  <c r="I5" i="10"/>
  <c r="J5" i="10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B26" i="10" s="1"/>
  <c r="I4" i="10"/>
  <c r="J4" i="10" s="1"/>
  <c r="G59" i="6"/>
  <c r="I58" i="6"/>
  <c r="J58" i="6" s="1"/>
  <c r="I57" i="6"/>
  <c r="J57" i="6" s="1"/>
  <c r="I56" i="6"/>
  <c r="J56" i="6" s="1"/>
  <c r="I55" i="6"/>
  <c r="J55" i="6" s="1"/>
  <c r="I54" i="6"/>
  <c r="J54" i="6" s="1"/>
  <c r="I53" i="6"/>
  <c r="J53" i="6" s="1"/>
  <c r="I52" i="6"/>
  <c r="J52" i="6" s="1"/>
  <c r="I51" i="6"/>
  <c r="J51" i="6" s="1"/>
  <c r="I50" i="6"/>
  <c r="J50" i="6" s="1"/>
  <c r="I49" i="6"/>
  <c r="J49" i="6" s="1"/>
  <c r="I48" i="6"/>
  <c r="J48" i="6" s="1"/>
  <c r="I47" i="6"/>
  <c r="J47" i="6" s="1"/>
  <c r="I46" i="6"/>
  <c r="J46" i="6" s="1"/>
  <c r="I45" i="6"/>
  <c r="J45" i="6" s="1"/>
  <c r="I44" i="6"/>
  <c r="J44" i="6" s="1"/>
  <c r="I43" i="6"/>
  <c r="J43" i="6" s="1"/>
  <c r="I42" i="6"/>
  <c r="J42" i="6" s="1"/>
  <c r="I41" i="6"/>
  <c r="J41" i="6" s="1"/>
  <c r="I40" i="6"/>
  <c r="J40" i="6" s="1"/>
  <c r="I39" i="6"/>
  <c r="J39" i="6" s="1"/>
  <c r="I38" i="6"/>
  <c r="J38" i="6" s="1"/>
  <c r="I37" i="6"/>
  <c r="J37" i="6" s="1"/>
  <c r="I36" i="6"/>
  <c r="J36" i="6" s="1"/>
  <c r="I35" i="6"/>
  <c r="J35" i="6" s="1"/>
  <c r="I34" i="6"/>
  <c r="J34" i="6" s="1"/>
  <c r="I33" i="6"/>
  <c r="J33" i="6" s="1"/>
  <c r="I32" i="6"/>
  <c r="J32" i="6" s="1"/>
  <c r="I31" i="6"/>
  <c r="J31" i="6" s="1"/>
  <c r="I30" i="6"/>
  <c r="J30" i="6" s="1"/>
  <c r="I29" i="6"/>
  <c r="J29" i="6" s="1"/>
  <c r="I28" i="6"/>
  <c r="J28" i="6" s="1"/>
  <c r="I27" i="6"/>
  <c r="J27" i="6" s="1"/>
  <c r="I26" i="6"/>
  <c r="J26" i="6" s="1"/>
  <c r="I25" i="6"/>
  <c r="J25" i="6" s="1"/>
  <c r="I24" i="6"/>
  <c r="J24" i="6" s="1"/>
  <c r="I23" i="6"/>
  <c r="J23" i="6" s="1"/>
  <c r="I22" i="6"/>
  <c r="J22" i="6" s="1"/>
  <c r="I21" i="6"/>
  <c r="J21" i="6" s="1"/>
  <c r="I20" i="6"/>
  <c r="J20" i="6" s="1"/>
  <c r="I19" i="6"/>
  <c r="J19" i="6" s="1"/>
  <c r="I18" i="6"/>
  <c r="J18" i="6" s="1"/>
  <c r="I17" i="6"/>
  <c r="J17" i="6" s="1"/>
  <c r="I16" i="6"/>
  <c r="J16" i="6" s="1"/>
  <c r="I15" i="6"/>
  <c r="J15" i="6" s="1"/>
  <c r="I14" i="6"/>
  <c r="J14" i="6" s="1"/>
  <c r="I13" i="6"/>
  <c r="J13" i="6" s="1"/>
  <c r="I12" i="6"/>
  <c r="J12" i="6" s="1"/>
  <c r="I11" i="6"/>
  <c r="J11" i="6" s="1"/>
  <c r="I10" i="6"/>
  <c r="J10" i="6" s="1"/>
  <c r="I9" i="6"/>
  <c r="J9" i="6" s="1"/>
  <c r="I8" i="6"/>
  <c r="J8" i="6" s="1"/>
  <c r="I7" i="6"/>
  <c r="J7" i="6" s="1"/>
  <c r="I6" i="6"/>
  <c r="J6" i="6" s="1"/>
  <c r="I5" i="6"/>
  <c r="J5" i="6" s="1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B59" i="6" s="1"/>
  <c r="I4" i="6"/>
  <c r="H9" i="5"/>
  <c r="G9" i="5"/>
  <c r="B9" i="5"/>
  <c r="I8" i="5"/>
  <c r="J8" i="5" s="1"/>
  <c r="I7" i="5"/>
  <c r="J7" i="5" s="1"/>
  <c r="I6" i="5"/>
  <c r="J6" i="5" s="1"/>
  <c r="I5" i="5"/>
  <c r="H14" i="4"/>
  <c r="G14" i="4"/>
  <c r="B14" i="4"/>
  <c r="I13" i="4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I5" i="4"/>
  <c r="J5" i="4" s="1"/>
  <c r="H10" i="9"/>
  <c r="G10" i="9"/>
  <c r="I9" i="9"/>
  <c r="J9" i="9" s="1"/>
  <c r="I8" i="9"/>
  <c r="J8" i="9" s="1"/>
  <c r="I7" i="9"/>
  <c r="J7" i="9" s="1"/>
  <c r="I6" i="9"/>
  <c r="J6" i="9" s="1"/>
  <c r="I5" i="9"/>
  <c r="J5" i="9" s="1"/>
  <c r="A5" i="9"/>
  <c r="A6" i="9" s="1"/>
  <c r="A7" i="9" s="1"/>
  <c r="A8" i="9" s="1"/>
  <c r="A9" i="9" s="1"/>
  <c r="B10" i="9" s="1"/>
  <c r="I4" i="9"/>
  <c r="J4" i="9" s="1"/>
  <c r="H18" i="2"/>
  <c r="G18" i="2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A5" i="2" a="1"/>
  <c r="I4" i="2"/>
  <c r="J4" i="2" s="1"/>
  <c r="G135" i="13" l="1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37" i="13"/>
  <c r="G36" i="13"/>
  <c r="G35" i="13"/>
  <c r="G34" i="13"/>
  <c r="G33" i="13"/>
  <c r="G32" i="13"/>
  <c r="G31" i="13"/>
  <c r="G30" i="13"/>
  <c r="G28" i="13"/>
  <c r="G27" i="13"/>
  <c r="G23" i="13"/>
  <c r="G22" i="13"/>
  <c r="G21" i="13"/>
  <c r="G20" i="13"/>
  <c r="G19" i="13"/>
  <c r="G18" i="13"/>
  <c r="G17" i="13"/>
  <c r="G10" i="13"/>
  <c r="G9" i="13"/>
  <c r="G8" i="13"/>
  <c r="C13" i="13"/>
  <c r="D41" i="13"/>
  <c r="E41" i="13"/>
  <c r="F41" i="13"/>
  <c r="H24" i="13"/>
  <c r="C38" i="13"/>
  <c r="H29" i="13"/>
  <c r="I37" i="13"/>
  <c r="I59" i="13"/>
  <c r="G59" i="13"/>
  <c r="B99" i="13"/>
  <c r="C99" i="13"/>
  <c r="H98" i="13"/>
  <c r="D99" i="13"/>
  <c r="D139" i="13" s="1"/>
  <c r="D140" i="13" s="1"/>
  <c r="E99" i="13"/>
  <c r="E139" i="13" s="1"/>
  <c r="E140" i="13" s="1"/>
  <c r="F99" i="13"/>
  <c r="F139" i="13" s="1"/>
  <c r="F140" i="13" s="1"/>
  <c r="C137" i="13"/>
  <c r="H137" i="13" s="1"/>
  <c r="H115" i="13"/>
  <c r="I136" i="13"/>
  <c r="G136" i="13"/>
  <c r="G18" i="14"/>
  <c r="H5" i="14"/>
  <c r="H18" i="14" s="1"/>
  <c r="G37" i="14"/>
  <c r="H19" i="14"/>
  <c r="H37" i="14" s="1"/>
  <c r="B13" i="13" s="1"/>
  <c r="B14" i="13" s="1"/>
  <c r="G58" i="14"/>
  <c r="G59" i="14" s="1"/>
  <c r="H38" i="14"/>
  <c r="H58" i="14" s="1"/>
  <c r="H59" i="14" s="1"/>
  <c r="E59" i="14"/>
  <c r="F62" i="14"/>
  <c r="F59" i="14"/>
  <c r="I59" i="14"/>
  <c r="J62" i="14"/>
  <c r="J59" i="14"/>
  <c r="K59" i="14"/>
  <c r="M59" i="14"/>
  <c r="A12" i="2"/>
  <c r="A11" i="2"/>
  <c r="A10" i="2"/>
  <c r="A5" i="2"/>
  <c r="G44" i="7"/>
  <c r="J5" i="5"/>
  <c r="A6" i="2"/>
  <c r="A14" i="2"/>
  <c r="A8" i="2"/>
  <c r="A16" i="2"/>
  <c r="A13" i="2"/>
  <c r="A7" i="2"/>
  <c r="A15" i="2"/>
  <c r="A9" i="2"/>
  <c r="A17" i="2"/>
  <c r="B18" i="2" s="1"/>
  <c r="G163" i="1"/>
  <c r="G142" i="1"/>
  <c r="B44" i="1"/>
  <c r="B38" i="1"/>
  <c r="I7" i="1"/>
  <c r="J7" i="1" s="1"/>
  <c r="I15" i="1"/>
  <c r="J15" i="1" s="1"/>
  <c r="H44" i="1"/>
  <c r="H38" i="1"/>
  <c r="H27" i="1"/>
  <c r="I156" i="1"/>
  <c r="J156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2" i="1"/>
  <c r="J162" i="1" s="1"/>
  <c r="I161" i="1"/>
  <c r="J161" i="1" s="1"/>
  <c r="I160" i="1"/>
  <c r="J160" i="1" s="1"/>
  <c r="I159" i="1"/>
  <c r="J159" i="1" s="1"/>
  <c r="I158" i="1"/>
  <c r="J158" i="1" s="1"/>
  <c r="I157" i="1"/>
  <c r="J157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I43" i="1"/>
  <c r="J43" i="1" s="1"/>
  <c r="I42" i="1"/>
  <c r="J42" i="1" s="1"/>
  <c r="I41" i="1"/>
  <c r="J41" i="1" s="1"/>
  <c r="I40" i="1"/>
  <c r="J40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19" i="1"/>
  <c r="J19" i="1" s="1"/>
  <c r="I18" i="1"/>
  <c r="J18" i="1" s="1"/>
  <c r="I17" i="1"/>
  <c r="J17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B139" i="13" l="1"/>
  <c r="B140" i="13" s="1"/>
  <c r="B41" i="13"/>
  <c r="I115" i="13"/>
  <c r="G115" i="13"/>
  <c r="I137" i="13"/>
  <c r="G137" i="13"/>
  <c r="I98" i="13"/>
  <c r="G98" i="13"/>
  <c r="H99" i="13"/>
  <c r="I29" i="13"/>
  <c r="G29" i="13"/>
  <c r="H38" i="13"/>
  <c r="C39" i="13"/>
  <c r="H39" i="13" s="1"/>
  <c r="I24" i="13"/>
  <c r="G24" i="13"/>
  <c r="C14" i="13"/>
  <c r="H13" i="13"/>
  <c r="G164" i="1"/>
  <c r="I44" i="1"/>
  <c r="H20" i="1"/>
  <c r="I8" i="1"/>
  <c r="J8" i="1" s="1"/>
  <c r="I16" i="1"/>
  <c r="J16" i="1" s="1"/>
  <c r="I6" i="1"/>
  <c r="J6" i="1" s="1"/>
  <c r="H14" i="13" l="1"/>
  <c r="G13" i="13"/>
  <c r="C139" i="13"/>
  <c r="C140" i="13" s="1"/>
  <c r="C41" i="13"/>
  <c r="H41" i="13" s="1"/>
  <c r="I39" i="13"/>
  <c r="G39" i="13"/>
  <c r="I38" i="13"/>
  <c r="G38" i="13"/>
  <c r="I99" i="13"/>
  <c r="G99" i="13"/>
  <c r="I175" i="1"/>
  <c r="H175" i="1"/>
  <c r="I41" i="13" l="1"/>
  <c r="G41" i="13"/>
  <c r="H139" i="13"/>
  <c r="G14" i="13"/>
  <c r="G174" i="1"/>
  <c r="A166" i="1"/>
  <c r="G123" i="1"/>
  <c r="A102" i="1"/>
  <c r="G100" i="1"/>
  <c r="A46" i="1"/>
  <c r="G44" i="1"/>
  <c r="G38" i="1"/>
  <c r="G27" i="1"/>
  <c r="A22" i="1"/>
  <c r="G20" i="1"/>
  <c r="A7" i="1" a="1"/>
  <c r="A19" i="1" s="1"/>
  <c r="I139" i="13" l="1"/>
  <c r="G139" i="13"/>
  <c r="H140" i="13"/>
  <c r="B20" i="1"/>
  <c r="A47" i="1"/>
  <c r="A167" i="1"/>
  <c r="A103" i="1"/>
  <c r="A23" i="1"/>
  <c r="A11" i="1"/>
  <c r="G175" i="1"/>
  <c r="A16" i="1"/>
  <c r="A12" i="1"/>
  <c r="A8" i="1"/>
  <c r="A18" i="1"/>
  <c r="A13" i="1"/>
  <c r="A7" i="1"/>
  <c r="A14" i="1"/>
  <c r="A9" i="1"/>
  <c r="A15" i="1"/>
  <c r="A10" i="1"/>
  <c r="A17" i="1"/>
  <c r="I140" i="13" l="1"/>
  <c r="G140" i="13"/>
  <c r="A24" i="1"/>
  <c r="A168" i="1"/>
  <c r="A104" i="1"/>
  <c r="A48" i="1"/>
  <c r="A25" i="1" l="1"/>
  <c r="A105" i="1"/>
  <c r="A49" i="1"/>
  <c r="A169" i="1"/>
  <c r="A170" i="1" l="1"/>
  <c r="A106" i="1"/>
  <c r="A50" i="1"/>
  <c r="A26" i="1"/>
  <c r="B27" i="1" l="1"/>
  <c r="A107" i="1"/>
  <c r="A171" i="1"/>
  <c r="A51" i="1"/>
  <c r="A52" i="1" l="1"/>
  <c r="A172" i="1"/>
  <c r="A108" i="1"/>
  <c r="A173" i="1" l="1"/>
  <c r="A109" i="1"/>
  <c r="A53" i="1"/>
  <c r="B174" i="1" l="1"/>
  <c r="A110" i="1"/>
  <c r="A54" i="1"/>
  <c r="A55" i="1" l="1"/>
  <c r="A111" i="1"/>
  <c r="A112" i="1" l="1"/>
  <c r="A56" i="1"/>
  <c r="A57" i="1" l="1"/>
  <c r="A113" i="1"/>
  <c r="A114" i="1" l="1"/>
  <c r="A58" i="1"/>
  <c r="A59" i="1" l="1"/>
  <c r="A115" i="1"/>
  <c r="A116" i="1" l="1"/>
  <c r="A60" i="1"/>
  <c r="A61" i="1" l="1"/>
  <c r="A117" i="1"/>
  <c r="A118" i="1" l="1"/>
  <c r="A62" i="1"/>
  <c r="A119" i="1" l="1"/>
  <c r="A63" i="1"/>
  <c r="A64" i="1" l="1"/>
  <c r="A120" i="1"/>
  <c r="A121" i="1" l="1"/>
  <c r="A65" i="1"/>
  <c r="A66" i="1" l="1"/>
  <c r="A122" i="1"/>
  <c r="B123" i="1" l="1"/>
  <c r="A67" i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B10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ssilalahi</author>
  </authors>
  <commentList>
    <comment ref="A66" authorId="0" shapeId="0" xr:uid="{EA9630CA-C1BD-47BE-B4C9-129A512D4A13}">
      <text>
        <r>
          <rPr>
            <b/>
            <sz val="9"/>
            <color indexed="81"/>
            <rFont val="Tahoma"/>
            <family val="2"/>
          </rPr>
          <t>ssilalahi: THR 2021</t>
        </r>
        <r>
          <rPr>
            <sz val="9"/>
            <color indexed="81"/>
            <rFont val="Tahoma"/>
            <family val="2"/>
          </rPr>
          <t xml:space="preserve">
1201 = $ 33.645.17
1204 = $ 5.199,05
1205 = $ 6.863.13
</t>
        </r>
      </text>
    </comment>
    <comment ref="C95" authorId="0" shapeId="0" xr:uid="{696A7C54-98B2-4A03-AB51-B46615986CF3}">
      <text>
        <r>
          <rPr>
            <b/>
            <sz val="9"/>
            <color indexed="81"/>
            <rFont val="Tahoma"/>
            <family val="2"/>
          </rPr>
          <t>ssilalahi:</t>
        </r>
        <r>
          <rPr>
            <sz val="9"/>
            <color indexed="81"/>
            <rFont val="Tahoma"/>
            <family val="2"/>
          </rPr>
          <t xml:space="preserve">
BWI $ 3.375,-
HIGG $1.424,42</t>
        </r>
      </text>
    </comment>
    <comment ref="D95" authorId="0" shapeId="0" xr:uid="{D2EF4BE4-7429-4570-9460-B549C32131D0}">
      <text>
        <r>
          <rPr>
            <b/>
            <sz val="9"/>
            <color indexed="81"/>
            <rFont val="Tahoma"/>
            <family val="2"/>
          </rPr>
          <t>ssilalahi:</t>
        </r>
        <r>
          <rPr>
            <sz val="9"/>
            <color indexed="81"/>
            <rFont val="Tahoma"/>
            <family val="2"/>
          </rPr>
          <t xml:space="preserve">
HIGG $ 712,65</t>
        </r>
      </text>
    </comment>
    <comment ref="H108" authorId="0" shapeId="0" xr:uid="{804D42B7-06A9-4407-AD3E-40B1BFA8A9D7}">
      <text>
        <r>
          <rPr>
            <b/>
            <sz val="9"/>
            <color indexed="81"/>
            <rFont val="Tahoma"/>
            <family val="2"/>
          </rPr>
          <t>ssilalahi:</t>
        </r>
        <r>
          <rPr>
            <sz val="9"/>
            <color indexed="81"/>
            <rFont val="Tahoma"/>
            <family val="2"/>
          </rPr>
          <t xml:space="preserve">
Debit Note New Times
</t>
        </r>
      </text>
    </comment>
    <comment ref="H123" authorId="0" shapeId="0" xr:uid="{F4CB45D7-BD2E-4280-AC97-BBDA37411E20}">
      <text>
        <r>
          <rPr>
            <b/>
            <sz val="9"/>
            <color indexed="81"/>
            <rFont val="Tahoma"/>
            <family val="2"/>
          </rPr>
          <t>ssilalahi:</t>
        </r>
        <r>
          <rPr>
            <sz val="9"/>
            <color indexed="81"/>
            <rFont val="Tahoma"/>
            <family val="2"/>
          </rPr>
          <t xml:space="preserve">
Debit Note CnJ $20rb
Cadangan THR $10rb</t>
        </r>
      </text>
    </comment>
  </commentList>
</comments>
</file>

<file path=xl/sharedStrings.xml><?xml version="1.0" encoding="utf-8"?>
<sst xmlns="http://schemas.openxmlformats.org/spreadsheetml/2006/main" count="1732" uniqueCount="344">
  <si>
    <t>KATEGORI</t>
  </si>
  <si>
    <t>DEFINISI</t>
  </si>
  <si>
    <t>FACTORY</t>
  </si>
  <si>
    <t>PIC-2</t>
  </si>
  <si>
    <t>BUYER</t>
  </si>
  <si>
    <t>PLAN BUDGET</t>
  </si>
  <si>
    <t>ACTUAL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</si>
  <si>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</si>
  <si>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</si>
  <si>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</si>
  <si>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</si>
  <si>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</si>
  <si>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</si>
  <si>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</si>
  <si>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</si>
  <si>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</si>
  <si>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</si>
  <si>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</si>
  <si>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</si>
  <si>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</si>
  <si>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</si>
  <si>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</si>
  <si>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</si>
  <si>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</si>
  <si>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</si>
  <si>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</si>
  <si>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</si>
  <si>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</si>
  <si>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</si>
  <si>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</si>
  <si>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</si>
  <si>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</si>
  <si>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</si>
  <si>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</si>
  <si>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</si>
  <si>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</si>
  <si>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</si>
  <si>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</si>
  <si>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</si>
  <si>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</si>
  <si>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</si>
  <si>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</si>
  <si>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</si>
  <si>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</si>
  <si>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</si>
  <si>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</si>
  <si>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</si>
  <si>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</si>
  <si>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</si>
  <si>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</si>
  <si>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</si>
  <si>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</si>
  <si>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</si>
  <si>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</si>
  <si>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</si>
  <si>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</si>
  <si>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</si>
  <si>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</si>
  <si>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</si>
  <si>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</si>
  <si>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</si>
  <si>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</si>
  <si>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</si>
  <si>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</si>
  <si>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</si>
  <si>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</si>
  <si>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</si>
  <si>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</si>
  <si>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</si>
  <si>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</si>
  <si>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</si>
  <si>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</si>
  <si>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</si>
  <si>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</si>
  <si>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</si>
  <si>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</si>
  <si>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</si>
  <si>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</si>
  <si>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</si>
  <si>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</si>
  <si>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Tunjangan makan Staff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</si>
  <si>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</si>
  <si>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</si>
  <si>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</si>
  <si>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</si>
  <si>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</si>
  <si>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</si>
  <si>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</si>
  <si>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</si>
  <si>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</si>
  <si>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</si>
  <si>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</si>
  <si>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</si>
  <si>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</si>
  <si>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</si>
  <si>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</si>
  <si>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</si>
  <si>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</si>
  <si>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</si>
  <si>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</si>
  <si>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</si>
  <si>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</si>
  <si>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</si>
  <si>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</si>
  <si>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</si>
  <si>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</si>
  <si>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</si>
  <si>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</si>
  <si>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</si>
  <si>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</si>
  <si>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</si>
  <si>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</si>
  <si>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</si>
  <si>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</si>
  <si>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</si>
  <si>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</si>
  <si>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</si>
  <si>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</si>
  <si>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</si>
  <si>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</si>
  <si>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</si>
  <si>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</si>
  <si>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</si>
  <si>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</si>
  <si>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</si>
  <si>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</si>
  <si>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</si>
  <si>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</si>
  <si>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</si>
  <si>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</si>
  <si>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</si>
  <si>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</si>
  <si>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</si>
  <si>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</si>
  <si>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</si>
  <si>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</si>
  <si>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</si>
  <si>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</si>
  <si>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</si>
  <si>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</si>
  <si>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</si>
  <si>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</si>
  <si>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</si>
  <si>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</si>
  <si>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</si>
  <si>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</si>
  <si>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</si>
  <si>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</si>
  <si>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</si>
  <si>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Biaya dokter &amp; Obat</t>
  </si>
  <si>
    <t>Mutia</t>
  </si>
  <si>
    <t>FARE ALLOWANCE</t>
  </si>
  <si>
    <t>Kiki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</si>
  <si>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</si>
  <si>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</si>
  <si>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</si>
  <si>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</si>
  <si>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</si>
  <si>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</si>
  <si>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</si>
  <si>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</si>
  <si>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</si>
  <si>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</si>
  <si>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</si>
  <si>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</si>
  <si>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</si>
  <si>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</si>
  <si>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</si>
  <si>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</si>
  <si>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PIC (MANAGER)</t>
  </si>
  <si>
    <t>MONTHLY BUDGET TH 2024</t>
  </si>
  <si>
    <t>Toni Teja</t>
  </si>
  <si>
    <t>BALANCE</t>
  </si>
  <si>
    <t>-</t>
  </si>
  <si>
    <t>Fungfung</t>
  </si>
  <si>
    <t>Toni Teja/Kiki</t>
  </si>
  <si>
    <t>Toni Teja/Rudi</t>
  </si>
  <si>
    <t>Rudi</t>
  </si>
  <si>
    <t>STATUS</t>
  </si>
  <si>
    <t>PT GISTEX  ( UNIT - GARMENT CILEUNYI )</t>
  </si>
  <si>
    <t>BUDGET 2024</t>
  </si>
  <si>
    <t>EXCHANGE RATE Rp. 15.500,-</t>
  </si>
  <si>
    <t>PRODUCTION COST</t>
  </si>
  <si>
    <t>Feb</t>
  </si>
  <si>
    <t>CLN/1201</t>
  </si>
  <si>
    <t>MAJA 2/1204</t>
  </si>
  <si>
    <t>MAJA 1/ 1205</t>
  </si>
  <si>
    <t>BJR/1206</t>
  </si>
  <si>
    <t>%</t>
  </si>
  <si>
    <t xml:space="preserve">GGI Actual </t>
  </si>
  <si>
    <t>SALES</t>
  </si>
  <si>
    <t>NET SALES</t>
  </si>
  <si>
    <t>EXPORT</t>
  </si>
  <si>
    <t>CMT</t>
  </si>
  <si>
    <t>LOCAL USD</t>
  </si>
  <si>
    <t>TOTAL NET SALES</t>
  </si>
  <si>
    <t>RAW MATERIAL USED</t>
  </si>
  <si>
    <t>P.FABRICS &amp; ACCESORIES  (C)</t>
  </si>
  <si>
    <t>SUB TOTAL RAW MATERIAL USED</t>
  </si>
  <si>
    <t>DIRECT MANUFACTURING COST</t>
  </si>
  <si>
    <t xml:space="preserve">   : LABOR COST (PERIODIC)</t>
  </si>
  <si>
    <t xml:space="preserve">   : CADANGAN THR</t>
  </si>
  <si>
    <t xml:space="preserve">   : BIAYA PHK</t>
  </si>
  <si>
    <t xml:space="preserve">   : ANNUAL INCENTIVE ALLOWANCE</t>
  </si>
  <si>
    <t xml:space="preserve">   : MEDICAL ALLOWANCE</t>
  </si>
  <si>
    <t xml:space="preserve">   : OTHER ALLOWANCES</t>
  </si>
  <si>
    <t xml:space="preserve">   : JAMSOSTEK</t>
  </si>
  <si>
    <t>SUB TOTAL DIRECT MANUFACTURING COST</t>
  </si>
  <si>
    <t>DETAIL OF MANUFACTURING EXPENSES</t>
  </si>
  <si>
    <t>VENDOR EXPENSE</t>
  </si>
  <si>
    <t>MAINTENANCE &amp; REPAIR  EXPENSE</t>
  </si>
  <si>
    <t>DEPRECIATION EXPENSE</t>
  </si>
  <si>
    <t>INSURANCE EXPENSE OF BUILDINGS &amp; MACHINERY</t>
  </si>
  <si>
    <t>RENT EXPENSE BUILDING</t>
  </si>
  <si>
    <t xml:space="preserve">OVERHEAD COST  </t>
  </si>
  <si>
    <t>SUB TOTAL MANUFACTURING EXPENSES</t>
  </si>
  <si>
    <t>TOTAL MANUFACTURING EXPENSES</t>
  </si>
  <si>
    <t>Gross Profit Margin</t>
  </si>
  <si>
    <t>OPERATING EXPENSES</t>
  </si>
  <si>
    <t>SELLING EXPENSES</t>
  </si>
  <si>
    <t>PROMOTION EXPENSES</t>
  </si>
  <si>
    <t xml:space="preserve">   : ADVERTISING EXPENSE</t>
  </si>
  <si>
    <t xml:space="preserve">   : SAMPLE EXPENSE</t>
  </si>
  <si>
    <t>DELIVERY EXPENSES</t>
  </si>
  <si>
    <t xml:space="preserve">   : TRUCKING EXPENSE</t>
  </si>
  <si>
    <t xml:space="preserve">   : PORTER WAGES EXPENSE</t>
  </si>
  <si>
    <t xml:space="preserve">   : FREIGHT CHARGES</t>
  </si>
  <si>
    <t xml:space="preserve">   : AIR FREIGHT CHARGES</t>
  </si>
  <si>
    <t xml:space="preserve">   : QUOTA CHARGES</t>
  </si>
  <si>
    <t>MISCELLANEOUS SELLING EXPENSE</t>
  </si>
  <si>
    <t xml:space="preserve">   : SALES DISCOUNT</t>
  </si>
  <si>
    <t xml:space="preserve">   : SALES COMMISIONS</t>
  </si>
  <si>
    <t xml:space="preserve">   : FABRIC TESTED CHARGES</t>
  </si>
  <si>
    <t xml:space="preserve">   : DOUBTFULL ACC-RECEIVABLE</t>
  </si>
  <si>
    <t>SUB TOTAL SELLING EXPENSES</t>
  </si>
  <si>
    <t>GENERAL AND ADMINISTRATIVE EXPENSE</t>
  </si>
  <si>
    <t>OFFICERS SALARIES</t>
  </si>
  <si>
    <t xml:space="preserve">   : OFFICERS SALARIES (PERIODIC)</t>
  </si>
  <si>
    <t>POSTAGE, TELEPHONE, TELEX</t>
  </si>
  <si>
    <t xml:space="preserve">   : POSTAGE</t>
  </si>
  <si>
    <t xml:space="preserve">   : TELEPHONE </t>
  </si>
  <si>
    <t xml:space="preserve">   : TELEX </t>
  </si>
  <si>
    <t xml:space="preserve">   : INTERNET</t>
  </si>
  <si>
    <t>LIGHT AND WATER</t>
  </si>
  <si>
    <t>OFFICERS TRANSPORTATION EXPENSES</t>
  </si>
  <si>
    <t>NEWSPAPER &amp; MAGAZINE PREMIUM</t>
  </si>
  <si>
    <t>REPRESENTATIVE COST</t>
  </si>
  <si>
    <t>LEGAL EXPENSE</t>
  </si>
  <si>
    <t>PRINTED OFFICE SUPPLIES</t>
  </si>
  <si>
    <t>MAINTENANCE EXPENSE</t>
  </si>
  <si>
    <t>BUSINESS TRIP EXPENSE</t>
  </si>
  <si>
    <t>ENTERTAINMENT EXPENSE</t>
  </si>
  <si>
    <t>RENT EXPENSE - BUILDING</t>
  </si>
  <si>
    <t>RENT EXPENSE - LAND</t>
  </si>
  <si>
    <t xml:space="preserve">   : INSURANCE EXPENSE</t>
  </si>
  <si>
    <t xml:space="preserve">   : SCHOLARSHIP</t>
  </si>
  <si>
    <t xml:space="preserve">   : IT. ADVISORY EXPENSE</t>
  </si>
  <si>
    <t xml:space="preserve">   : ACCT. ADVISORY EXPENSE</t>
  </si>
  <si>
    <t xml:space="preserve">   : OFFICE SUPPLIES EXPENSE</t>
  </si>
  <si>
    <t xml:space="preserve">   : TAXES</t>
  </si>
  <si>
    <t xml:space="preserve">   : UNIFORM ALLOWANCE</t>
  </si>
  <si>
    <t>SUB TOTAL GENERAL AND ADM. EXPENSE</t>
  </si>
  <si>
    <t>TOTAL OPERATING EXPENSES</t>
  </si>
  <si>
    <t>OTHER INCOME ( EXPENSES )</t>
  </si>
  <si>
    <t>OTHERS REVENUE</t>
  </si>
  <si>
    <t xml:space="preserve">   : G/L ON SELLING ASSETS</t>
  </si>
  <si>
    <t xml:space="preserve">   : PURCHASES DISCOUNT</t>
  </si>
  <si>
    <t xml:space="preserve">   : REVENUE FR.WASTE/SCRAP SALES</t>
  </si>
  <si>
    <t xml:space="preserve">   : PRICE INCREASING</t>
  </si>
  <si>
    <t xml:space="preserve">   : INTEREST FROM BANK ACCOUNT</t>
  </si>
  <si>
    <t xml:space="preserve">   : AMENDS/CLAIMS REVENUE</t>
  </si>
  <si>
    <t xml:space="preserve">   : DIFFER BLC ON PETTY CASH</t>
  </si>
  <si>
    <t xml:space="preserve">   : REV. FM FIXED ASSETS SALES</t>
  </si>
  <si>
    <t xml:space="preserve">   : CORRECTION</t>
  </si>
  <si>
    <t xml:space="preserve">   : INTEREST INCOME</t>
  </si>
  <si>
    <t xml:space="preserve">   : RENT INCOME</t>
  </si>
  <si>
    <t xml:space="preserve">   : DOUBTFUL ACC EXP-RECEIVABLE</t>
  </si>
  <si>
    <t>TOTAL OTHER REVENUE</t>
  </si>
  <si>
    <t>OTHERS EXPENSES</t>
  </si>
  <si>
    <t xml:space="preserve">   : WASTE &amp; SCRAP COST</t>
  </si>
  <si>
    <t xml:space="preserve">   : DOUBTFULL A/R EXPENSES</t>
  </si>
  <si>
    <t xml:space="preserve">   : DIFFER BLC.ON SALES RETURN</t>
  </si>
  <si>
    <t xml:space="preserve">   : AMENDS/CLAIMS EXPENSE</t>
  </si>
  <si>
    <t xml:space="preserve">   : INTEREST EXP. OF FOREIGN BANK LOAN</t>
  </si>
  <si>
    <t xml:space="preserve">   : INTEREST EXP. OF DOMESTIC BANK LOAN</t>
  </si>
  <si>
    <t xml:space="preserve">   : DIFFER EXCHANGE RATE ON SALES</t>
  </si>
  <si>
    <t xml:space="preserve">   : DIFFER EXCHANGE RATE ON FOREIGN BANK LOAN</t>
  </si>
  <si>
    <t xml:space="preserve">   : DIFFER EXCHANGE RATE ON DOMESTIC BANK LOAN</t>
  </si>
  <si>
    <t xml:space="preserve">   : D.E.R ON BANK ACC W/ FOREIGN CURRENCY</t>
  </si>
  <si>
    <t xml:space="preserve">   : OTHER DIFFER EXCH.RATE</t>
  </si>
  <si>
    <t xml:space="preserve">   : BANK CHARGES</t>
  </si>
  <si>
    <t xml:space="preserve">   : ADMINISTRATIVE BANK CHARGES</t>
  </si>
  <si>
    <t xml:space="preserve">   : PART OF LOSS ON SUBSIDIARIES</t>
  </si>
  <si>
    <t xml:space="preserve">   : SUSPENSE ACC DEDUCTION</t>
  </si>
  <si>
    <t xml:space="preserve">   : OTHERS</t>
  </si>
  <si>
    <t>TOTAL OTHER EXPENSES</t>
  </si>
  <si>
    <t>TOTAL OTHER INCOME ( EXPENSES )</t>
  </si>
  <si>
    <t>TOTAL RAW MATERIAL+EXPENSES(REVENUE)</t>
  </si>
  <si>
    <t>GAIN/LOSS</t>
  </si>
  <si>
    <t>PLAN SALES PPIC</t>
  </si>
  <si>
    <t xml:space="preserve"> </t>
  </si>
  <si>
    <t>plan</t>
  </si>
  <si>
    <t>Actual</t>
  </si>
  <si>
    <t>BULAN</t>
  </si>
  <si>
    <t>Buyer</t>
  </si>
  <si>
    <t>FOB</t>
  </si>
  <si>
    <t>Grand Total</t>
  </si>
  <si>
    <t>Mat Cost</t>
  </si>
  <si>
    <t>01.JANUARI</t>
  </si>
  <si>
    <t>AGRON, INC.</t>
  </si>
  <si>
    <t>EIGERINDO MULTI PRODUK INDUSTRI, PT.</t>
  </si>
  <si>
    <t>H&amp;M</t>
  </si>
  <si>
    <t>HEXAPOLE COMPANY LIMITED - BERGANS</t>
  </si>
  <si>
    <t>KANMO RETAIL GROUP - MOTHER CARE</t>
  </si>
  <si>
    <t>MARUBENI CORPORATION JEPANG</t>
  </si>
  <si>
    <t>MARUBENI CORPORATION JEPANG-WORKWEAR</t>
  </si>
  <si>
    <t>MARUBENI FASHION LINK LTD./NISHIMATSUYA</t>
  </si>
  <si>
    <t>MATSUOKA TRADING CO., LTD./MIYAMORI</t>
  </si>
  <si>
    <t>PT FINDORA INTERNUSA</t>
  </si>
  <si>
    <t>PT MERDEKA COOPER GOLD</t>
  </si>
  <si>
    <t>SHINATOMO CO .,LTD</t>
  </si>
  <si>
    <t>RED WING SHOE COMPANY LLC</t>
  </si>
  <si>
    <t>01.JANUARI Total</t>
  </si>
  <si>
    <t>02.FEBRUARI</t>
  </si>
  <si>
    <t>AGRON, INC. - Tshirt</t>
  </si>
  <si>
    <t>BUDHA TZU-CHI - APD PP+Shoes - PROJECTION</t>
  </si>
  <si>
    <t>ASMARA KARYA ABADI, PT. - SKETCHER</t>
  </si>
  <si>
    <t>MARUBENI CORPORATION JEPANG-AITOZ</t>
  </si>
  <si>
    <t>MARUBENI FASHION LINK LTD.</t>
  </si>
  <si>
    <t>MITRA KELUARGA - PROJECTION</t>
  </si>
  <si>
    <t>PT MERDEKA COOPER GOLD - PROJECTION</t>
  </si>
  <si>
    <t>PT FINDORA INTERNUSA - PROJECTION</t>
  </si>
  <si>
    <t>RED WING - PROJECTION</t>
  </si>
  <si>
    <t>WONGARI BRIEF AUSTRALI - PROJECTION</t>
  </si>
  <si>
    <t>02.FEBRUARI Total</t>
  </si>
  <si>
    <t>03.MARET</t>
  </si>
  <si>
    <t xml:space="preserve">Eiger - PROJECTION </t>
  </si>
  <si>
    <t>GTHS BOY SCOUT-SHIRT - PROJECTION</t>
  </si>
  <si>
    <t>HEXAPOLE COMPANY LIMITED</t>
  </si>
  <si>
    <t>MARUSA BONJOYFUL - PROJECTION</t>
  </si>
  <si>
    <t>STYLEM</t>
  </si>
  <si>
    <t>VERA INDITECH SHIRT - PROJECTION</t>
  </si>
  <si>
    <t>03.MARET 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</si>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</sst>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name val="Lucida Sans Unicode"/>
      <family val="2"/>
    </font>
    <font>
      <b/>
      <sz val="12"/>
      <name val="Lucida Sans Unicode"/>
      <family val="2"/>
    </font>
    <font>
      <sz val="12"/>
      <name val="Abadi MT Condensed Light"/>
    </font>
    <font>
      <sz val="12"/>
      <color indexed="12"/>
      <name val="Lucida Sans Unicode"/>
      <family val="2"/>
    </font>
    <font>
      <sz val="11"/>
      <color theme="1"/>
      <name val="Lucida Sans Unicode"/>
      <family val="2"/>
    </font>
    <font>
      <b/>
      <sz val="12"/>
      <name val="Lucida Sans"/>
      <family val="2"/>
    </font>
    <font>
      <b/>
      <u/>
      <sz val="16"/>
      <name val="Lucida Sans Unicode"/>
      <family val="2"/>
    </font>
    <font>
      <sz val="12"/>
      <color theme="1"/>
      <name val="Lucida Sans Unicode"/>
      <family val="2"/>
    </font>
    <font>
      <b/>
      <i/>
      <u/>
      <sz val="12"/>
      <color indexed="10"/>
      <name val="Lucida Sans Unicode"/>
      <family val="2"/>
    </font>
    <font>
      <sz val="12"/>
      <name val="Lucida Sans"/>
      <family val="2"/>
    </font>
    <font>
      <b/>
      <u/>
      <sz val="12"/>
      <name val="Lucida Sans"/>
      <family val="2"/>
    </font>
    <font>
      <sz val="12"/>
      <name val="Lucida Sans Unicode"/>
      <family val="2"/>
    </font>
    <font>
      <sz val="10"/>
      <name val="ＭＳ Ｐゴシック"/>
      <family val="2"/>
    </font>
    <font>
      <b/>
      <i/>
      <sz val="12"/>
      <name val="Lucida Sans Unicode"/>
      <family val="2"/>
    </font>
    <font>
      <sz val="11"/>
      <color indexed="8"/>
      <name val="Calibri"/>
      <family val="2"/>
    </font>
    <font>
      <b/>
      <sz val="12"/>
      <color indexed="18"/>
      <name val="Lucida Sans Unicode"/>
      <family val="2"/>
    </font>
    <font>
      <sz val="12"/>
      <color theme="1"/>
      <name val="Lucida Sans"/>
      <family val="2"/>
    </font>
    <font>
      <b/>
      <u/>
      <sz val="18"/>
      <name val="Lucida Sans Unicode"/>
      <family val="2"/>
    </font>
    <font>
      <b/>
      <u/>
      <sz val="12"/>
      <name val="Lucida Sans Unicode"/>
      <family val="2"/>
    </font>
    <font>
      <i/>
      <sz val="12"/>
      <color indexed="12"/>
      <name val="Lucida Sans Unicode"/>
      <family val="2"/>
    </font>
    <font>
      <b/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2" fillId="0" borderId="0"/>
    <xf numFmtId="0" fontId="22" fillId="0" borderId="0"/>
    <xf numFmtId="0" fontId="24" fillId="0" borderId="0"/>
    <xf numFmtId="0" fontId="9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5" fontId="4" fillId="0" borderId="0" xfId="1" applyNumberFormat="1" applyFont="1"/>
    <xf numFmtId="10" fontId="3" fillId="0" borderId="0" xfId="2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0" fontId="4" fillId="0" borderId="0" xfId="0" applyFont="1"/>
    <xf numFmtId="165" fontId="3" fillId="0" borderId="0" xfId="1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5" fontId="3" fillId="3" borderId="0" xfId="1" applyNumberFormat="1" applyFont="1" applyFill="1"/>
    <xf numFmtId="165" fontId="3" fillId="0" borderId="0" xfId="1" applyNumberFormat="1" applyFont="1" applyFill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5" fontId="4" fillId="3" borderId="0" xfId="1" applyNumberFormat="1" applyFont="1" applyFill="1"/>
    <xf numFmtId="0" fontId="4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5" fontId="4" fillId="4" borderId="0" xfId="1" applyNumberFormat="1" applyFont="1" applyFill="1"/>
    <xf numFmtId="166" fontId="3" fillId="0" borderId="0" xfId="2" applyNumberFormat="1" applyFont="1"/>
    <xf numFmtId="0" fontId="4" fillId="0" borderId="0" xfId="0" applyFont="1" applyAlignment="1">
      <alignment horizontal="center"/>
    </xf>
    <xf numFmtId="0" fontId="2" fillId="0" borderId="0" xfId="0" applyFont="1"/>
    <xf numFmtId="165" fontId="6" fillId="0" borderId="0" xfId="1" applyNumberFormat="1" applyFont="1"/>
    <xf numFmtId="0" fontId="3" fillId="0" borderId="0" xfId="0" applyFont="1" applyAlignment="1">
      <alignment horizontal="center"/>
    </xf>
    <xf numFmtId="43" fontId="5" fillId="2" borderId="1" xfId="1" applyFont="1" applyFill="1" applyBorder="1" applyAlignment="1">
      <alignment horizontal="center"/>
    </xf>
    <xf numFmtId="165" fontId="4" fillId="4" borderId="0" xfId="0" applyNumberFormat="1" applyFont="1" applyFill="1"/>
    <xf numFmtId="43" fontId="2" fillId="0" borderId="0" xfId="1" applyFont="1"/>
    <xf numFmtId="43" fontId="4" fillId="0" borderId="0" xfId="1" applyFont="1"/>
    <xf numFmtId="43" fontId="3" fillId="0" borderId="0" xfId="1" applyFont="1"/>
    <xf numFmtId="43" fontId="3" fillId="3" borderId="0" xfId="1" applyFont="1" applyFill="1"/>
    <xf numFmtId="43" fontId="3" fillId="0" borderId="0" xfId="1" applyFont="1" applyFill="1"/>
    <xf numFmtId="43" fontId="4" fillId="4" borderId="0" xfId="1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43" fontId="3" fillId="0" borderId="0" xfId="1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43" fontId="3" fillId="3" borderId="0" xfId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43" fontId="0" fillId="0" borderId="0" xfId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2" applyNumberFormat="1" applyFont="1"/>
    <xf numFmtId="164" fontId="0" fillId="0" borderId="0" xfId="0" applyNumberFormat="1"/>
    <xf numFmtId="0" fontId="4" fillId="3" borderId="0" xfId="0" applyFont="1" applyFill="1" applyAlignment="1">
      <alignment horizontal="center"/>
    </xf>
    <xf numFmtId="43" fontId="4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0" fillId="0" borderId="0" xfId="0" applyAlignment="1">
      <alignment horizontal="center"/>
    </xf>
    <xf numFmtId="3" fontId="13" fillId="0" borderId="2" xfId="4" applyNumberFormat="1" applyFont="1" applyBorder="1" applyAlignment="1">
      <alignment horizontal="left" indent="1"/>
    </xf>
    <xf numFmtId="4" fontId="14" fillId="5" borderId="0" xfId="0" applyNumberFormat="1" applyFont="1" applyFill="1"/>
    <xf numFmtId="0" fontId="11" fillId="0" borderId="3" xfId="4" applyFont="1" applyBorder="1" applyAlignment="1">
      <alignment horizontal="center" vertical="center"/>
    </xf>
    <xf numFmtId="4" fontId="15" fillId="3" borderId="4" xfId="0" applyNumberFormat="1" applyFont="1" applyFill="1" applyBorder="1" applyAlignment="1">
      <alignment horizontal="center"/>
    </xf>
    <xf numFmtId="0" fontId="15" fillId="0" borderId="4" xfId="4" applyFont="1" applyBorder="1" applyAlignment="1">
      <alignment horizontal="center" vertical="center"/>
    </xf>
    <xf numFmtId="10" fontId="15" fillId="0" borderId="4" xfId="4" applyNumberFormat="1" applyFont="1" applyBorder="1" applyAlignment="1">
      <alignment horizontal="center" vertical="center"/>
    </xf>
    <xf numFmtId="4" fontId="15" fillId="0" borderId="4" xfId="0" applyNumberFormat="1" applyFont="1" applyBorder="1" applyAlignment="1">
      <alignment horizontal="center"/>
    </xf>
    <xf numFmtId="0" fontId="16" fillId="0" borderId="3" xfId="4" applyFont="1" applyBorder="1" applyAlignment="1">
      <alignment horizontal="center"/>
    </xf>
    <xf numFmtId="4" fontId="17" fillId="0" borderId="4" xfId="0" applyNumberFormat="1" applyFont="1" applyBorder="1"/>
    <xf numFmtId="4" fontId="15" fillId="0" borderId="4" xfId="0" applyNumberFormat="1" applyFont="1" applyBorder="1"/>
    <xf numFmtId="0" fontId="18" fillId="0" borderId="3" xfId="4" applyFont="1" applyBorder="1" applyAlignment="1">
      <alignment horizontal="left"/>
    </xf>
    <xf numFmtId="4" fontId="19" fillId="0" borderId="4" xfId="0" applyNumberFormat="1" applyFont="1" applyBorder="1"/>
    <xf numFmtId="10" fontId="20" fillId="0" borderId="4" xfId="4" applyNumberFormat="1" applyFont="1" applyBorder="1" applyAlignment="1">
      <alignment horizontal="right"/>
    </xf>
    <xf numFmtId="0" fontId="21" fillId="0" borderId="3" xfId="4" applyFont="1" applyBorder="1" applyAlignment="1">
      <alignment horizontal="left"/>
    </xf>
    <xf numFmtId="4" fontId="11" fillId="0" borderId="4" xfId="5" applyNumberFormat="1" applyFont="1" applyBorder="1" applyAlignment="1">
      <alignment horizontal="center"/>
    </xf>
    <xf numFmtId="4" fontId="11" fillId="0" borderId="4" xfId="5" applyNumberFormat="1" applyFont="1" applyBorder="1" applyAlignment="1">
      <alignment horizontal="right"/>
    </xf>
    <xf numFmtId="10" fontId="21" fillId="0" borderId="4" xfId="4" applyNumberFormat="1" applyFont="1" applyBorder="1" applyAlignment="1">
      <alignment horizontal="right"/>
    </xf>
    <xf numFmtId="4" fontId="15" fillId="0" borderId="4" xfId="0" applyNumberFormat="1" applyFont="1" applyBorder="1" applyAlignment="1">
      <alignment horizontal="right"/>
    </xf>
    <xf numFmtId="4" fontId="11" fillId="0" borderId="4" xfId="5" applyNumberFormat="1" applyFont="1" applyBorder="1"/>
    <xf numFmtId="4" fontId="19" fillId="0" borderId="4" xfId="4" applyNumberFormat="1" applyFont="1" applyBorder="1" applyAlignment="1">
      <alignment horizontal="right"/>
    </xf>
    <xf numFmtId="0" fontId="23" fillId="0" borderId="3" xfId="4" applyFont="1" applyBorder="1" applyAlignment="1">
      <alignment horizontal="center"/>
    </xf>
    <xf numFmtId="4" fontId="11" fillId="0" borderId="4" xfId="4" applyNumberFormat="1" applyFont="1" applyBorder="1" applyAlignment="1">
      <alignment horizontal="right"/>
    </xf>
    <xf numFmtId="4" fontId="17" fillId="3" borderId="4" xfId="0" applyNumberFormat="1" applyFont="1" applyFill="1" applyBorder="1"/>
    <xf numFmtId="4" fontId="15" fillId="0" borderId="4" xfId="4" applyNumberFormat="1" applyFont="1" applyBorder="1" applyAlignment="1">
      <alignment horizontal="right"/>
    </xf>
    <xf numFmtId="10" fontId="11" fillId="0" borderId="3" xfId="4" applyNumberFormat="1" applyFont="1" applyBorder="1" applyAlignment="1">
      <alignment horizontal="center"/>
    </xf>
    <xf numFmtId="4" fontId="19" fillId="0" borderId="4" xfId="6" applyNumberFormat="1" applyFont="1" applyBorder="1"/>
    <xf numFmtId="4" fontId="21" fillId="6" borderId="4" xfId="4" applyNumberFormat="1" applyFont="1" applyFill="1" applyBorder="1" applyAlignment="1">
      <alignment horizontal="right"/>
    </xf>
    <xf numFmtId="4" fontId="0" fillId="0" borderId="0" xfId="0" applyNumberFormat="1"/>
    <xf numFmtId="4" fontId="21" fillId="0" borderId="4" xfId="4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25" fillId="0" borderId="3" xfId="4" applyFont="1" applyBorder="1" applyAlignment="1">
      <alignment horizontal="left"/>
    </xf>
    <xf numFmtId="0" fontId="26" fillId="0" borderId="4" xfId="0" applyFont="1" applyBorder="1"/>
    <xf numFmtId="0" fontId="27" fillId="0" borderId="3" xfId="4" applyFont="1" applyBorder="1" applyAlignment="1">
      <alignment horizontal="center"/>
    </xf>
    <xf numFmtId="0" fontId="19" fillId="0" borderId="4" xfId="4" applyFont="1" applyBorder="1"/>
    <xf numFmtId="0" fontId="28" fillId="0" borderId="3" xfId="4" applyFont="1" applyBorder="1" applyAlignment="1">
      <alignment horizontal="left"/>
    </xf>
    <xf numFmtId="4" fontId="19" fillId="7" borderId="4" xfId="0" applyNumberFormat="1" applyFont="1" applyFill="1" applyBorder="1"/>
    <xf numFmtId="10" fontId="21" fillId="7" borderId="4" xfId="4" applyNumberFormat="1" applyFont="1" applyFill="1" applyBorder="1" applyAlignment="1">
      <alignment horizontal="right"/>
    </xf>
    <xf numFmtId="4" fontId="19" fillId="0" borderId="4" xfId="0" applyNumberFormat="1" applyFont="1" applyBorder="1" applyAlignment="1">
      <alignment horizontal="center"/>
    </xf>
    <xf numFmtId="0" fontId="14" fillId="0" borderId="0" xfId="0" applyFont="1"/>
    <xf numFmtId="0" fontId="17" fillId="0" borderId="0" xfId="0" applyFont="1"/>
    <xf numFmtId="0" fontId="29" fillId="0" borderId="3" xfId="4" applyFont="1" applyBorder="1" applyAlignment="1">
      <alignment horizontal="left"/>
    </xf>
    <xf numFmtId="4" fontId="21" fillId="7" borderId="4" xfId="4" applyNumberFormat="1" applyFont="1" applyFill="1" applyBorder="1" applyAlignment="1">
      <alignment horizontal="right"/>
    </xf>
    <xf numFmtId="4" fontId="19" fillId="0" borderId="4" xfId="7" applyNumberFormat="1" applyFont="1" applyBorder="1"/>
    <xf numFmtId="0" fontId="30" fillId="0" borderId="0" xfId="4" applyFont="1" applyAlignment="1">
      <alignment horizontal="center"/>
    </xf>
    <xf numFmtId="4" fontId="3" fillId="0" borderId="0" xfId="0" applyNumberFormat="1" applyFont="1"/>
    <xf numFmtId="0" fontId="0" fillId="0" borderId="4" xfId="0" applyBorder="1"/>
    <xf numFmtId="10" fontId="0" fillId="0" borderId="4" xfId="0" applyNumberFormat="1" applyBorder="1"/>
    <xf numFmtId="43" fontId="1" fillId="0" borderId="4" xfId="1" applyFont="1" applyBorder="1"/>
    <xf numFmtId="43" fontId="1" fillId="10" borderId="4" xfId="1" applyFont="1" applyFill="1" applyBorder="1"/>
    <xf numFmtId="9" fontId="9" fillId="0" borderId="4" xfId="0" applyNumberFormat="1" applyFont="1" applyBorder="1" applyAlignment="1">
      <alignment horizontal="center" vertical="center"/>
    </xf>
    <xf numFmtId="43" fontId="1" fillId="3" borderId="4" xfId="1" applyFont="1" applyFill="1" applyBorder="1"/>
    <xf numFmtId="10" fontId="9" fillId="0" borderId="4" xfId="0" applyNumberFormat="1" applyFont="1" applyBorder="1" applyAlignment="1">
      <alignment horizontal="center" vertical="center"/>
    </xf>
    <xf numFmtId="9" fontId="33" fillId="0" borderId="4" xfId="0" applyNumberFormat="1" applyFont="1" applyBorder="1" applyAlignment="1">
      <alignment horizontal="center" vertical="center"/>
    </xf>
    <xf numFmtId="0" fontId="0" fillId="3" borderId="4" xfId="0" applyFill="1" applyBorder="1"/>
    <xf numFmtId="0" fontId="0" fillId="0" borderId="6" xfId="0" applyBorder="1"/>
    <xf numFmtId="9" fontId="34" fillId="0" borderId="4" xfId="0" applyNumberFormat="1" applyFont="1" applyBorder="1" applyAlignment="1">
      <alignment horizontal="center" vertical="center"/>
    </xf>
    <xf numFmtId="43" fontId="0" fillId="0" borderId="0" xfId="0" applyNumberFormat="1"/>
    <xf numFmtId="9" fontId="1" fillId="0" borderId="4" xfId="2" applyFont="1" applyBorder="1"/>
    <xf numFmtId="9" fontId="8" fillId="0" borderId="4" xfId="2" applyFont="1" applyBorder="1"/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Comma" xfId="1" builtinId="3"/>
    <cellStyle name="Normal" xfId="0" builtinId="0"/>
    <cellStyle name="Normal 14" xfId="7" xr:uid="{D1E1750F-A7DA-45D2-AD4A-4A5D137ED458}"/>
    <cellStyle name="Normal 21" xfId="5" xr:uid="{EBCEC45C-F75B-44AF-BAC4-FFC46A020222}"/>
    <cellStyle name="Normal 25 6 4 5 4 7" xfId="6" xr:uid="{387455A7-2651-4197-9E5E-D9A8E3C51D68}"/>
    <cellStyle name="Normal 3 2" xfId="3" xr:uid="{E331C02A-B1A4-48C9-AFCE-AD6EAFCA0791}"/>
    <cellStyle name="Normal_COSTU-05" xfId="4" xr:uid="{D2F51C14-315F-4F51-B524-5D2640CCFE4D}"/>
    <cellStyle name="Percent" xfId="2" builtinId="5"/>
  </cellStyles>
  <dxfs count="1"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07DE-2C56-4639-ABE1-44C0336D401A}">
  <sheetPr codeName="Sheet2">
    <tabColor theme="4" tint="0.39997558519241921"/>
  </sheetPr>
  <dimension ref="A1:I146"/>
  <sheetViews>
    <sheetView zoomScale="85" zoomScaleNormal="85" workbookViewId="0">
      <pane xSplit="1" ySplit="4" topLeftCell="B5" activePane="bottomRight" state="frozen"/>
      <selection activeCell="C4" sqref="C4"/>
      <selection pane="topRight" activeCell="C4" sqref="C4"/>
      <selection pane="bottomLeft" activeCell="C4" sqref="C4"/>
      <selection pane="bottomRight" activeCell="G7" sqref="G7"/>
    </sheetView>
  </sheetViews>
  <sheetFormatPr defaultColWidth="18.5703125" defaultRowHeight="15"/>
  <cols>
    <col min="1" max="1" width="57.140625" customWidth="1"/>
    <col min="2" max="2" width="19.42578125" bestFit="1" customWidth="1"/>
    <col min="3" max="3" width="18.28515625" customWidth="1"/>
    <col min="4" max="4" width="17.140625" customWidth="1"/>
    <col min="5" max="5" width="17.7109375" customWidth="1"/>
    <col min="6" max="6" width="15.5703125" customWidth="1"/>
    <col min="7" max="7" width="15" customWidth="1"/>
    <col min="8" max="8" width="19.7109375" customWidth="1"/>
    <col min="9" max="9" width="12.42578125" hidden="1" customWidth="1"/>
    <col min="10" max="237" width="9.140625" customWidth="1"/>
    <col min="238" max="238" width="57.140625" customWidth="1"/>
    <col min="239" max="244" width="18.5703125" bestFit="1" customWidth="1"/>
    <col min="245" max="245" width="19.140625" bestFit="1" customWidth="1"/>
    <col min="246" max="247" width="18.5703125" bestFit="1" customWidth="1"/>
    <col min="257" max="257" width="57.140625" customWidth="1"/>
    <col min="258" max="258" width="18.28515625" bestFit="1" customWidth="1"/>
    <col min="259" max="259" width="18.28515625" customWidth="1"/>
    <col min="260" max="260" width="17.140625" customWidth="1"/>
    <col min="261" max="261" width="17.7109375" customWidth="1"/>
    <col min="262" max="262" width="15.5703125" customWidth="1"/>
    <col min="263" max="263" width="15" customWidth="1"/>
    <col min="264" max="264" width="19.7109375" customWidth="1"/>
    <col min="265" max="265" width="0" hidden="1" customWidth="1"/>
    <col min="266" max="493" width="9.140625" customWidth="1"/>
    <col min="494" max="494" width="57.140625" customWidth="1"/>
    <col min="501" max="501" width="19.140625" bestFit="1" customWidth="1"/>
    <col min="513" max="513" width="57.140625" customWidth="1"/>
    <col min="514" max="514" width="18.28515625" bestFit="1" customWidth="1"/>
    <col min="515" max="515" width="18.28515625" customWidth="1"/>
    <col min="516" max="516" width="17.140625" customWidth="1"/>
    <col min="517" max="517" width="17.7109375" customWidth="1"/>
    <col min="518" max="518" width="15.5703125" customWidth="1"/>
    <col min="519" max="519" width="15" customWidth="1"/>
    <col min="520" max="520" width="19.7109375" customWidth="1"/>
    <col min="521" max="521" width="0" hidden="1" customWidth="1"/>
    <col min="522" max="749" width="9.140625" customWidth="1"/>
    <col min="750" max="750" width="57.140625" customWidth="1"/>
    <col min="757" max="757" width="19.140625" bestFit="1" customWidth="1"/>
    <col min="769" max="769" width="57.140625" customWidth="1"/>
    <col min="770" max="770" width="18.28515625" bestFit="1" customWidth="1"/>
    <col min="771" max="771" width="18.28515625" customWidth="1"/>
    <col min="772" max="772" width="17.140625" customWidth="1"/>
    <col min="773" max="773" width="17.7109375" customWidth="1"/>
    <col min="774" max="774" width="15.5703125" customWidth="1"/>
    <col min="775" max="775" width="15" customWidth="1"/>
    <col min="776" max="776" width="19.7109375" customWidth="1"/>
    <col min="777" max="777" width="0" hidden="1" customWidth="1"/>
    <col min="778" max="1005" width="9.140625" customWidth="1"/>
    <col min="1006" max="1006" width="57.140625" customWidth="1"/>
    <col min="1013" max="1013" width="19.140625" bestFit="1" customWidth="1"/>
    <col min="1025" max="1025" width="57.140625" customWidth="1"/>
    <col min="1026" max="1026" width="18.28515625" bestFit="1" customWidth="1"/>
    <col min="1027" max="1027" width="18.28515625" customWidth="1"/>
    <col min="1028" max="1028" width="17.140625" customWidth="1"/>
    <col min="1029" max="1029" width="17.7109375" customWidth="1"/>
    <col min="1030" max="1030" width="15.5703125" customWidth="1"/>
    <col min="1031" max="1031" width="15" customWidth="1"/>
    <col min="1032" max="1032" width="19.7109375" customWidth="1"/>
    <col min="1033" max="1033" width="0" hidden="1" customWidth="1"/>
    <col min="1034" max="1261" width="9.140625" customWidth="1"/>
    <col min="1262" max="1262" width="57.140625" customWidth="1"/>
    <col min="1269" max="1269" width="19.140625" bestFit="1" customWidth="1"/>
    <col min="1281" max="1281" width="57.140625" customWidth="1"/>
    <col min="1282" max="1282" width="18.28515625" bestFit="1" customWidth="1"/>
    <col min="1283" max="1283" width="18.28515625" customWidth="1"/>
    <col min="1284" max="1284" width="17.140625" customWidth="1"/>
    <col min="1285" max="1285" width="17.7109375" customWidth="1"/>
    <col min="1286" max="1286" width="15.5703125" customWidth="1"/>
    <col min="1287" max="1287" width="15" customWidth="1"/>
    <col min="1288" max="1288" width="19.7109375" customWidth="1"/>
    <col min="1289" max="1289" width="0" hidden="1" customWidth="1"/>
    <col min="1290" max="1517" width="9.140625" customWidth="1"/>
    <col min="1518" max="1518" width="57.140625" customWidth="1"/>
    <col min="1525" max="1525" width="19.140625" bestFit="1" customWidth="1"/>
    <col min="1537" max="1537" width="57.140625" customWidth="1"/>
    <col min="1538" max="1538" width="18.28515625" bestFit="1" customWidth="1"/>
    <col min="1539" max="1539" width="18.28515625" customWidth="1"/>
    <col min="1540" max="1540" width="17.140625" customWidth="1"/>
    <col min="1541" max="1541" width="17.7109375" customWidth="1"/>
    <col min="1542" max="1542" width="15.5703125" customWidth="1"/>
    <col min="1543" max="1543" width="15" customWidth="1"/>
    <col min="1544" max="1544" width="19.7109375" customWidth="1"/>
    <col min="1545" max="1545" width="0" hidden="1" customWidth="1"/>
    <col min="1546" max="1773" width="9.140625" customWidth="1"/>
    <col min="1774" max="1774" width="57.140625" customWidth="1"/>
    <col min="1781" max="1781" width="19.140625" bestFit="1" customWidth="1"/>
    <col min="1793" max="1793" width="57.140625" customWidth="1"/>
    <col min="1794" max="1794" width="18.28515625" bestFit="1" customWidth="1"/>
    <col min="1795" max="1795" width="18.28515625" customWidth="1"/>
    <col min="1796" max="1796" width="17.140625" customWidth="1"/>
    <col min="1797" max="1797" width="17.7109375" customWidth="1"/>
    <col min="1798" max="1798" width="15.5703125" customWidth="1"/>
    <col min="1799" max="1799" width="15" customWidth="1"/>
    <col min="1800" max="1800" width="19.7109375" customWidth="1"/>
    <col min="1801" max="1801" width="0" hidden="1" customWidth="1"/>
    <col min="1802" max="2029" width="9.140625" customWidth="1"/>
    <col min="2030" max="2030" width="57.140625" customWidth="1"/>
    <col min="2037" max="2037" width="19.140625" bestFit="1" customWidth="1"/>
    <col min="2049" max="2049" width="57.140625" customWidth="1"/>
    <col min="2050" max="2050" width="18.28515625" bestFit="1" customWidth="1"/>
    <col min="2051" max="2051" width="18.28515625" customWidth="1"/>
    <col min="2052" max="2052" width="17.140625" customWidth="1"/>
    <col min="2053" max="2053" width="17.7109375" customWidth="1"/>
    <col min="2054" max="2054" width="15.5703125" customWidth="1"/>
    <col min="2055" max="2055" width="15" customWidth="1"/>
    <col min="2056" max="2056" width="19.7109375" customWidth="1"/>
    <col min="2057" max="2057" width="0" hidden="1" customWidth="1"/>
    <col min="2058" max="2285" width="9.140625" customWidth="1"/>
    <col min="2286" max="2286" width="57.140625" customWidth="1"/>
    <col min="2293" max="2293" width="19.140625" bestFit="1" customWidth="1"/>
    <col min="2305" max="2305" width="57.140625" customWidth="1"/>
    <col min="2306" max="2306" width="18.28515625" bestFit="1" customWidth="1"/>
    <col min="2307" max="2307" width="18.28515625" customWidth="1"/>
    <col min="2308" max="2308" width="17.140625" customWidth="1"/>
    <col min="2309" max="2309" width="17.7109375" customWidth="1"/>
    <col min="2310" max="2310" width="15.5703125" customWidth="1"/>
    <col min="2311" max="2311" width="15" customWidth="1"/>
    <col min="2312" max="2312" width="19.7109375" customWidth="1"/>
    <col min="2313" max="2313" width="0" hidden="1" customWidth="1"/>
    <col min="2314" max="2541" width="9.140625" customWidth="1"/>
    <col min="2542" max="2542" width="57.140625" customWidth="1"/>
    <col min="2549" max="2549" width="19.140625" bestFit="1" customWidth="1"/>
    <col min="2561" max="2561" width="57.140625" customWidth="1"/>
    <col min="2562" max="2562" width="18.28515625" bestFit="1" customWidth="1"/>
    <col min="2563" max="2563" width="18.28515625" customWidth="1"/>
    <col min="2564" max="2564" width="17.140625" customWidth="1"/>
    <col min="2565" max="2565" width="17.7109375" customWidth="1"/>
    <col min="2566" max="2566" width="15.5703125" customWidth="1"/>
    <col min="2567" max="2567" width="15" customWidth="1"/>
    <col min="2568" max="2568" width="19.7109375" customWidth="1"/>
    <col min="2569" max="2569" width="0" hidden="1" customWidth="1"/>
    <col min="2570" max="2797" width="9.140625" customWidth="1"/>
    <col min="2798" max="2798" width="57.140625" customWidth="1"/>
    <col min="2805" max="2805" width="19.140625" bestFit="1" customWidth="1"/>
    <col min="2817" max="2817" width="57.140625" customWidth="1"/>
    <col min="2818" max="2818" width="18.28515625" bestFit="1" customWidth="1"/>
    <col min="2819" max="2819" width="18.28515625" customWidth="1"/>
    <col min="2820" max="2820" width="17.140625" customWidth="1"/>
    <col min="2821" max="2821" width="17.7109375" customWidth="1"/>
    <col min="2822" max="2822" width="15.5703125" customWidth="1"/>
    <col min="2823" max="2823" width="15" customWidth="1"/>
    <col min="2824" max="2824" width="19.7109375" customWidth="1"/>
    <col min="2825" max="2825" width="0" hidden="1" customWidth="1"/>
    <col min="2826" max="3053" width="9.140625" customWidth="1"/>
    <col min="3054" max="3054" width="57.140625" customWidth="1"/>
    <col min="3061" max="3061" width="19.140625" bestFit="1" customWidth="1"/>
    <col min="3073" max="3073" width="57.140625" customWidth="1"/>
    <col min="3074" max="3074" width="18.28515625" bestFit="1" customWidth="1"/>
    <col min="3075" max="3075" width="18.28515625" customWidth="1"/>
    <col min="3076" max="3076" width="17.140625" customWidth="1"/>
    <col min="3077" max="3077" width="17.7109375" customWidth="1"/>
    <col min="3078" max="3078" width="15.5703125" customWidth="1"/>
    <col min="3079" max="3079" width="15" customWidth="1"/>
    <col min="3080" max="3080" width="19.7109375" customWidth="1"/>
    <col min="3081" max="3081" width="0" hidden="1" customWidth="1"/>
    <col min="3082" max="3309" width="9.140625" customWidth="1"/>
    <col min="3310" max="3310" width="57.140625" customWidth="1"/>
    <col min="3317" max="3317" width="19.140625" bestFit="1" customWidth="1"/>
    <col min="3329" max="3329" width="57.140625" customWidth="1"/>
    <col min="3330" max="3330" width="18.28515625" bestFit="1" customWidth="1"/>
    <col min="3331" max="3331" width="18.28515625" customWidth="1"/>
    <col min="3332" max="3332" width="17.140625" customWidth="1"/>
    <col min="3333" max="3333" width="17.7109375" customWidth="1"/>
    <col min="3334" max="3334" width="15.5703125" customWidth="1"/>
    <col min="3335" max="3335" width="15" customWidth="1"/>
    <col min="3336" max="3336" width="19.7109375" customWidth="1"/>
    <col min="3337" max="3337" width="0" hidden="1" customWidth="1"/>
    <col min="3338" max="3565" width="9.140625" customWidth="1"/>
    <col min="3566" max="3566" width="57.140625" customWidth="1"/>
    <col min="3573" max="3573" width="19.140625" bestFit="1" customWidth="1"/>
    <col min="3585" max="3585" width="57.140625" customWidth="1"/>
    <col min="3586" max="3586" width="18.28515625" bestFit="1" customWidth="1"/>
    <col min="3587" max="3587" width="18.28515625" customWidth="1"/>
    <col min="3588" max="3588" width="17.140625" customWidth="1"/>
    <col min="3589" max="3589" width="17.7109375" customWidth="1"/>
    <col min="3590" max="3590" width="15.5703125" customWidth="1"/>
    <col min="3591" max="3591" width="15" customWidth="1"/>
    <col min="3592" max="3592" width="19.7109375" customWidth="1"/>
    <col min="3593" max="3593" width="0" hidden="1" customWidth="1"/>
    <col min="3594" max="3821" width="9.140625" customWidth="1"/>
    <col min="3822" max="3822" width="57.140625" customWidth="1"/>
    <col min="3829" max="3829" width="19.140625" bestFit="1" customWidth="1"/>
    <col min="3841" max="3841" width="57.140625" customWidth="1"/>
    <col min="3842" max="3842" width="18.28515625" bestFit="1" customWidth="1"/>
    <col min="3843" max="3843" width="18.28515625" customWidth="1"/>
    <col min="3844" max="3844" width="17.140625" customWidth="1"/>
    <col min="3845" max="3845" width="17.7109375" customWidth="1"/>
    <col min="3846" max="3846" width="15.5703125" customWidth="1"/>
    <col min="3847" max="3847" width="15" customWidth="1"/>
    <col min="3848" max="3848" width="19.7109375" customWidth="1"/>
    <col min="3849" max="3849" width="0" hidden="1" customWidth="1"/>
    <col min="3850" max="4077" width="9.140625" customWidth="1"/>
    <col min="4078" max="4078" width="57.140625" customWidth="1"/>
    <col min="4085" max="4085" width="19.140625" bestFit="1" customWidth="1"/>
    <col min="4097" max="4097" width="57.140625" customWidth="1"/>
    <col min="4098" max="4098" width="18.28515625" bestFit="1" customWidth="1"/>
    <col min="4099" max="4099" width="18.28515625" customWidth="1"/>
    <col min="4100" max="4100" width="17.140625" customWidth="1"/>
    <col min="4101" max="4101" width="17.7109375" customWidth="1"/>
    <col min="4102" max="4102" width="15.5703125" customWidth="1"/>
    <col min="4103" max="4103" width="15" customWidth="1"/>
    <col min="4104" max="4104" width="19.7109375" customWidth="1"/>
    <col min="4105" max="4105" width="0" hidden="1" customWidth="1"/>
    <col min="4106" max="4333" width="9.140625" customWidth="1"/>
    <col min="4334" max="4334" width="57.140625" customWidth="1"/>
    <col min="4341" max="4341" width="19.140625" bestFit="1" customWidth="1"/>
    <col min="4353" max="4353" width="57.140625" customWidth="1"/>
    <col min="4354" max="4354" width="18.28515625" bestFit="1" customWidth="1"/>
    <col min="4355" max="4355" width="18.28515625" customWidth="1"/>
    <col min="4356" max="4356" width="17.140625" customWidth="1"/>
    <col min="4357" max="4357" width="17.7109375" customWidth="1"/>
    <col min="4358" max="4358" width="15.5703125" customWidth="1"/>
    <col min="4359" max="4359" width="15" customWidth="1"/>
    <col min="4360" max="4360" width="19.7109375" customWidth="1"/>
    <col min="4361" max="4361" width="0" hidden="1" customWidth="1"/>
    <col min="4362" max="4589" width="9.140625" customWidth="1"/>
    <col min="4590" max="4590" width="57.140625" customWidth="1"/>
    <col min="4597" max="4597" width="19.140625" bestFit="1" customWidth="1"/>
    <col min="4609" max="4609" width="57.140625" customWidth="1"/>
    <col min="4610" max="4610" width="18.28515625" bestFit="1" customWidth="1"/>
    <col min="4611" max="4611" width="18.28515625" customWidth="1"/>
    <col min="4612" max="4612" width="17.140625" customWidth="1"/>
    <col min="4613" max="4613" width="17.7109375" customWidth="1"/>
    <col min="4614" max="4614" width="15.5703125" customWidth="1"/>
    <col min="4615" max="4615" width="15" customWidth="1"/>
    <col min="4616" max="4616" width="19.7109375" customWidth="1"/>
    <col min="4617" max="4617" width="0" hidden="1" customWidth="1"/>
    <col min="4618" max="4845" width="9.140625" customWidth="1"/>
    <col min="4846" max="4846" width="57.140625" customWidth="1"/>
    <col min="4853" max="4853" width="19.140625" bestFit="1" customWidth="1"/>
    <col min="4865" max="4865" width="57.140625" customWidth="1"/>
    <col min="4866" max="4866" width="18.28515625" bestFit="1" customWidth="1"/>
    <col min="4867" max="4867" width="18.28515625" customWidth="1"/>
    <col min="4868" max="4868" width="17.140625" customWidth="1"/>
    <col min="4869" max="4869" width="17.7109375" customWidth="1"/>
    <col min="4870" max="4870" width="15.5703125" customWidth="1"/>
    <col min="4871" max="4871" width="15" customWidth="1"/>
    <col min="4872" max="4872" width="19.7109375" customWidth="1"/>
    <col min="4873" max="4873" width="0" hidden="1" customWidth="1"/>
    <col min="4874" max="5101" width="9.140625" customWidth="1"/>
    <col min="5102" max="5102" width="57.140625" customWidth="1"/>
    <col min="5109" max="5109" width="19.140625" bestFit="1" customWidth="1"/>
    <col min="5121" max="5121" width="57.140625" customWidth="1"/>
    <col min="5122" max="5122" width="18.28515625" bestFit="1" customWidth="1"/>
    <col min="5123" max="5123" width="18.28515625" customWidth="1"/>
    <col min="5124" max="5124" width="17.140625" customWidth="1"/>
    <col min="5125" max="5125" width="17.7109375" customWidth="1"/>
    <col min="5126" max="5126" width="15.5703125" customWidth="1"/>
    <col min="5127" max="5127" width="15" customWidth="1"/>
    <col min="5128" max="5128" width="19.7109375" customWidth="1"/>
    <col min="5129" max="5129" width="0" hidden="1" customWidth="1"/>
    <col min="5130" max="5357" width="9.140625" customWidth="1"/>
    <col min="5358" max="5358" width="57.140625" customWidth="1"/>
    <col min="5365" max="5365" width="19.140625" bestFit="1" customWidth="1"/>
    <col min="5377" max="5377" width="57.140625" customWidth="1"/>
    <col min="5378" max="5378" width="18.28515625" bestFit="1" customWidth="1"/>
    <col min="5379" max="5379" width="18.28515625" customWidth="1"/>
    <col min="5380" max="5380" width="17.140625" customWidth="1"/>
    <col min="5381" max="5381" width="17.7109375" customWidth="1"/>
    <col min="5382" max="5382" width="15.5703125" customWidth="1"/>
    <col min="5383" max="5383" width="15" customWidth="1"/>
    <col min="5384" max="5384" width="19.7109375" customWidth="1"/>
    <col min="5385" max="5385" width="0" hidden="1" customWidth="1"/>
    <col min="5386" max="5613" width="9.140625" customWidth="1"/>
    <col min="5614" max="5614" width="57.140625" customWidth="1"/>
    <col min="5621" max="5621" width="19.140625" bestFit="1" customWidth="1"/>
    <col min="5633" max="5633" width="57.140625" customWidth="1"/>
    <col min="5634" max="5634" width="18.28515625" bestFit="1" customWidth="1"/>
    <col min="5635" max="5635" width="18.28515625" customWidth="1"/>
    <col min="5636" max="5636" width="17.140625" customWidth="1"/>
    <col min="5637" max="5637" width="17.7109375" customWidth="1"/>
    <col min="5638" max="5638" width="15.5703125" customWidth="1"/>
    <col min="5639" max="5639" width="15" customWidth="1"/>
    <col min="5640" max="5640" width="19.7109375" customWidth="1"/>
    <col min="5641" max="5641" width="0" hidden="1" customWidth="1"/>
    <col min="5642" max="5869" width="9.140625" customWidth="1"/>
    <col min="5870" max="5870" width="57.140625" customWidth="1"/>
    <col min="5877" max="5877" width="19.140625" bestFit="1" customWidth="1"/>
    <col min="5889" max="5889" width="57.140625" customWidth="1"/>
    <col min="5890" max="5890" width="18.28515625" bestFit="1" customWidth="1"/>
    <col min="5891" max="5891" width="18.28515625" customWidth="1"/>
    <col min="5892" max="5892" width="17.140625" customWidth="1"/>
    <col min="5893" max="5893" width="17.7109375" customWidth="1"/>
    <col min="5894" max="5894" width="15.5703125" customWidth="1"/>
    <col min="5895" max="5895" width="15" customWidth="1"/>
    <col min="5896" max="5896" width="19.7109375" customWidth="1"/>
    <col min="5897" max="5897" width="0" hidden="1" customWidth="1"/>
    <col min="5898" max="6125" width="9.140625" customWidth="1"/>
    <col min="6126" max="6126" width="57.140625" customWidth="1"/>
    <col min="6133" max="6133" width="19.140625" bestFit="1" customWidth="1"/>
    <col min="6145" max="6145" width="57.140625" customWidth="1"/>
    <col min="6146" max="6146" width="18.28515625" bestFit="1" customWidth="1"/>
    <col min="6147" max="6147" width="18.28515625" customWidth="1"/>
    <col min="6148" max="6148" width="17.140625" customWidth="1"/>
    <col min="6149" max="6149" width="17.7109375" customWidth="1"/>
    <col min="6150" max="6150" width="15.5703125" customWidth="1"/>
    <col min="6151" max="6151" width="15" customWidth="1"/>
    <col min="6152" max="6152" width="19.7109375" customWidth="1"/>
    <col min="6153" max="6153" width="0" hidden="1" customWidth="1"/>
    <col min="6154" max="6381" width="9.140625" customWidth="1"/>
    <col min="6382" max="6382" width="57.140625" customWidth="1"/>
    <col min="6389" max="6389" width="19.140625" bestFit="1" customWidth="1"/>
    <col min="6401" max="6401" width="57.140625" customWidth="1"/>
    <col min="6402" max="6402" width="18.28515625" bestFit="1" customWidth="1"/>
    <col min="6403" max="6403" width="18.28515625" customWidth="1"/>
    <col min="6404" max="6404" width="17.140625" customWidth="1"/>
    <col min="6405" max="6405" width="17.7109375" customWidth="1"/>
    <col min="6406" max="6406" width="15.5703125" customWidth="1"/>
    <col min="6407" max="6407" width="15" customWidth="1"/>
    <col min="6408" max="6408" width="19.7109375" customWidth="1"/>
    <col min="6409" max="6409" width="0" hidden="1" customWidth="1"/>
    <col min="6410" max="6637" width="9.140625" customWidth="1"/>
    <col min="6638" max="6638" width="57.140625" customWidth="1"/>
    <col min="6645" max="6645" width="19.140625" bestFit="1" customWidth="1"/>
    <col min="6657" max="6657" width="57.140625" customWidth="1"/>
    <col min="6658" max="6658" width="18.28515625" bestFit="1" customWidth="1"/>
    <col min="6659" max="6659" width="18.28515625" customWidth="1"/>
    <col min="6660" max="6660" width="17.140625" customWidth="1"/>
    <col min="6661" max="6661" width="17.7109375" customWidth="1"/>
    <col min="6662" max="6662" width="15.5703125" customWidth="1"/>
    <col min="6663" max="6663" width="15" customWidth="1"/>
    <col min="6664" max="6664" width="19.7109375" customWidth="1"/>
    <col min="6665" max="6665" width="0" hidden="1" customWidth="1"/>
    <col min="6666" max="6893" width="9.140625" customWidth="1"/>
    <col min="6894" max="6894" width="57.140625" customWidth="1"/>
    <col min="6901" max="6901" width="19.140625" bestFit="1" customWidth="1"/>
    <col min="6913" max="6913" width="57.140625" customWidth="1"/>
    <col min="6914" max="6914" width="18.28515625" bestFit="1" customWidth="1"/>
    <col min="6915" max="6915" width="18.28515625" customWidth="1"/>
    <col min="6916" max="6916" width="17.140625" customWidth="1"/>
    <col min="6917" max="6917" width="17.7109375" customWidth="1"/>
    <col min="6918" max="6918" width="15.5703125" customWidth="1"/>
    <col min="6919" max="6919" width="15" customWidth="1"/>
    <col min="6920" max="6920" width="19.7109375" customWidth="1"/>
    <col min="6921" max="6921" width="0" hidden="1" customWidth="1"/>
    <col min="6922" max="7149" width="9.140625" customWidth="1"/>
    <col min="7150" max="7150" width="57.140625" customWidth="1"/>
    <col min="7157" max="7157" width="19.140625" bestFit="1" customWidth="1"/>
    <col min="7169" max="7169" width="57.140625" customWidth="1"/>
    <col min="7170" max="7170" width="18.28515625" bestFit="1" customWidth="1"/>
    <col min="7171" max="7171" width="18.28515625" customWidth="1"/>
    <col min="7172" max="7172" width="17.140625" customWidth="1"/>
    <col min="7173" max="7173" width="17.7109375" customWidth="1"/>
    <col min="7174" max="7174" width="15.5703125" customWidth="1"/>
    <col min="7175" max="7175" width="15" customWidth="1"/>
    <col min="7176" max="7176" width="19.7109375" customWidth="1"/>
    <col min="7177" max="7177" width="0" hidden="1" customWidth="1"/>
    <col min="7178" max="7405" width="9.140625" customWidth="1"/>
    <col min="7406" max="7406" width="57.140625" customWidth="1"/>
    <col min="7413" max="7413" width="19.140625" bestFit="1" customWidth="1"/>
    <col min="7425" max="7425" width="57.140625" customWidth="1"/>
    <col min="7426" max="7426" width="18.28515625" bestFit="1" customWidth="1"/>
    <col min="7427" max="7427" width="18.28515625" customWidth="1"/>
    <col min="7428" max="7428" width="17.140625" customWidth="1"/>
    <col min="7429" max="7429" width="17.7109375" customWidth="1"/>
    <col min="7430" max="7430" width="15.5703125" customWidth="1"/>
    <col min="7431" max="7431" width="15" customWidth="1"/>
    <col min="7432" max="7432" width="19.7109375" customWidth="1"/>
    <col min="7433" max="7433" width="0" hidden="1" customWidth="1"/>
    <col min="7434" max="7661" width="9.140625" customWidth="1"/>
    <col min="7662" max="7662" width="57.140625" customWidth="1"/>
    <col min="7669" max="7669" width="19.140625" bestFit="1" customWidth="1"/>
    <col min="7681" max="7681" width="57.140625" customWidth="1"/>
    <col min="7682" max="7682" width="18.28515625" bestFit="1" customWidth="1"/>
    <col min="7683" max="7683" width="18.28515625" customWidth="1"/>
    <col min="7684" max="7684" width="17.140625" customWidth="1"/>
    <col min="7685" max="7685" width="17.7109375" customWidth="1"/>
    <col min="7686" max="7686" width="15.5703125" customWidth="1"/>
    <col min="7687" max="7687" width="15" customWidth="1"/>
    <col min="7688" max="7688" width="19.7109375" customWidth="1"/>
    <col min="7689" max="7689" width="0" hidden="1" customWidth="1"/>
    <col min="7690" max="7917" width="9.140625" customWidth="1"/>
    <col min="7918" max="7918" width="57.140625" customWidth="1"/>
    <col min="7925" max="7925" width="19.140625" bestFit="1" customWidth="1"/>
    <col min="7937" max="7937" width="57.140625" customWidth="1"/>
    <col min="7938" max="7938" width="18.28515625" bestFit="1" customWidth="1"/>
    <col min="7939" max="7939" width="18.28515625" customWidth="1"/>
    <col min="7940" max="7940" width="17.140625" customWidth="1"/>
    <col min="7941" max="7941" width="17.7109375" customWidth="1"/>
    <col min="7942" max="7942" width="15.5703125" customWidth="1"/>
    <col min="7943" max="7943" width="15" customWidth="1"/>
    <col min="7944" max="7944" width="19.7109375" customWidth="1"/>
    <col min="7945" max="7945" width="0" hidden="1" customWidth="1"/>
    <col min="7946" max="8173" width="9.140625" customWidth="1"/>
    <col min="8174" max="8174" width="57.140625" customWidth="1"/>
    <col min="8181" max="8181" width="19.140625" bestFit="1" customWidth="1"/>
    <col min="8193" max="8193" width="57.140625" customWidth="1"/>
    <col min="8194" max="8194" width="18.28515625" bestFit="1" customWidth="1"/>
    <col min="8195" max="8195" width="18.28515625" customWidth="1"/>
    <col min="8196" max="8196" width="17.140625" customWidth="1"/>
    <col min="8197" max="8197" width="17.7109375" customWidth="1"/>
    <col min="8198" max="8198" width="15.5703125" customWidth="1"/>
    <col min="8199" max="8199" width="15" customWidth="1"/>
    <col min="8200" max="8200" width="19.7109375" customWidth="1"/>
    <col min="8201" max="8201" width="0" hidden="1" customWidth="1"/>
    <col min="8202" max="8429" width="9.140625" customWidth="1"/>
    <col min="8430" max="8430" width="57.140625" customWidth="1"/>
    <col min="8437" max="8437" width="19.140625" bestFit="1" customWidth="1"/>
    <col min="8449" max="8449" width="57.140625" customWidth="1"/>
    <col min="8450" max="8450" width="18.28515625" bestFit="1" customWidth="1"/>
    <col min="8451" max="8451" width="18.28515625" customWidth="1"/>
    <col min="8452" max="8452" width="17.140625" customWidth="1"/>
    <col min="8453" max="8453" width="17.7109375" customWidth="1"/>
    <col min="8454" max="8454" width="15.5703125" customWidth="1"/>
    <col min="8455" max="8455" width="15" customWidth="1"/>
    <col min="8456" max="8456" width="19.7109375" customWidth="1"/>
    <col min="8457" max="8457" width="0" hidden="1" customWidth="1"/>
    <col min="8458" max="8685" width="9.140625" customWidth="1"/>
    <col min="8686" max="8686" width="57.140625" customWidth="1"/>
    <col min="8693" max="8693" width="19.140625" bestFit="1" customWidth="1"/>
    <col min="8705" max="8705" width="57.140625" customWidth="1"/>
    <col min="8706" max="8706" width="18.28515625" bestFit="1" customWidth="1"/>
    <col min="8707" max="8707" width="18.28515625" customWidth="1"/>
    <col min="8708" max="8708" width="17.140625" customWidth="1"/>
    <col min="8709" max="8709" width="17.7109375" customWidth="1"/>
    <col min="8710" max="8710" width="15.5703125" customWidth="1"/>
    <col min="8711" max="8711" width="15" customWidth="1"/>
    <col min="8712" max="8712" width="19.7109375" customWidth="1"/>
    <col min="8713" max="8713" width="0" hidden="1" customWidth="1"/>
    <col min="8714" max="8941" width="9.140625" customWidth="1"/>
    <col min="8942" max="8942" width="57.140625" customWidth="1"/>
    <col min="8949" max="8949" width="19.140625" bestFit="1" customWidth="1"/>
    <col min="8961" max="8961" width="57.140625" customWidth="1"/>
    <col min="8962" max="8962" width="18.28515625" bestFit="1" customWidth="1"/>
    <col min="8963" max="8963" width="18.28515625" customWidth="1"/>
    <col min="8964" max="8964" width="17.140625" customWidth="1"/>
    <col min="8965" max="8965" width="17.7109375" customWidth="1"/>
    <col min="8966" max="8966" width="15.5703125" customWidth="1"/>
    <col min="8967" max="8967" width="15" customWidth="1"/>
    <col min="8968" max="8968" width="19.7109375" customWidth="1"/>
    <col min="8969" max="8969" width="0" hidden="1" customWidth="1"/>
    <col min="8970" max="9197" width="9.140625" customWidth="1"/>
    <col min="9198" max="9198" width="57.140625" customWidth="1"/>
    <col min="9205" max="9205" width="19.140625" bestFit="1" customWidth="1"/>
    <col min="9217" max="9217" width="57.140625" customWidth="1"/>
    <col min="9218" max="9218" width="18.28515625" bestFit="1" customWidth="1"/>
    <col min="9219" max="9219" width="18.28515625" customWidth="1"/>
    <col min="9220" max="9220" width="17.140625" customWidth="1"/>
    <col min="9221" max="9221" width="17.7109375" customWidth="1"/>
    <col min="9222" max="9222" width="15.5703125" customWidth="1"/>
    <col min="9223" max="9223" width="15" customWidth="1"/>
    <col min="9224" max="9224" width="19.7109375" customWidth="1"/>
    <col min="9225" max="9225" width="0" hidden="1" customWidth="1"/>
    <col min="9226" max="9453" width="9.140625" customWidth="1"/>
    <col min="9454" max="9454" width="57.140625" customWidth="1"/>
    <col min="9461" max="9461" width="19.140625" bestFit="1" customWidth="1"/>
    <col min="9473" max="9473" width="57.140625" customWidth="1"/>
    <col min="9474" max="9474" width="18.28515625" bestFit="1" customWidth="1"/>
    <col min="9475" max="9475" width="18.28515625" customWidth="1"/>
    <col min="9476" max="9476" width="17.140625" customWidth="1"/>
    <col min="9477" max="9477" width="17.7109375" customWidth="1"/>
    <col min="9478" max="9478" width="15.5703125" customWidth="1"/>
    <col min="9479" max="9479" width="15" customWidth="1"/>
    <col min="9480" max="9480" width="19.7109375" customWidth="1"/>
    <col min="9481" max="9481" width="0" hidden="1" customWidth="1"/>
    <col min="9482" max="9709" width="9.140625" customWidth="1"/>
    <col min="9710" max="9710" width="57.140625" customWidth="1"/>
    <col min="9717" max="9717" width="19.140625" bestFit="1" customWidth="1"/>
    <col min="9729" max="9729" width="57.140625" customWidth="1"/>
    <col min="9730" max="9730" width="18.28515625" bestFit="1" customWidth="1"/>
    <col min="9731" max="9731" width="18.28515625" customWidth="1"/>
    <col min="9732" max="9732" width="17.140625" customWidth="1"/>
    <col min="9733" max="9733" width="17.7109375" customWidth="1"/>
    <col min="9734" max="9734" width="15.5703125" customWidth="1"/>
    <col min="9735" max="9735" width="15" customWidth="1"/>
    <col min="9736" max="9736" width="19.7109375" customWidth="1"/>
    <col min="9737" max="9737" width="0" hidden="1" customWidth="1"/>
    <col min="9738" max="9965" width="9.140625" customWidth="1"/>
    <col min="9966" max="9966" width="57.140625" customWidth="1"/>
    <col min="9973" max="9973" width="19.140625" bestFit="1" customWidth="1"/>
    <col min="9985" max="9985" width="57.140625" customWidth="1"/>
    <col min="9986" max="9986" width="18.28515625" bestFit="1" customWidth="1"/>
    <col min="9987" max="9987" width="18.28515625" customWidth="1"/>
    <col min="9988" max="9988" width="17.140625" customWidth="1"/>
    <col min="9989" max="9989" width="17.7109375" customWidth="1"/>
    <col min="9990" max="9990" width="15.5703125" customWidth="1"/>
    <col min="9991" max="9991" width="15" customWidth="1"/>
    <col min="9992" max="9992" width="19.7109375" customWidth="1"/>
    <col min="9993" max="9993" width="0" hidden="1" customWidth="1"/>
    <col min="9994" max="10221" width="9.140625" customWidth="1"/>
    <col min="10222" max="10222" width="57.140625" customWidth="1"/>
    <col min="10229" max="10229" width="19.140625" bestFit="1" customWidth="1"/>
    <col min="10241" max="10241" width="57.140625" customWidth="1"/>
    <col min="10242" max="10242" width="18.28515625" bestFit="1" customWidth="1"/>
    <col min="10243" max="10243" width="18.28515625" customWidth="1"/>
    <col min="10244" max="10244" width="17.140625" customWidth="1"/>
    <col min="10245" max="10245" width="17.7109375" customWidth="1"/>
    <col min="10246" max="10246" width="15.5703125" customWidth="1"/>
    <col min="10247" max="10247" width="15" customWidth="1"/>
    <col min="10248" max="10248" width="19.7109375" customWidth="1"/>
    <col min="10249" max="10249" width="0" hidden="1" customWidth="1"/>
    <col min="10250" max="10477" width="9.140625" customWidth="1"/>
    <col min="10478" max="10478" width="57.140625" customWidth="1"/>
    <col min="10485" max="10485" width="19.140625" bestFit="1" customWidth="1"/>
    <col min="10497" max="10497" width="57.140625" customWidth="1"/>
    <col min="10498" max="10498" width="18.28515625" bestFit="1" customWidth="1"/>
    <col min="10499" max="10499" width="18.28515625" customWidth="1"/>
    <col min="10500" max="10500" width="17.140625" customWidth="1"/>
    <col min="10501" max="10501" width="17.7109375" customWidth="1"/>
    <col min="10502" max="10502" width="15.5703125" customWidth="1"/>
    <col min="10503" max="10503" width="15" customWidth="1"/>
    <col min="10504" max="10504" width="19.7109375" customWidth="1"/>
    <col min="10505" max="10505" width="0" hidden="1" customWidth="1"/>
    <col min="10506" max="10733" width="9.140625" customWidth="1"/>
    <col min="10734" max="10734" width="57.140625" customWidth="1"/>
    <col min="10741" max="10741" width="19.140625" bestFit="1" customWidth="1"/>
    <col min="10753" max="10753" width="57.140625" customWidth="1"/>
    <col min="10754" max="10754" width="18.28515625" bestFit="1" customWidth="1"/>
    <col min="10755" max="10755" width="18.28515625" customWidth="1"/>
    <col min="10756" max="10756" width="17.140625" customWidth="1"/>
    <col min="10757" max="10757" width="17.7109375" customWidth="1"/>
    <col min="10758" max="10758" width="15.5703125" customWidth="1"/>
    <col min="10759" max="10759" width="15" customWidth="1"/>
    <col min="10760" max="10760" width="19.7109375" customWidth="1"/>
    <col min="10761" max="10761" width="0" hidden="1" customWidth="1"/>
    <col min="10762" max="10989" width="9.140625" customWidth="1"/>
    <col min="10990" max="10990" width="57.140625" customWidth="1"/>
    <col min="10997" max="10997" width="19.140625" bestFit="1" customWidth="1"/>
    <col min="11009" max="11009" width="57.140625" customWidth="1"/>
    <col min="11010" max="11010" width="18.28515625" bestFit="1" customWidth="1"/>
    <col min="11011" max="11011" width="18.28515625" customWidth="1"/>
    <col min="11012" max="11012" width="17.140625" customWidth="1"/>
    <col min="11013" max="11013" width="17.7109375" customWidth="1"/>
    <col min="11014" max="11014" width="15.5703125" customWidth="1"/>
    <col min="11015" max="11015" width="15" customWidth="1"/>
    <col min="11016" max="11016" width="19.7109375" customWidth="1"/>
    <col min="11017" max="11017" width="0" hidden="1" customWidth="1"/>
    <col min="11018" max="11245" width="9.140625" customWidth="1"/>
    <col min="11246" max="11246" width="57.140625" customWidth="1"/>
    <col min="11253" max="11253" width="19.140625" bestFit="1" customWidth="1"/>
    <col min="11265" max="11265" width="57.140625" customWidth="1"/>
    <col min="11266" max="11266" width="18.28515625" bestFit="1" customWidth="1"/>
    <col min="11267" max="11267" width="18.28515625" customWidth="1"/>
    <col min="11268" max="11268" width="17.140625" customWidth="1"/>
    <col min="11269" max="11269" width="17.7109375" customWidth="1"/>
    <col min="11270" max="11270" width="15.5703125" customWidth="1"/>
    <col min="11271" max="11271" width="15" customWidth="1"/>
    <col min="11272" max="11272" width="19.7109375" customWidth="1"/>
    <col min="11273" max="11273" width="0" hidden="1" customWidth="1"/>
    <col min="11274" max="11501" width="9.140625" customWidth="1"/>
    <col min="11502" max="11502" width="57.140625" customWidth="1"/>
    <col min="11509" max="11509" width="19.140625" bestFit="1" customWidth="1"/>
    <col min="11521" max="11521" width="57.140625" customWidth="1"/>
    <col min="11522" max="11522" width="18.28515625" bestFit="1" customWidth="1"/>
    <col min="11523" max="11523" width="18.28515625" customWidth="1"/>
    <col min="11524" max="11524" width="17.140625" customWidth="1"/>
    <col min="11525" max="11525" width="17.7109375" customWidth="1"/>
    <col min="11526" max="11526" width="15.5703125" customWidth="1"/>
    <col min="11527" max="11527" width="15" customWidth="1"/>
    <col min="11528" max="11528" width="19.7109375" customWidth="1"/>
    <col min="11529" max="11529" width="0" hidden="1" customWidth="1"/>
    <col min="11530" max="11757" width="9.140625" customWidth="1"/>
    <col min="11758" max="11758" width="57.140625" customWidth="1"/>
    <col min="11765" max="11765" width="19.140625" bestFit="1" customWidth="1"/>
    <col min="11777" max="11777" width="57.140625" customWidth="1"/>
    <col min="11778" max="11778" width="18.28515625" bestFit="1" customWidth="1"/>
    <col min="11779" max="11779" width="18.28515625" customWidth="1"/>
    <col min="11780" max="11780" width="17.140625" customWidth="1"/>
    <col min="11781" max="11781" width="17.7109375" customWidth="1"/>
    <col min="11782" max="11782" width="15.5703125" customWidth="1"/>
    <col min="11783" max="11783" width="15" customWidth="1"/>
    <col min="11784" max="11784" width="19.7109375" customWidth="1"/>
    <col min="11785" max="11785" width="0" hidden="1" customWidth="1"/>
    <col min="11786" max="12013" width="9.140625" customWidth="1"/>
    <col min="12014" max="12014" width="57.140625" customWidth="1"/>
    <col min="12021" max="12021" width="19.140625" bestFit="1" customWidth="1"/>
    <col min="12033" max="12033" width="57.140625" customWidth="1"/>
    <col min="12034" max="12034" width="18.28515625" bestFit="1" customWidth="1"/>
    <col min="12035" max="12035" width="18.28515625" customWidth="1"/>
    <col min="12036" max="12036" width="17.140625" customWidth="1"/>
    <col min="12037" max="12037" width="17.7109375" customWidth="1"/>
    <col min="12038" max="12038" width="15.5703125" customWidth="1"/>
    <col min="12039" max="12039" width="15" customWidth="1"/>
    <col min="12040" max="12040" width="19.7109375" customWidth="1"/>
    <col min="12041" max="12041" width="0" hidden="1" customWidth="1"/>
    <col min="12042" max="12269" width="9.140625" customWidth="1"/>
    <col min="12270" max="12270" width="57.140625" customWidth="1"/>
    <col min="12277" max="12277" width="19.140625" bestFit="1" customWidth="1"/>
    <col min="12289" max="12289" width="57.140625" customWidth="1"/>
    <col min="12290" max="12290" width="18.28515625" bestFit="1" customWidth="1"/>
    <col min="12291" max="12291" width="18.28515625" customWidth="1"/>
    <col min="12292" max="12292" width="17.140625" customWidth="1"/>
    <col min="12293" max="12293" width="17.7109375" customWidth="1"/>
    <col min="12294" max="12294" width="15.5703125" customWidth="1"/>
    <col min="12295" max="12295" width="15" customWidth="1"/>
    <col min="12296" max="12296" width="19.7109375" customWidth="1"/>
    <col min="12297" max="12297" width="0" hidden="1" customWidth="1"/>
    <col min="12298" max="12525" width="9.140625" customWidth="1"/>
    <col min="12526" max="12526" width="57.140625" customWidth="1"/>
    <col min="12533" max="12533" width="19.140625" bestFit="1" customWidth="1"/>
    <col min="12545" max="12545" width="57.140625" customWidth="1"/>
    <col min="12546" max="12546" width="18.28515625" bestFit="1" customWidth="1"/>
    <col min="12547" max="12547" width="18.28515625" customWidth="1"/>
    <col min="12548" max="12548" width="17.140625" customWidth="1"/>
    <col min="12549" max="12549" width="17.7109375" customWidth="1"/>
    <col min="12550" max="12550" width="15.5703125" customWidth="1"/>
    <col min="12551" max="12551" width="15" customWidth="1"/>
    <col min="12552" max="12552" width="19.7109375" customWidth="1"/>
    <col min="12553" max="12553" width="0" hidden="1" customWidth="1"/>
    <col min="12554" max="12781" width="9.140625" customWidth="1"/>
    <col min="12782" max="12782" width="57.140625" customWidth="1"/>
    <col min="12789" max="12789" width="19.140625" bestFit="1" customWidth="1"/>
    <col min="12801" max="12801" width="57.140625" customWidth="1"/>
    <col min="12802" max="12802" width="18.28515625" bestFit="1" customWidth="1"/>
    <col min="12803" max="12803" width="18.28515625" customWidth="1"/>
    <col min="12804" max="12804" width="17.140625" customWidth="1"/>
    <col min="12805" max="12805" width="17.7109375" customWidth="1"/>
    <col min="12806" max="12806" width="15.5703125" customWidth="1"/>
    <col min="12807" max="12807" width="15" customWidth="1"/>
    <col min="12808" max="12808" width="19.7109375" customWidth="1"/>
    <col min="12809" max="12809" width="0" hidden="1" customWidth="1"/>
    <col min="12810" max="13037" width="9.140625" customWidth="1"/>
    <col min="13038" max="13038" width="57.140625" customWidth="1"/>
    <col min="13045" max="13045" width="19.140625" bestFit="1" customWidth="1"/>
    <col min="13057" max="13057" width="57.140625" customWidth="1"/>
    <col min="13058" max="13058" width="18.28515625" bestFit="1" customWidth="1"/>
    <col min="13059" max="13059" width="18.28515625" customWidth="1"/>
    <col min="13060" max="13060" width="17.140625" customWidth="1"/>
    <col min="13061" max="13061" width="17.7109375" customWidth="1"/>
    <col min="13062" max="13062" width="15.5703125" customWidth="1"/>
    <col min="13063" max="13063" width="15" customWidth="1"/>
    <col min="13064" max="13064" width="19.7109375" customWidth="1"/>
    <col min="13065" max="13065" width="0" hidden="1" customWidth="1"/>
    <col min="13066" max="13293" width="9.140625" customWidth="1"/>
    <col min="13294" max="13294" width="57.140625" customWidth="1"/>
    <col min="13301" max="13301" width="19.140625" bestFit="1" customWidth="1"/>
    <col min="13313" max="13313" width="57.140625" customWidth="1"/>
    <col min="13314" max="13314" width="18.28515625" bestFit="1" customWidth="1"/>
    <col min="13315" max="13315" width="18.28515625" customWidth="1"/>
    <col min="13316" max="13316" width="17.140625" customWidth="1"/>
    <col min="13317" max="13317" width="17.7109375" customWidth="1"/>
    <col min="13318" max="13318" width="15.5703125" customWidth="1"/>
    <col min="13319" max="13319" width="15" customWidth="1"/>
    <col min="13320" max="13320" width="19.7109375" customWidth="1"/>
    <col min="13321" max="13321" width="0" hidden="1" customWidth="1"/>
    <col min="13322" max="13549" width="9.140625" customWidth="1"/>
    <col min="13550" max="13550" width="57.140625" customWidth="1"/>
    <col min="13557" max="13557" width="19.140625" bestFit="1" customWidth="1"/>
    <col min="13569" max="13569" width="57.140625" customWidth="1"/>
    <col min="13570" max="13570" width="18.28515625" bestFit="1" customWidth="1"/>
    <col min="13571" max="13571" width="18.28515625" customWidth="1"/>
    <col min="13572" max="13572" width="17.140625" customWidth="1"/>
    <col min="13573" max="13573" width="17.7109375" customWidth="1"/>
    <col min="13574" max="13574" width="15.5703125" customWidth="1"/>
    <col min="13575" max="13575" width="15" customWidth="1"/>
    <col min="13576" max="13576" width="19.7109375" customWidth="1"/>
    <col min="13577" max="13577" width="0" hidden="1" customWidth="1"/>
    <col min="13578" max="13805" width="9.140625" customWidth="1"/>
    <col min="13806" max="13806" width="57.140625" customWidth="1"/>
    <col min="13813" max="13813" width="19.140625" bestFit="1" customWidth="1"/>
    <col min="13825" max="13825" width="57.140625" customWidth="1"/>
    <col min="13826" max="13826" width="18.28515625" bestFit="1" customWidth="1"/>
    <col min="13827" max="13827" width="18.28515625" customWidth="1"/>
    <col min="13828" max="13828" width="17.140625" customWidth="1"/>
    <col min="13829" max="13829" width="17.7109375" customWidth="1"/>
    <col min="13830" max="13830" width="15.5703125" customWidth="1"/>
    <col min="13831" max="13831" width="15" customWidth="1"/>
    <col min="13832" max="13832" width="19.7109375" customWidth="1"/>
    <col min="13833" max="13833" width="0" hidden="1" customWidth="1"/>
    <col min="13834" max="14061" width="9.140625" customWidth="1"/>
    <col min="14062" max="14062" width="57.140625" customWidth="1"/>
    <col min="14069" max="14069" width="19.140625" bestFit="1" customWidth="1"/>
    <col min="14081" max="14081" width="57.140625" customWidth="1"/>
    <col min="14082" max="14082" width="18.28515625" bestFit="1" customWidth="1"/>
    <col min="14083" max="14083" width="18.28515625" customWidth="1"/>
    <col min="14084" max="14084" width="17.140625" customWidth="1"/>
    <col min="14085" max="14085" width="17.7109375" customWidth="1"/>
    <col min="14086" max="14086" width="15.5703125" customWidth="1"/>
    <col min="14087" max="14087" width="15" customWidth="1"/>
    <col min="14088" max="14088" width="19.7109375" customWidth="1"/>
    <col min="14089" max="14089" width="0" hidden="1" customWidth="1"/>
    <col min="14090" max="14317" width="9.140625" customWidth="1"/>
    <col min="14318" max="14318" width="57.140625" customWidth="1"/>
    <col min="14325" max="14325" width="19.140625" bestFit="1" customWidth="1"/>
    <col min="14337" max="14337" width="57.140625" customWidth="1"/>
    <col min="14338" max="14338" width="18.28515625" bestFit="1" customWidth="1"/>
    <col min="14339" max="14339" width="18.28515625" customWidth="1"/>
    <col min="14340" max="14340" width="17.140625" customWidth="1"/>
    <col min="14341" max="14341" width="17.7109375" customWidth="1"/>
    <col min="14342" max="14342" width="15.5703125" customWidth="1"/>
    <col min="14343" max="14343" width="15" customWidth="1"/>
    <col min="14344" max="14344" width="19.7109375" customWidth="1"/>
    <col min="14345" max="14345" width="0" hidden="1" customWidth="1"/>
    <col min="14346" max="14573" width="9.140625" customWidth="1"/>
    <col min="14574" max="14574" width="57.140625" customWidth="1"/>
    <col min="14581" max="14581" width="19.140625" bestFit="1" customWidth="1"/>
    <col min="14593" max="14593" width="57.140625" customWidth="1"/>
    <col min="14594" max="14594" width="18.28515625" bestFit="1" customWidth="1"/>
    <col min="14595" max="14595" width="18.28515625" customWidth="1"/>
    <col min="14596" max="14596" width="17.140625" customWidth="1"/>
    <col min="14597" max="14597" width="17.7109375" customWidth="1"/>
    <col min="14598" max="14598" width="15.5703125" customWidth="1"/>
    <col min="14599" max="14599" width="15" customWidth="1"/>
    <col min="14600" max="14600" width="19.7109375" customWidth="1"/>
    <col min="14601" max="14601" width="0" hidden="1" customWidth="1"/>
    <col min="14602" max="14829" width="9.140625" customWidth="1"/>
    <col min="14830" max="14830" width="57.140625" customWidth="1"/>
    <col min="14837" max="14837" width="19.140625" bestFit="1" customWidth="1"/>
    <col min="14849" max="14849" width="57.140625" customWidth="1"/>
    <col min="14850" max="14850" width="18.28515625" bestFit="1" customWidth="1"/>
    <col min="14851" max="14851" width="18.28515625" customWidth="1"/>
    <col min="14852" max="14852" width="17.140625" customWidth="1"/>
    <col min="14853" max="14853" width="17.7109375" customWidth="1"/>
    <col min="14854" max="14854" width="15.5703125" customWidth="1"/>
    <col min="14855" max="14855" width="15" customWidth="1"/>
    <col min="14856" max="14856" width="19.7109375" customWidth="1"/>
    <col min="14857" max="14857" width="0" hidden="1" customWidth="1"/>
    <col min="14858" max="15085" width="9.140625" customWidth="1"/>
    <col min="15086" max="15086" width="57.140625" customWidth="1"/>
    <col min="15093" max="15093" width="19.140625" bestFit="1" customWidth="1"/>
    <col min="15105" max="15105" width="57.140625" customWidth="1"/>
    <col min="15106" max="15106" width="18.28515625" bestFit="1" customWidth="1"/>
    <col min="15107" max="15107" width="18.28515625" customWidth="1"/>
    <col min="15108" max="15108" width="17.140625" customWidth="1"/>
    <col min="15109" max="15109" width="17.7109375" customWidth="1"/>
    <col min="15110" max="15110" width="15.5703125" customWidth="1"/>
    <col min="15111" max="15111" width="15" customWidth="1"/>
    <col min="15112" max="15112" width="19.7109375" customWidth="1"/>
    <col min="15113" max="15113" width="0" hidden="1" customWidth="1"/>
    <col min="15114" max="15341" width="9.140625" customWidth="1"/>
    <col min="15342" max="15342" width="57.140625" customWidth="1"/>
    <col min="15349" max="15349" width="19.140625" bestFit="1" customWidth="1"/>
    <col min="15361" max="15361" width="57.140625" customWidth="1"/>
    <col min="15362" max="15362" width="18.28515625" bestFit="1" customWidth="1"/>
    <col min="15363" max="15363" width="18.28515625" customWidth="1"/>
    <col min="15364" max="15364" width="17.140625" customWidth="1"/>
    <col min="15365" max="15365" width="17.7109375" customWidth="1"/>
    <col min="15366" max="15366" width="15.5703125" customWidth="1"/>
    <col min="15367" max="15367" width="15" customWidth="1"/>
    <col min="15368" max="15368" width="19.7109375" customWidth="1"/>
    <col min="15369" max="15369" width="0" hidden="1" customWidth="1"/>
    <col min="15370" max="15597" width="9.140625" customWidth="1"/>
    <col min="15598" max="15598" width="57.140625" customWidth="1"/>
    <col min="15605" max="15605" width="19.140625" bestFit="1" customWidth="1"/>
    <col min="15617" max="15617" width="57.140625" customWidth="1"/>
    <col min="15618" max="15618" width="18.28515625" bestFit="1" customWidth="1"/>
    <col min="15619" max="15619" width="18.28515625" customWidth="1"/>
    <col min="15620" max="15620" width="17.140625" customWidth="1"/>
    <col min="15621" max="15621" width="17.7109375" customWidth="1"/>
    <col min="15622" max="15622" width="15.5703125" customWidth="1"/>
    <col min="15623" max="15623" width="15" customWidth="1"/>
    <col min="15624" max="15624" width="19.7109375" customWidth="1"/>
    <col min="15625" max="15625" width="0" hidden="1" customWidth="1"/>
    <col min="15626" max="15853" width="9.140625" customWidth="1"/>
    <col min="15854" max="15854" width="57.140625" customWidth="1"/>
    <col min="15861" max="15861" width="19.140625" bestFit="1" customWidth="1"/>
    <col min="15873" max="15873" width="57.140625" customWidth="1"/>
    <col min="15874" max="15874" width="18.28515625" bestFit="1" customWidth="1"/>
    <col min="15875" max="15875" width="18.28515625" customWidth="1"/>
    <col min="15876" max="15876" width="17.140625" customWidth="1"/>
    <col min="15877" max="15877" width="17.7109375" customWidth="1"/>
    <col min="15878" max="15878" width="15.5703125" customWidth="1"/>
    <col min="15879" max="15879" width="15" customWidth="1"/>
    <col min="15880" max="15880" width="19.7109375" customWidth="1"/>
    <col min="15881" max="15881" width="0" hidden="1" customWidth="1"/>
    <col min="15882" max="16109" width="9.140625" customWidth="1"/>
    <col min="16110" max="16110" width="57.140625" customWidth="1"/>
    <col min="16117" max="16117" width="19.140625" bestFit="1" customWidth="1"/>
    <col min="16129" max="16129" width="57.140625" customWidth="1"/>
    <col min="16130" max="16130" width="18.28515625" bestFit="1" customWidth="1"/>
    <col min="16131" max="16131" width="18.28515625" customWidth="1"/>
    <col min="16132" max="16132" width="17.140625" customWidth="1"/>
    <col min="16133" max="16133" width="17.7109375" customWidth="1"/>
    <col min="16134" max="16134" width="15.5703125" customWidth="1"/>
    <col min="16135" max="16135" width="15" customWidth="1"/>
    <col min="16136" max="16136" width="19.7109375" customWidth="1"/>
    <col min="16137" max="16137" width="0" hidden="1" customWidth="1"/>
    <col min="16138" max="16365" width="9.140625" customWidth="1"/>
    <col min="16366" max="16366" width="57.140625" customWidth="1"/>
    <col min="16373" max="16373" width="19.140625" bestFit="1" customWidth="1"/>
  </cols>
  <sheetData>
    <row r="1" spans="1:8" ht="18.75">
      <c r="A1" s="51" t="s">
        <v>179</v>
      </c>
    </row>
    <row r="2" spans="1:8" ht="16.5">
      <c r="A2" s="52" t="s">
        <v>180</v>
      </c>
      <c r="B2" s="53"/>
    </row>
    <row r="3" spans="1:8" ht="16.5">
      <c r="A3" s="54" t="s">
        <v>181</v>
      </c>
      <c r="B3" s="55">
        <f>B140</f>
        <v>-58146.039720000234</v>
      </c>
      <c r="H3" s="55">
        <f>H140</f>
        <v>-33950.792000000016</v>
      </c>
    </row>
    <row r="4" spans="1:8" ht="16.5">
      <c r="A4" s="56" t="s">
        <v>182</v>
      </c>
      <c r="B4" s="57" t="s">
        <v>183</v>
      </c>
      <c r="C4" s="58" t="s">
        <v>184</v>
      </c>
      <c r="D4" s="58" t="s">
        <v>185</v>
      </c>
      <c r="E4" s="58" t="s">
        <v>186</v>
      </c>
      <c r="F4" s="58" t="s">
        <v>187</v>
      </c>
      <c r="G4" s="59" t="s">
        <v>188</v>
      </c>
      <c r="H4" s="60" t="s">
        <v>189</v>
      </c>
    </row>
    <row r="5" spans="1:8" ht="19.5">
      <c r="A5" s="61" t="s">
        <v>190</v>
      </c>
      <c r="B5" s="62"/>
      <c r="C5" s="63"/>
      <c r="D5" s="63"/>
      <c r="E5" s="63"/>
      <c r="H5" s="63"/>
    </row>
    <row r="6" spans="1:8" ht="16.5">
      <c r="A6" s="64" t="s">
        <v>191</v>
      </c>
      <c r="B6" s="62"/>
      <c r="C6" s="65"/>
      <c r="D6" s="65"/>
      <c r="E6" s="65"/>
      <c r="F6" s="63"/>
      <c r="G6" s="66"/>
      <c r="H6" s="65"/>
    </row>
    <row r="7" spans="1:8" ht="16.5">
      <c r="A7" s="67" t="s">
        <v>192</v>
      </c>
      <c r="B7" s="68">
        <f>'Material_Cost-Feb'!F37</f>
        <v>2059808.14</v>
      </c>
      <c r="C7" s="69">
        <v>386555.96</v>
      </c>
      <c r="D7" s="65"/>
      <c r="E7" s="65"/>
      <c r="F7" s="65"/>
      <c r="G7" s="70">
        <f>H7/$H$10</f>
        <v>0.87158302108948116</v>
      </c>
      <c r="H7" s="69">
        <f>C7</f>
        <v>386555.96</v>
      </c>
    </row>
    <row r="8" spans="1:8" ht="16.5">
      <c r="A8" s="67" t="s">
        <v>193</v>
      </c>
      <c r="B8" s="68">
        <f>'Material_Cost-Feb'!E37</f>
        <v>56825.2</v>
      </c>
      <c r="C8" s="71">
        <v>56954.239999999998</v>
      </c>
      <c r="D8" s="65"/>
      <c r="E8" s="65">
        <v>0</v>
      </c>
      <c r="F8" s="65"/>
      <c r="G8" s="70">
        <f t="shared" ref="G8:G71" si="0">H8/$H$10</f>
        <v>0.12841697891051884</v>
      </c>
      <c r="H8" s="69">
        <f>C8</f>
        <v>56954.239999999998</v>
      </c>
    </row>
    <row r="9" spans="1:8" ht="16.5">
      <c r="A9" s="67" t="s">
        <v>194</v>
      </c>
      <c r="B9" s="72"/>
      <c r="C9" s="73"/>
      <c r="D9" s="65"/>
      <c r="E9" s="65"/>
      <c r="F9" s="65"/>
      <c r="G9" s="70">
        <f t="shared" si="0"/>
        <v>0</v>
      </c>
      <c r="H9" s="69">
        <f>C9</f>
        <v>0</v>
      </c>
    </row>
    <row r="10" spans="1:8" ht="16.5">
      <c r="A10" s="74" t="s">
        <v>195</v>
      </c>
      <c r="B10" s="75">
        <f t="shared" ref="B10:H10" si="1">B7+B8+B9</f>
        <v>2116633.34</v>
      </c>
      <c r="C10" s="75">
        <f t="shared" si="1"/>
        <v>443510.2</v>
      </c>
      <c r="D10" s="75">
        <f t="shared" si="1"/>
        <v>0</v>
      </c>
      <c r="E10" s="75">
        <f t="shared" si="1"/>
        <v>0</v>
      </c>
      <c r="F10" s="75">
        <f t="shared" si="1"/>
        <v>0</v>
      </c>
      <c r="G10" s="70">
        <f t="shared" si="0"/>
        <v>1</v>
      </c>
      <c r="H10" s="75">
        <f t="shared" si="1"/>
        <v>443510.2</v>
      </c>
    </row>
    <row r="11" spans="1:8" ht="16.5">
      <c r="A11" s="74"/>
      <c r="B11" s="62"/>
      <c r="C11" s="65"/>
      <c r="D11" s="65"/>
      <c r="E11" s="65"/>
      <c r="F11" s="65"/>
      <c r="G11" s="70"/>
      <c r="H11" s="65"/>
    </row>
    <row r="12" spans="1:8" ht="16.5">
      <c r="A12" s="64" t="s">
        <v>196</v>
      </c>
      <c r="B12" s="62"/>
      <c r="C12" s="65"/>
      <c r="D12" s="65"/>
      <c r="E12" s="65"/>
      <c r="F12" s="65"/>
      <c r="G12" s="70"/>
      <c r="H12" s="65"/>
    </row>
    <row r="13" spans="1:8" ht="16.5">
      <c r="A13" s="67" t="s">
        <v>197</v>
      </c>
      <c r="B13" s="62">
        <f>'Material_Cost-Feb'!H37</f>
        <v>1262311.8657199999</v>
      </c>
      <c r="C13" s="76">
        <f>C10*61%</f>
        <v>270541.22200000001</v>
      </c>
      <c r="D13" s="62">
        <f>(D7*61%)+(D8*6.5%)+(D9*61%)</f>
        <v>0</v>
      </c>
      <c r="E13" s="62">
        <f>(E7*61%)+(E8*6.5%)+(E9*61%)</f>
        <v>0</v>
      </c>
      <c r="F13" s="62">
        <f>(F7*61%)+(F8*6.5%)+(F9*61%)</f>
        <v>0</v>
      </c>
      <c r="G13" s="70">
        <f t="shared" si="0"/>
        <v>0.61</v>
      </c>
      <c r="H13" s="65">
        <f>SUM(C13:F13)</f>
        <v>270541.22200000001</v>
      </c>
    </row>
    <row r="14" spans="1:8" ht="16.5">
      <c r="A14" s="74" t="s">
        <v>198</v>
      </c>
      <c r="B14" s="77">
        <f>B13</f>
        <v>1262311.8657199999</v>
      </c>
      <c r="C14" s="77">
        <f>C13</f>
        <v>270541.22200000001</v>
      </c>
      <c r="D14" s="77">
        <f>D13</f>
        <v>0</v>
      </c>
      <c r="E14" s="77">
        <f>E13</f>
        <v>0</v>
      </c>
      <c r="F14" s="77">
        <f>F13</f>
        <v>0</v>
      </c>
      <c r="G14" s="70">
        <f t="shared" si="0"/>
        <v>0.61</v>
      </c>
      <c r="H14" s="77">
        <f>H13</f>
        <v>270541.22200000001</v>
      </c>
    </row>
    <row r="15" spans="1:8" ht="16.5">
      <c r="A15" s="78"/>
      <c r="B15" s="62"/>
      <c r="C15" s="65"/>
      <c r="D15" s="65"/>
      <c r="E15" s="65"/>
      <c r="F15" s="65"/>
      <c r="G15" s="70"/>
      <c r="H15" s="79"/>
    </row>
    <row r="16" spans="1:8" ht="16.5">
      <c r="A16" s="64" t="s">
        <v>199</v>
      </c>
      <c r="B16" s="62"/>
      <c r="C16" s="65"/>
      <c r="D16" s="65"/>
      <c r="E16" s="65"/>
      <c r="F16" s="65"/>
      <c r="G16" s="70"/>
      <c r="H16" s="65">
        <f t="shared" ref="H16:H79" si="2">SUM(C16:F16)</f>
        <v>0</v>
      </c>
    </row>
    <row r="17" spans="1:9" ht="16.5">
      <c r="A17" s="67" t="s">
        <v>200</v>
      </c>
      <c r="B17" s="80">
        <v>260250</v>
      </c>
      <c r="C17" s="65">
        <v>122.79</v>
      </c>
      <c r="D17" s="65">
        <v>901.66</v>
      </c>
      <c r="E17" s="65">
        <v>901.67</v>
      </c>
      <c r="F17" s="65">
        <v>0</v>
      </c>
      <c r="G17" s="70">
        <f t="shared" si="0"/>
        <v>4.3428989908236605E-3</v>
      </c>
      <c r="H17" s="65">
        <f t="shared" si="2"/>
        <v>1926.12</v>
      </c>
      <c r="I17" s="81">
        <f>H17-B17</f>
        <v>-258323.88</v>
      </c>
    </row>
    <row r="18" spans="1:9" ht="16.5">
      <c r="A18" s="67" t="s">
        <v>201</v>
      </c>
      <c r="B18" s="80">
        <v>20600</v>
      </c>
      <c r="C18" s="65">
        <v>2700</v>
      </c>
      <c r="D18" s="65">
        <v>8000</v>
      </c>
      <c r="E18" s="65">
        <v>6300</v>
      </c>
      <c r="F18" s="65">
        <v>3600</v>
      </c>
      <c r="G18" s="70">
        <f t="shared" si="0"/>
        <v>4.6447635251680795E-2</v>
      </c>
      <c r="H18" s="65">
        <f t="shared" si="2"/>
        <v>20600</v>
      </c>
      <c r="I18" s="81">
        <f t="shared" ref="I18:I81" si="3">H18-B18</f>
        <v>0</v>
      </c>
    </row>
    <row r="19" spans="1:9" ht="16.5">
      <c r="A19" s="67" t="s">
        <v>202</v>
      </c>
      <c r="B19" s="82">
        <v>0</v>
      </c>
      <c r="C19" s="65"/>
      <c r="D19" s="65"/>
      <c r="E19" s="65"/>
      <c r="F19" s="65"/>
      <c r="G19" s="70">
        <f t="shared" si="0"/>
        <v>0</v>
      </c>
      <c r="H19" s="65">
        <f t="shared" si="2"/>
        <v>0</v>
      </c>
      <c r="I19" s="81">
        <f t="shared" si="3"/>
        <v>0</v>
      </c>
    </row>
    <row r="20" spans="1:9" ht="16.5">
      <c r="A20" s="67" t="s">
        <v>203</v>
      </c>
      <c r="B20" s="82">
        <v>0</v>
      </c>
      <c r="C20" s="65"/>
      <c r="D20" s="65"/>
      <c r="E20" s="65"/>
      <c r="F20" s="65"/>
      <c r="G20" s="70">
        <f t="shared" si="0"/>
        <v>0</v>
      </c>
      <c r="H20" s="65">
        <f t="shared" si="2"/>
        <v>0</v>
      </c>
      <c r="I20" s="81">
        <f t="shared" si="3"/>
        <v>0</v>
      </c>
    </row>
    <row r="21" spans="1:9" ht="16.5">
      <c r="A21" s="67" t="s">
        <v>204</v>
      </c>
      <c r="B21" s="80">
        <v>10343.979499999999</v>
      </c>
      <c r="C21" s="65">
        <v>2655.51</v>
      </c>
      <c r="D21" s="65">
        <v>4436.3599999999997</v>
      </c>
      <c r="E21" s="65">
        <v>3929.89</v>
      </c>
      <c r="F21" s="65">
        <v>2181.4299999999998</v>
      </c>
      <c r="G21" s="70">
        <f t="shared" si="0"/>
        <v>2.9769755013526182E-2</v>
      </c>
      <c r="H21" s="65">
        <f t="shared" si="2"/>
        <v>13203.19</v>
      </c>
      <c r="I21" s="81">
        <f t="shared" si="3"/>
        <v>2859.210500000001</v>
      </c>
    </row>
    <row r="22" spans="1:9" ht="16.5">
      <c r="A22" s="67" t="s">
        <v>205</v>
      </c>
      <c r="B22" s="82">
        <v>0</v>
      </c>
      <c r="C22" s="65"/>
      <c r="D22" s="65"/>
      <c r="E22" s="65"/>
      <c r="F22" s="65"/>
      <c r="G22" s="70">
        <f t="shared" si="0"/>
        <v>0</v>
      </c>
      <c r="H22" s="65">
        <f t="shared" si="2"/>
        <v>0</v>
      </c>
      <c r="I22" s="81">
        <f t="shared" si="3"/>
        <v>0</v>
      </c>
    </row>
    <row r="23" spans="1:9" ht="16.5">
      <c r="A23" s="67" t="s">
        <v>206</v>
      </c>
      <c r="B23" s="82">
        <v>15885.723</v>
      </c>
      <c r="C23" s="65"/>
      <c r="D23" s="65"/>
      <c r="E23" s="65"/>
      <c r="F23" s="65"/>
      <c r="G23" s="70">
        <f t="shared" si="0"/>
        <v>0</v>
      </c>
      <c r="H23" s="65">
        <f t="shared" si="2"/>
        <v>0</v>
      </c>
      <c r="I23" s="81">
        <f t="shared" si="3"/>
        <v>-15885.723</v>
      </c>
    </row>
    <row r="24" spans="1:9" ht="16.5">
      <c r="A24" s="83" t="s">
        <v>207</v>
      </c>
      <c r="B24" s="77">
        <f>SUM(B17:B23)</f>
        <v>307079.70250000001</v>
      </c>
      <c r="C24" s="77">
        <f>SUM(C17:C23)</f>
        <v>5478.3</v>
      </c>
      <c r="D24" s="77">
        <f>SUM(D17:D23)</f>
        <v>13338.02</v>
      </c>
      <c r="E24" s="77">
        <f>SUM(E17:E23)</f>
        <v>11131.56</v>
      </c>
      <c r="F24" s="77">
        <f>SUM(F17:F23)</f>
        <v>5781.43</v>
      </c>
      <c r="G24" s="70">
        <f t="shared" si="0"/>
        <v>8.0560289256030634E-2</v>
      </c>
      <c r="H24" s="63">
        <f t="shared" si="2"/>
        <v>35729.31</v>
      </c>
      <c r="I24" s="81">
        <f t="shared" si="3"/>
        <v>-271350.39250000002</v>
      </c>
    </row>
    <row r="25" spans="1:9" ht="16.5">
      <c r="A25" s="83"/>
      <c r="B25" s="62"/>
      <c r="C25" s="65"/>
      <c r="D25" s="65"/>
      <c r="E25" s="65"/>
      <c r="F25" s="65"/>
      <c r="G25" s="70"/>
      <c r="H25" s="65"/>
      <c r="I25" s="81">
        <f t="shared" si="3"/>
        <v>0</v>
      </c>
    </row>
    <row r="26" spans="1:9" ht="16.5">
      <c r="A26" s="64" t="s">
        <v>208</v>
      </c>
      <c r="B26" s="62"/>
      <c r="C26" s="65"/>
      <c r="D26" s="65"/>
      <c r="E26" s="65"/>
      <c r="F26" s="65"/>
      <c r="G26" s="70"/>
      <c r="H26" s="65"/>
      <c r="I26" s="81">
        <f t="shared" si="3"/>
        <v>0</v>
      </c>
    </row>
    <row r="27" spans="1:9" ht="16.5">
      <c r="A27" s="67" t="s">
        <v>151</v>
      </c>
      <c r="B27" s="82">
        <v>5375.03</v>
      </c>
      <c r="C27" s="65">
        <v>126.88</v>
      </c>
      <c r="D27" s="65">
        <v>126.43</v>
      </c>
      <c r="E27" s="65">
        <v>0</v>
      </c>
      <c r="F27" s="65">
        <v>0</v>
      </c>
      <c r="G27" s="70">
        <f t="shared" si="0"/>
        <v>5.7114808182540111E-4</v>
      </c>
      <c r="H27" s="65">
        <f t="shared" si="2"/>
        <v>253.31</v>
      </c>
      <c r="I27" s="81">
        <f t="shared" si="3"/>
        <v>-5121.7199999999993</v>
      </c>
    </row>
    <row r="28" spans="1:9" ht="16.5">
      <c r="A28" s="67" t="s">
        <v>82</v>
      </c>
      <c r="B28" s="82">
        <v>25000</v>
      </c>
      <c r="C28" s="65">
        <v>7633.95</v>
      </c>
      <c r="D28" s="65"/>
      <c r="E28" s="65"/>
      <c r="F28" s="65"/>
      <c r="G28" s="70">
        <f t="shared" si="0"/>
        <v>1.7212569181047018E-2</v>
      </c>
      <c r="H28" s="65">
        <f t="shared" si="2"/>
        <v>7633.95</v>
      </c>
      <c r="I28" s="81">
        <f t="shared" si="3"/>
        <v>-17366.05</v>
      </c>
    </row>
    <row r="29" spans="1:9" ht="16.5">
      <c r="A29" s="67" t="s">
        <v>77</v>
      </c>
      <c r="B29" s="80">
        <v>21536.61</v>
      </c>
      <c r="C29" s="65">
        <f>76.62+119.16+4.83</f>
        <v>200.61</v>
      </c>
      <c r="D29" s="65">
        <f>254.14+2840.15+839.63</f>
        <v>3933.92</v>
      </c>
      <c r="E29" s="65">
        <f>779.6+2552.63+312.92</f>
        <v>3645.15</v>
      </c>
      <c r="F29" s="65">
        <f>84.77+2812.82+343.88</f>
        <v>3241.4700000000003</v>
      </c>
      <c r="G29" s="70">
        <f t="shared" si="0"/>
        <v>2.4849823070585527E-2</v>
      </c>
      <c r="H29" s="65">
        <f t="shared" si="2"/>
        <v>11021.150000000001</v>
      </c>
      <c r="I29" s="81">
        <f t="shared" si="3"/>
        <v>-10515.46</v>
      </c>
    </row>
    <row r="30" spans="1:9" ht="16.5">
      <c r="A30" s="67" t="s">
        <v>209</v>
      </c>
      <c r="B30" s="82">
        <v>257250</v>
      </c>
      <c r="C30" s="65">
        <v>669.93</v>
      </c>
      <c r="D30" s="65">
        <v>67.2</v>
      </c>
      <c r="E30" s="65">
        <v>10696.05</v>
      </c>
      <c r="F30" s="65">
        <v>0</v>
      </c>
      <c r="G30" s="70">
        <f t="shared" si="0"/>
        <v>2.5778843417806396E-2</v>
      </c>
      <c r="H30" s="65">
        <f t="shared" si="2"/>
        <v>11433.179999999998</v>
      </c>
      <c r="I30" s="81">
        <f t="shared" si="3"/>
        <v>-245816.82</v>
      </c>
    </row>
    <row r="31" spans="1:9" ht="16.5">
      <c r="A31" s="67" t="s">
        <v>73</v>
      </c>
      <c r="B31" s="82">
        <v>15561.89</v>
      </c>
      <c r="C31" s="65">
        <v>1863.9</v>
      </c>
      <c r="D31" s="65">
        <v>5107.6000000000004</v>
      </c>
      <c r="E31" s="65">
        <v>4098.6000000000004</v>
      </c>
      <c r="F31" s="65">
        <v>3779.14</v>
      </c>
      <c r="G31" s="70">
        <f t="shared" si="0"/>
        <v>3.3481169091488759E-2</v>
      </c>
      <c r="H31" s="65">
        <f t="shared" si="2"/>
        <v>14849.24</v>
      </c>
      <c r="I31" s="81">
        <f t="shared" si="3"/>
        <v>-712.64999999999964</v>
      </c>
    </row>
    <row r="32" spans="1:9" ht="16.5">
      <c r="A32" s="67" t="s">
        <v>210</v>
      </c>
      <c r="B32" s="82">
        <v>6000</v>
      </c>
      <c r="C32" s="65">
        <v>1667.26</v>
      </c>
      <c r="D32" s="65">
        <v>230.98</v>
      </c>
      <c r="E32" s="65">
        <v>0</v>
      </c>
      <c r="F32" s="65">
        <v>0</v>
      </c>
      <c r="G32" s="70">
        <f t="shared" si="0"/>
        <v>4.2800368514636193E-3</v>
      </c>
      <c r="H32" s="65">
        <f t="shared" si="2"/>
        <v>1898.24</v>
      </c>
      <c r="I32" s="81">
        <f t="shared" si="3"/>
        <v>-4101.76</v>
      </c>
    </row>
    <row r="33" spans="1:9" ht="16.5">
      <c r="A33" s="84" t="s">
        <v>211</v>
      </c>
      <c r="B33" s="82">
        <v>54459.64</v>
      </c>
      <c r="C33" s="65">
        <v>16128.62</v>
      </c>
      <c r="D33" s="65">
        <v>26307.19</v>
      </c>
      <c r="E33" s="65">
        <v>7692.81</v>
      </c>
      <c r="F33" s="65">
        <v>3001.08</v>
      </c>
      <c r="G33" s="70">
        <f t="shared" si="0"/>
        <v>0.11979363721510801</v>
      </c>
      <c r="H33" s="65">
        <f t="shared" si="2"/>
        <v>53129.7</v>
      </c>
      <c r="I33" s="81">
        <f t="shared" si="3"/>
        <v>-1329.9400000000023</v>
      </c>
    </row>
    <row r="34" spans="1:9" ht="16.5">
      <c r="A34" s="67" t="s">
        <v>212</v>
      </c>
      <c r="B34" s="82">
        <v>3679.7200000000003</v>
      </c>
      <c r="C34" s="65">
        <v>999.88</v>
      </c>
      <c r="D34" s="65">
        <v>1456.81</v>
      </c>
      <c r="E34" s="65"/>
      <c r="F34" s="65"/>
      <c r="G34" s="70">
        <f t="shared" si="0"/>
        <v>5.5391961673034807E-3</v>
      </c>
      <c r="H34" s="65">
        <f t="shared" si="2"/>
        <v>2456.69</v>
      </c>
      <c r="I34" s="81">
        <f t="shared" si="3"/>
        <v>-1223.0300000000002</v>
      </c>
    </row>
    <row r="35" spans="1:9" ht="16.5">
      <c r="A35" s="67" t="s">
        <v>213</v>
      </c>
      <c r="B35" s="82">
        <v>5623.8399999999992</v>
      </c>
      <c r="C35" s="65">
        <v>1388.61</v>
      </c>
      <c r="D35" s="65"/>
      <c r="E35" s="65"/>
      <c r="F35" s="65">
        <v>4235.2299999999996</v>
      </c>
      <c r="G35" s="70">
        <f t="shared" si="0"/>
        <v>1.2680294613291869E-2</v>
      </c>
      <c r="H35" s="65">
        <f t="shared" si="2"/>
        <v>5623.8399999999992</v>
      </c>
      <c r="I35" s="81">
        <f t="shared" si="3"/>
        <v>0</v>
      </c>
    </row>
    <row r="36" spans="1:9" ht="16.5">
      <c r="A36" s="67" t="s">
        <v>135</v>
      </c>
      <c r="B36" s="82">
        <v>484.46</v>
      </c>
      <c r="C36" s="65">
        <v>73.55</v>
      </c>
      <c r="D36" s="65"/>
      <c r="E36" s="65"/>
      <c r="F36" s="65">
        <v>0</v>
      </c>
      <c r="G36" s="70">
        <f t="shared" si="0"/>
        <v>1.6583609576510303E-4</v>
      </c>
      <c r="H36" s="65">
        <f t="shared" si="2"/>
        <v>73.55</v>
      </c>
      <c r="I36" s="81">
        <f t="shared" si="3"/>
        <v>-410.90999999999997</v>
      </c>
    </row>
    <row r="37" spans="1:9" ht="16.5">
      <c r="A37" s="67" t="s">
        <v>214</v>
      </c>
      <c r="B37" s="82">
        <f>37855.17-25000</f>
        <v>12855.169999999998</v>
      </c>
      <c r="C37" s="65">
        <v>6137.92</v>
      </c>
      <c r="D37" s="65">
        <v>4958.0200000000004</v>
      </c>
      <c r="E37" s="65">
        <v>475.78</v>
      </c>
      <c r="F37" s="65">
        <v>0</v>
      </c>
      <c r="G37" s="70">
        <f t="shared" si="0"/>
        <v>2.6091215038571831E-2</v>
      </c>
      <c r="H37" s="65">
        <f t="shared" si="2"/>
        <v>11571.720000000001</v>
      </c>
      <c r="I37" s="81">
        <f t="shared" si="3"/>
        <v>-1283.4499999999971</v>
      </c>
    </row>
    <row r="38" spans="1:9" ht="16.5">
      <c r="A38" s="74" t="s">
        <v>215</v>
      </c>
      <c r="B38" s="75">
        <f>SUM(B27:B37)</f>
        <v>407826.36000000004</v>
      </c>
      <c r="C38" s="75">
        <f>SUM(C27:C37)</f>
        <v>36891.11</v>
      </c>
      <c r="D38" s="75">
        <f>SUM(D27:D37)</f>
        <v>42188.149999999994</v>
      </c>
      <c r="E38" s="75">
        <f>SUM(E27:E37)</f>
        <v>26608.39</v>
      </c>
      <c r="F38" s="75">
        <f>SUM(F27:F37)</f>
        <v>14256.92</v>
      </c>
      <c r="G38" s="70">
        <f t="shared" si="0"/>
        <v>0.27044376882425702</v>
      </c>
      <c r="H38" s="63">
        <f t="shared" si="2"/>
        <v>119944.56999999999</v>
      </c>
      <c r="I38" s="81">
        <f t="shared" si="3"/>
        <v>-287881.79000000004</v>
      </c>
    </row>
    <row r="39" spans="1:9" ht="16.5">
      <c r="A39" s="83" t="s">
        <v>216</v>
      </c>
      <c r="B39" s="75">
        <f>B24+B38</f>
        <v>714906.0625</v>
      </c>
      <c r="C39" s="75">
        <f>C24+C38</f>
        <v>42369.41</v>
      </c>
      <c r="D39" s="75">
        <f>D24+D38</f>
        <v>55526.17</v>
      </c>
      <c r="E39" s="75">
        <f>E24+E38</f>
        <v>37739.949999999997</v>
      </c>
      <c r="F39" s="75">
        <f>F24+F38</f>
        <v>20038.349999999999</v>
      </c>
      <c r="G39" s="70">
        <f t="shared" si="0"/>
        <v>0.35100405808028767</v>
      </c>
      <c r="H39" s="63">
        <f t="shared" si="2"/>
        <v>155673.88</v>
      </c>
      <c r="I39" s="81">
        <f t="shared" si="3"/>
        <v>-559232.1825</v>
      </c>
    </row>
    <row r="40" spans="1:9" ht="16.5">
      <c r="A40" s="83"/>
      <c r="B40" s="85"/>
      <c r="C40" s="85"/>
      <c r="D40" s="85"/>
      <c r="E40" s="85"/>
      <c r="F40" s="85"/>
      <c r="G40" s="70"/>
      <c r="H40" s="63"/>
      <c r="I40" s="81">
        <f t="shared" si="3"/>
        <v>0</v>
      </c>
    </row>
    <row r="41" spans="1:9" ht="22.5">
      <c r="A41" s="86" t="s">
        <v>217</v>
      </c>
      <c r="B41" s="75">
        <f>B10-B14-B39</f>
        <v>139415.41177999997</v>
      </c>
      <c r="C41" s="75">
        <f>C10-C14-C39</f>
        <v>130599.568</v>
      </c>
      <c r="D41" s="75">
        <f>D10-D14-D39</f>
        <v>-55526.17</v>
      </c>
      <c r="E41" s="75">
        <f>E10-E14-E39</f>
        <v>-37739.949999999997</v>
      </c>
      <c r="F41" s="75">
        <f>F10-F14-F39</f>
        <v>-20038.349999999999</v>
      </c>
      <c r="G41" s="70">
        <f t="shared" si="0"/>
        <v>3.899594191971234E-2</v>
      </c>
      <c r="H41" s="63">
        <f t="shared" si="2"/>
        <v>17295.098000000005</v>
      </c>
      <c r="I41" s="81">
        <f t="shared" si="3"/>
        <v>-122120.31377999997</v>
      </c>
    </row>
    <row r="42" spans="1:9" ht="16.5">
      <c r="A42" s="83"/>
      <c r="B42" s="62"/>
      <c r="C42" s="65"/>
      <c r="D42" s="65"/>
      <c r="E42" s="65"/>
      <c r="F42" s="65"/>
      <c r="G42" s="70"/>
      <c r="H42" s="65"/>
      <c r="I42" s="81">
        <f t="shared" si="3"/>
        <v>0</v>
      </c>
    </row>
    <row r="43" spans="1:9" ht="22.5">
      <c r="A43" s="86" t="s">
        <v>218</v>
      </c>
      <c r="B43" s="62"/>
      <c r="C43" s="87"/>
      <c r="D43" s="65"/>
      <c r="E43" s="65"/>
      <c r="F43" s="65"/>
      <c r="G43" s="70"/>
      <c r="H43" s="65"/>
      <c r="I43" s="81">
        <f t="shared" si="3"/>
        <v>0</v>
      </c>
    </row>
    <row r="44" spans="1:9" ht="16.5">
      <c r="A44" s="64" t="s">
        <v>219</v>
      </c>
      <c r="B44" s="62"/>
      <c r="C44" s="87"/>
      <c r="D44" s="65"/>
      <c r="E44" s="65"/>
      <c r="F44" s="65"/>
      <c r="G44" s="70"/>
      <c r="H44" s="65"/>
      <c r="I44" s="81">
        <f t="shared" si="3"/>
        <v>0</v>
      </c>
    </row>
    <row r="45" spans="1:9" ht="16.5">
      <c r="A45" s="88" t="s">
        <v>220</v>
      </c>
      <c r="B45" s="62"/>
      <c r="C45" s="87"/>
      <c r="D45" s="65"/>
      <c r="E45" s="65"/>
      <c r="F45" s="65"/>
      <c r="G45" s="70"/>
      <c r="H45" s="65"/>
      <c r="I45" s="81">
        <f t="shared" si="3"/>
        <v>0</v>
      </c>
    </row>
    <row r="46" spans="1:9" ht="16.5">
      <c r="A46" s="67" t="s">
        <v>221</v>
      </c>
      <c r="B46" s="82">
        <v>0</v>
      </c>
      <c r="C46" s="87">
        <v>0</v>
      </c>
      <c r="D46" s="65">
        <v>0</v>
      </c>
      <c r="E46" s="65"/>
      <c r="F46" s="65"/>
      <c r="G46" s="70">
        <f t="shared" si="0"/>
        <v>0</v>
      </c>
      <c r="H46" s="65">
        <f t="shared" si="2"/>
        <v>0</v>
      </c>
      <c r="I46" s="81">
        <f t="shared" si="3"/>
        <v>0</v>
      </c>
    </row>
    <row r="47" spans="1:9" ht="16.5">
      <c r="A47" s="67" t="s">
        <v>222</v>
      </c>
      <c r="B47" s="82">
        <v>500</v>
      </c>
      <c r="C47" s="89">
        <v>386.13</v>
      </c>
      <c r="D47" s="89">
        <v>0</v>
      </c>
      <c r="E47" s="89">
        <v>708.39</v>
      </c>
      <c r="F47" s="89"/>
      <c r="G47" s="90">
        <f t="shared" si="0"/>
        <v>2.4678575599839641E-3</v>
      </c>
      <c r="H47" s="89">
        <f t="shared" si="2"/>
        <v>1094.52</v>
      </c>
      <c r="I47" s="81">
        <f t="shared" si="3"/>
        <v>594.52</v>
      </c>
    </row>
    <row r="48" spans="1:9" ht="16.5">
      <c r="A48" s="88" t="s">
        <v>223</v>
      </c>
      <c r="B48" s="82">
        <v>0</v>
      </c>
      <c r="C48" s="65"/>
      <c r="D48" s="65"/>
      <c r="E48" s="65"/>
      <c r="F48" s="65"/>
      <c r="G48" s="70">
        <f t="shared" si="0"/>
        <v>0</v>
      </c>
      <c r="H48" s="65">
        <f t="shared" si="2"/>
        <v>0</v>
      </c>
      <c r="I48" s="81">
        <f t="shared" si="3"/>
        <v>0</v>
      </c>
    </row>
    <row r="49" spans="1:9" ht="16.5">
      <c r="A49" s="67" t="s">
        <v>224</v>
      </c>
      <c r="B49" s="82">
        <v>10000</v>
      </c>
      <c r="C49" s="65">
        <v>669.9</v>
      </c>
      <c r="D49" s="65">
        <v>0</v>
      </c>
      <c r="E49" s="65">
        <v>2590.0100000000002</v>
      </c>
      <c r="F49" s="65"/>
      <c r="G49" s="70">
        <f t="shared" si="0"/>
        <v>7.3502480889954735E-3</v>
      </c>
      <c r="H49" s="65">
        <f t="shared" si="2"/>
        <v>3259.9100000000003</v>
      </c>
      <c r="I49" s="81">
        <f t="shared" si="3"/>
        <v>-6740.09</v>
      </c>
    </row>
    <row r="50" spans="1:9" ht="16.5">
      <c r="A50" s="67" t="s">
        <v>225</v>
      </c>
      <c r="B50" s="82">
        <v>0</v>
      </c>
      <c r="C50" s="65"/>
      <c r="D50" s="65"/>
      <c r="E50" s="65"/>
      <c r="F50" s="65"/>
      <c r="G50" s="70">
        <f t="shared" si="0"/>
        <v>0</v>
      </c>
      <c r="H50" s="65">
        <f t="shared" si="2"/>
        <v>0</v>
      </c>
      <c r="I50" s="81">
        <f t="shared" si="3"/>
        <v>0</v>
      </c>
    </row>
    <row r="51" spans="1:9" ht="16.5">
      <c r="A51" s="67" t="s">
        <v>226</v>
      </c>
      <c r="B51" s="82">
        <v>20000</v>
      </c>
      <c r="C51" s="65">
        <v>9944.2800000000007</v>
      </c>
      <c r="D51" s="65">
        <v>313.45999999999998</v>
      </c>
      <c r="E51" s="65">
        <v>0</v>
      </c>
      <c r="F51" s="65"/>
      <c r="G51" s="70">
        <f t="shared" si="0"/>
        <v>2.3128532331387192E-2</v>
      </c>
      <c r="H51" s="65">
        <f t="shared" si="2"/>
        <v>10257.74</v>
      </c>
      <c r="I51" s="81">
        <f t="shared" si="3"/>
        <v>-9742.26</v>
      </c>
    </row>
    <row r="52" spans="1:9" ht="16.5">
      <c r="A52" s="67" t="s">
        <v>227</v>
      </c>
      <c r="B52" s="82">
        <v>0</v>
      </c>
      <c r="C52" s="65"/>
      <c r="D52" s="91"/>
      <c r="E52" s="65"/>
      <c r="F52" s="65"/>
      <c r="G52" s="70">
        <f t="shared" si="0"/>
        <v>0</v>
      </c>
      <c r="H52" s="65">
        <f t="shared" si="2"/>
        <v>0</v>
      </c>
      <c r="I52" s="81">
        <f t="shared" si="3"/>
        <v>0</v>
      </c>
    </row>
    <row r="53" spans="1:9" ht="16.5">
      <c r="A53" s="67" t="s">
        <v>228</v>
      </c>
      <c r="B53" s="82">
        <v>0</v>
      </c>
      <c r="C53" s="65"/>
      <c r="D53" s="65"/>
      <c r="E53" s="65"/>
      <c r="F53" s="65"/>
      <c r="G53" s="70">
        <f t="shared" si="0"/>
        <v>0</v>
      </c>
      <c r="H53" s="65">
        <f t="shared" si="2"/>
        <v>0</v>
      </c>
      <c r="I53" s="81">
        <f t="shared" si="3"/>
        <v>0</v>
      </c>
    </row>
    <row r="54" spans="1:9" ht="16.5">
      <c r="A54" s="88" t="s">
        <v>229</v>
      </c>
      <c r="B54" s="82">
        <v>0</v>
      </c>
      <c r="C54" s="65"/>
      <c r="D54" s="65"/>
      <c r="E54" s="65"/>
      <c r="F54" s="65"/>
      <c r="G54" s="70">
        <f t="shared" si="0"/>
        <v>0</v>
      </c>
      <c r="H54" s="65">
        <f t="shared" si="2"/>
        <v>0</v>
      </c>
      <c r="I54" s="81">
        <f t="shared" si="3"/>
        <v>0</v>
      </c>
    </row>
    <row r="55" spans="1:9" ht="16.5">
      <c r="A55" s="67" t="s">
        <v>230</v>
      </c>
      <c r="B55" s="82">
        <v>0</v>
      </c>
      <c r="C55" s="65"/>
      <c r="D55" s="65"/>
      <c r="E55" s="65"/>
      <c r="F55" s="65"/>
      <c r="G55" s="70">
        <f t="shared" si="0"/>
        <v>0</v>
      </c>
      <c r="H55" s="65">
        <f t="shared" si="2"/>
        <v>0</v>
      </c>
      <c r="I55" s="81">
        <f t="shared" si="3"/>
        <v>0</v>
      </c>
    </row>
    <row r="56" spans="1:9" ht="16.5">
      <c r="A56" s="67" t="s">
        <v>231</v>
      </c>
      <c r="B56" s="80">
        <v>7000</v>
      </c>
      <c r="C56" s="65">
        <v>2090.6999999999998</v>
      </c>
      <c r="D56" s="65"/>
      <c r="E56" s="65"/>
      <c r="F56" s="65"/>
      <c r="G56" s="70">
        <f t="shared" si="0"/>
        <v>4.7139840301305353E-3</v>
      </c>
      <c r="H56" s="65">
        <f t="shared" si="2"/>
        <v>2090.6999999999998</v>
      </c>
      <c r="I56" s="81">
        <f t="shared" si="3"/>
        <v>-4909.3</v>
      </c>
    </row>
    <row r="57" spans="1:9" ht="16.5">
      <c r="A57" s="67" t="s">
        <v>232</v>
      </c>
      <c r="B57" s="82">
        <v>2000</v>
      </c>
      <c r="C57" s="65">
        <v>632.79</v>
      </c>
      <c r="D57" s="65"/>
      <c r="E57" s="65"/>
      <c r="F57" s="65"/>
      <c r="G57" s="70">
        <f t="shared" si="0"/>
        <v>1.4267766558694703E-3</v>
      </c>
      <c r="H57" s="65">
        <f t="shared" si="2"/>
        <v>632.79</v>
      </c>
      <c r="I57" s="81">
        <f t="shared" si="3"/>
        <v>-1367.21</v>
      </c>
    </row>
    <row r="58" spans="1:9" ht="16.5">
      <c r="A58" s="67" t="s">
        <v>233</v>
      </c>
      <c r="B58" s="82">
        <v>0</v>
      </c>
      <c r="C58" s="65"/>
      <c r="D58" s="65"/>
      <c r="E58" s="65"/>
      <c r="F58" s="65"/>
      <c r="G58" s="70">
        <f t="shared" si="0"/>
        <v>0</v>
      </c>
      <c r="H58" s="65">
        <f t="shared" si="2"/>
        <v>0</v>
      </c>
      <c r="I58" s="81">
        <f t="shared" si="3"/>
        <v>0</v>
      </c>
    </row>
    <row r="59" spans="1:9" ht="16.5">
      <c r="A59" s="74" t="s">
        <v>234</v>
      </c>
      <c r="B59" s="75">
        <f>SUM(B46:B58)</f>
        <v>39500</v>
      </c>
      <c r="C59" s="75">
        <f>SUM(C46:C58)</f>
        <v>13723.800000000003</v>
      </c>
      <c r="D59" s="75">
        <f>SUM(D46:D58)</f>
        <v>313.45999999999998</v>
      </c>
      <c r="E59" s="75">
        <f>SUM(E46:E58)</f>
        <v>3298.4</v>
      </c>
      <c r="F59" s="75">
        <f>SUM(F46:F58)</f>
        <v>0</v>
      </c>
      <c r="G59" s="70">
        <f t="shared" si="0"/>
        <v>3.9087398666366645E-2</v>
      </c>
      <c r="H59" s="63">
        <f t="shared" si="2"/>
        <v>17335.660000000003</v>
      </c>
      <c r="I59" s="81">
        <f t="shared" si="3"/>
        <v>-22164.339999999997</v>
      </c>
    </row>
    <row r="60" spans="1:9" ht="16.5">
      <c r="A60" s="83"/>
      <c r="B60" s="62"/>
      <c r="C60" s="65"/>
      <c r="D60" s="65"/>
      <c r="E60" s="65"/>
      <c r="F60" s="65"/>
      <c r="G60" s="70"/>
      <c r="H60" s="65"/>
      <c r="I60" s="81">
        <f t="shared" si="3"/>
        <v>0</v>
      </c>
    </row>
    <row r="61" spans="1:9" ht="16.5">
      <c r="A61" s="64" t="s">
        <v>235</v>
      </c>
      <c r="B61" s="62"/>
      <c r="C61" s="65"/>
      <c r="D61" s="65"/>
      <c r="E61" s="65"/>
      <c r="F61" s="65"/>
      <c r="G61" s="70"/>
      <c r="H61" s="65"/>
      <c r="I61" s="81">
        <f t="shared" si="3"/>
        <v>0</v>
      </c>
    </row>
    <row r="62" spans="1:9" ht="16.5">
      <c r="A62" s="88" t="s">
        <v>236</v>
      </c>
      <c r="B62" s="62"/>
      <c r="C62" s="65"/>
      <c r="D62" s="65"/>
      <c r="E62" s="65"/>
      <c r="F62" s="65"/>
      <c r="G62" s="70"/>
      <c r="H62" s="65"/>
      <c r="I62" s="81">
        <f t="shared" si="3"/>
        <v>0</v>
      </c>
    </row>
    <row r="63" spans="1:9" ht="16.5">
      <c r="A63" s="67" t="s">
        <v>237</v>
      </c>
      <c r="B63" s="80">
        <v>65254.421499999997</v>
      </c>
      <c r="C63" s="65"/>
      <c r="D63" s="65"/>
      <c r="E63" s="65"/>
      <c r="F63" s="65"/>
      <c r="G63" s="70">
        <f t="shared" si="0"/>
        <v>0</v>
      </c>
      <c r="H63" s="65">
        <f t="shared" si="2"/>
        <v>0</v>
      </c>
      <c r="I63" s="81">
        <f t="shared" si="3"/>
        <v>-65254.421499999997</v>
      </c>
    </row>
    <row r="64" spans="1:9" ht="16.5">
      <c r="A64" s="67" t="s">
        <v>201</v>
      </c>
      <c r="B64" s="82">
        <v>3000</v>
      </c>
      <c r="C64" s="65">
        <v>2000</v>
      </c>
      <c r="D64" s="65">
        <v>200</v>
      </c>
      <c r="E64" s="65">
        <v>600</v>
      </c>
      <c r="F64" s="65">
        <v>200</v>
      </c>
      <c r="G64" s="70">
        <f t="shared" si="0"/>
        <v>6.7642187259729309E-3</v>
      </c>
      <c r="H64" s="65">
        <f t="shared" si="2"/>
        <v>3000</v>
      </c>
      <c r="I64" s="81">
        <f t="shared" si="3"/>
        <v>0</v>
      </c>
    </row>
    <row r="65" spans="1:9" ht="16.5">
      <c r="A65" s="67" t="s">
        <v>202</v>
      </c>
      <c r="B65" s="82">
        <v>0</v>
      </c>
      <c r="C65" s="65"/>
      <c r="D65" s="65"/>
      <c r="E65" s="65"/>
      <c r="F65" s="65"/>
      <c r="G65" s="70">
        <f t="shared" si="0"/>
        <v>0</v>
      </c>
      <c r="H65" s="65">
        <f t="shared" si="2"/>
        <v>0</v>
      </c>
      <c r="I65" s="81">
        <f t="shared" si="3"/>
        <v>0</v>
      </c>
    </row>
    <row r="66" spans="1:9" ht="16.5">
      <c r="A66" s="67" t="s">
        <v>203</v>
      </c>
      <c r="B66" s="82">
        <v>0</v>
      </c>
      <c r="C66" s="65"/>
      <c r="D66" s="65"/>
      <c r="E66" s="65"/>
      <c r="F66" s="65"/>
      <c r="G66" s="70">
        <f t="shared" si="0"/>
        <v>0</v>
      </c>
      <c r="H66" s="65">
        <f t="shared" si="2"/>
        <v>0</v>
      </c>
      <c r="I66" s="81">
        <f t="shared" si="3"/>
        <v>0</v>
      </c>
    </row>
    <row r="67" spans="1:9" ht="16.5">
      <c r="A67" s="67" t="s">
        <v>204</v>
      </c>
      <c r="B67" s="82">
        <v>0</v>
      </c>
      <c r="C67" s="65">
        <v>2297.81</v>
      </c>
      <c r="D67" s="65"/>
      <c r="E67" s="65"/>
      <c r="F67" s="65"/>
      <c r="G67" s="70">
        <f t="shared" si="0"/>
        <v>5.1809631435759534E-3</v>
      </c>
      <c r="H67" s="65">
        <f t="shared" si="2"/>
        <v>2297.81</v>
      </c>
      <c r="I67" s="81">
        <f t="shared" si="3"/>
        <v>2297.81</v>
      </c>
    </row>
    <row r="68" spans="1:9" ht="16.5">
      <c r="A68" s="67" t="s">
        <v>205</v>
      </c>
      <c r="B68" s="82">
        <v>0</v>
      </c>
      <c r="C68" s="92"/>
      <c r="D68" s="65"/>
      <c r="E68" s="65"/>
      <c r="F68" s="65"/>
      <c r="G68" s="70">
        <f t="shared" si="0"/>
        <v>0</v>
      </c>
      <c r="H68" s="65">
        <f t="shared" si="2"/>
        <v>0</v>
      </c>
      <c r="I68" s="81">
        <f t="shared" si="3"/>
        <v>0</v>
      </c>
    </row>
    <row r="69" spans="1:9" ht="16.5">
      <c r="A69" s="67" t="s">
        <v>206</v>
      </c>
      <c r="B69" s="82">
        <v>733.20000000000016</v>
      </c>
      <c r="C69" s="93"/>
      <c r="D69" s="65"/>
      <c r="E69" s="65"/>
      <c r="F69" s="65"/>
      <c r="G69" s="70">
        <f t="shared" si="0"/>
        <v>0</v>
      </c>
      <c r="H69" s="65">
        <f t="shared" si="2"/>
        <v>0</v>
      </c>
      <c r="I69" s="81">
        <f t="shared" si="3"/>
        <v>-733.20000000000016</v>
      </c>
    </row>
    <row r="70" spans="1:9" ht="16.5">
      <c r="A70" s="67" t="s">
        <v>151</v>
      </c>
      <c r="B70" s="82">
        <v>2403.8200000000002</v>
      </c>
      <c r="C70" s="65">
        <v>1683.72</v>
      </c>
      <c r="D70" s="65"/>
      <c r="E70" s="65"/>
      <c r="F70" s="65"/>
      <c r="G70" s="70">
        <f t="shared" si="0"/>
        <v>3.7963501177650481E-3</v>
      </c>
      <c r="H70" s="65">
        <f t="shared" si="2"/>
        <v>1683.72</v>
      </c>
      <c r="I70" s="81">
        <f t="shared" si="3"/>
        <v>-720.10000000000014</v>
      </c>
    </row>
    <row r="71" spans="1:9" ht="16.5">
      <c r="A71" s="88" t="s">
        <v>238</v>
      </c>
      <c r="B71" s="82">
        <v>0</v>
      </c>
      <c r="C71" s="65"/>
      <c r="D71" s="65"/>
      <c r="E71" s="65"/>
      <c r="F71" s="65"/>
      <c r="G71" s="70">
        <f t="shared" si="0"/>
        <v>0</v>
      </c>
      <c r="H71" s="65">
        <f t="shared" si="2"/>
        <v>0</v>
      </c>
      <c r="I71" s="81">
        <f t="shared" si="3"/>
        <v>0</v>
      </c>
    </row>
    <row r="72" spans="1:9" ht="16.5">
      <c r="A72" s="67" t="s">
        <v>239</v>
      </c>
      <c r="B72" s="82">
        <v>0</v>
      </c>
      <c r="C72" s="65"/>
      <c r="D72" s="65"/>
      <c r="E72" s="65"/>
      <c r="F72" s="65"/>
      <c r="G72" s="70">
        <f t="shared" ref="G72:G135" si="4">H72/$H$10</f>
        <v>0</v>
      </c>
      <c r="H72" s="65">
        <f t="shared" si="2"/>
        <v>0</v>
      </c>
      <c r="I72" s="81">
        <f t="shared" si="3"/>
        <v>0</v>
      </c>
    </row>
    <row r="73" spans="1:9" ht="16.5">
      <c r="A73" s="67" t="s">
        <v>240</v>
      </c>
      <c r="B73" s="82">
        <v>309.85000000000002</v>
      </c>
      <c r="C73" s="65">
        <v>139.61000000000001</v>
      </c>
      <c r="D73" s="65"/>
      <c r="E73" s="65"/>
      <c r="F73" s="65"/>
      <c r="G73" s="70">
        <f t="shared" si="4"/>
        <v>3.1478419211102698E-4</v>
      </c>
      <c r="H73" s="65">
        <f t="shared" si="2"/>
        <v>139.61000000000001</v>
      </c>
      <c r="I73" s="81">
        <f t="shared" si="3"/>
        <v>-170.24</v>
      </c>
    </row>
    <row r="74" spans="1:9" ht="16.5">
      <c r="A74" s="67" t="s">
        <v>241</v>
      </c>
      <c r="B74" s="82">
        <v>0</v>
      </c>
      <c r="C74" s="65"/>
      <c r="D74" s="65"/>
      <c r="E74" s="65"/>
      <c r="F74" s="65"/>
      <c r="G74" s="70">
        <f t="shared" si="4"/>
        <v>0</v>
      </c>
      <c r="H74" s="65">
        <f t="shared" si="2"/>
        <v>0</v>
      </c>
      <c r="I74" s="81">
        <f t="shared" si="3"/>
        <v>0</v>
      </c>
    </row>
    <row r="75" spans="1:9" ht="16.5">
      <c r="A75" s="67" t="s">
        <v>242</v>
      </c>
      <c r="B75" s="82">
        <v>869.23</v>
      </c>
      <c r="C75" s="65">
        <v>460.21</v>
      </c>
      <c r="D75" s="65">
        <v>0</v>
      </c>
      <c r="E75" s="65"/>
      <c r="F75" s="65"/>
      <c r="G75" s="70">
        <f t="shared" si="4"/>
        <v>1.0376536999600009E-3</v>
      </c>
      <c r="H75" s="65">
        <f t="shared" si="2"/>
        <v>460.21</v>
      </c>
      <c r="I75" s="81">
        <f t="shared" si="3"/>
        <v>-409.02000000000004</v>
      </c>
    </row>
    <row r="76" spans="1:9" ht="16.5">
      <c r="A76" s="67" t="s">
        <v>243</v>
      </c>
      <c r="B76" s="82">
        <v>0</v>
      </c>
      <c r="C76" s="65"/>
      <c r="D76" s="65"/>
      <c r="E76" s="65"/>
      <c r="F76" s="65"/>
      <c r="G76" s="70">
        <f t="shared" si="4"/>
        <v>0</v>
      </c>
      <c r="H76" s="65">
        <f t="shared" si="2"/>
        <v>0</v>
      </c>
      <c r="I76" s="81">
        <f t="shared" si="3"/>
        <v>0</v>
      </c>
    </row>
    <row r="77" spans="1:9" ht="16.5">
      <c r="A77" s="67" t="s">
        <v>244</v>
      </c>
      <c r="B77" s="82">
        <v>4548.3100000000004</v>
      </c>
      <c r="C77" s="65">
        <v>2328.67</v>
      </c>
      <c r="D77" s="65">
        <v>423.97</v>
      </c>
      <c r="E77" s="65"/>
      <c r="F77" s="65"/>
      <c r="G77" s="70">
        <f t="shared" si="4"/>
        <v>6.2064863446207102E-3</v>
      </c>
      <c r="H77" s="65">
        <f t="shared" si="2"/>
        <v>2752.6400000000003</v>
      </c>
      <c r="I77" s="81">
        <f t="shared" si="3"/>
        <v>-1795.67</v>
      </c>
    </row>
    <row r="78" spans="1:9" ht="16.5">
      <c r="A78" s="67" t="s">
        <v>245</v>
      </c>
      <c r="B78" s="82">
        <v>743.73</v>
      </c>
      <c r="C78" s="65"/>
      <c r="D78" s="65"/>
      <c r="E78" s="65"/>
      <c r="F78" s="65"/>
      <c r="G78" s="70">
        <f t="shared" si="4"/>
        <v>0</v>
      </c>
      <c r="H78" s="65">
        <f t="shared" si="2"/>
        <v>0</v>
      </c>
      <c r="I78" s="81">
        <f t="shared" si="3"/>
        <v>-743.73</v>
      </c>
    </row>
    <row r="79" spans="1:9" ht="16.5">
      <c r="A79" s="94" t="s">
        <v>246</v>
      </c>
      <c r="B79" s="82">
        <v>0</v>
      </c>
      <c r="C79" s="65"/>
      <c r="D79" s="65"/>
      <c r="E79" s="65"/>
      <c r="F79" s="65"/>
      <c r="G79" s="70">
        <f t="shared" si="4"/>
        <v>0</v>
      </c>
      <c r="H79" s="65">
        <f t="shared" si="2"/>
        <v>0</v>
      </c>
      <c r="I79" s="81">
        <f t="shared" si="3"/>
        <v>0</v>
      </c>
    </row>
    <row r="80" spans="1:9" ht="16.5">
      <c r="A80" s="94" t="s">
        <v>70</v>
      </c>
      <c r="B80" s="82">
        <v>345.96999999999997</v>
      </c>
      <c r="C80" s="65"/>
      <c r="D80" s="65"/>
      <c r="E80" s="65"/>
      <c r="F80" s="65"/>
      <c r="G80" s="70">
        <f t="shared" si="4"/>
        <v>0</v>
      </c>
      <c r="H80" s="65">
        <f t="shared" ref="H80:H137" si="5">SUM(C80:F80)</f>
        <v>0</v>
      </c>
      <c r="I80" s="81">
        <f t="shared" si="3"/>
        <v>-345.96999999999997</v>
      </c>
    </row>
    <row r="81" spans="1:9" ht="16.5">
      <c r="A81" s="67" t="s">
        <v>84</v>
      </c>
      <c r="B81" s="82">
        <v>3432.3599999999997</v>
      </c>
      <c r="C81" s="65">
        <v>527.75</v>
      </c>
      <c r="D81" s="65">
        <v>1074.9100000000001</v>
      </c>
      <c r="E81" s="65"/>
      <c r="F81" s="65"/>
      <c r="G81" s="70">
        <f t="shared" si="4"/>
        <v>3.6135809277892594E-3</v>
      </c>
      <c r="H81" s="65">
        <f t="shared" si="5"/>
        <v>1602.66</v>
      </c>
      <c r="I81" s="81">
        <f t="shared" si="3"/>
        <v>-1829.6999999999996</v>
      </c>
    </row>
    <row r="82" spans="1:9" ht="16.5">
      <c r="A82" s="67" t="s">
        <v>247</v>
      </c>
      <c r="B82" s="82">
        <v>1499.6899999999998</v>
      </c>
      <c r="C82" s="65">
        <v>0.63</v>
      </c>
      <c r="D82" s="65">
        <v>20.88</v>
      </c>
      <c r="E82" s="65">
        <v>29.15</v>
      </c>
      <c r="F82" s="65">
        <v>3.24</v>
      </c>
      <c r="G82" s="70">
        <f t="shared" si="4"/>
        <v>1.2153046310998033E-4</v>
      </c>
      <c r="H82" s="65">
        <f t="shared" si="5"/>
        <v>53.9</v>
      </c>
      <c r="I82" s="81">
        <f t="shared" ref="I82:I140" si="6">H82-B82</f>
        <v>-1445.7899999999997</v>
      </c>
    </row>
    <row r="83" spans="1:9" ht="16.5">
      <c r="A83" s="67" t="s">
        <v>248</v>
      </c>
      <c r="B83" s="82">
        <v>0</v>
      </c>
      <c r="C83" s="65"/>
      <c r="D83" s="65"/>
      <c r="E83" s="65"/>
      <c r="F83" s="65"/>
      <c r="G83" s="70">
        <f t="shared" si="4"/>
        <v>0</v>
      </c>
      <c r="H83" s="65">
        <f t="shared" si="5"/>
        <v>0</v>
      </c>
      <c r="I83" s="81">
        <f t="shared" si="6"/>
        <v>0</v>
      </c>
    </row>
    <row r="84" spans="1:9" ht="16.5">
      <c r="A84" s="67" t="s">
        <v>249</v>
      </c>
      <c r="B84" s="95">
        <v>750</v>
      </c>
      <c r="C84" s="89">
        <v>854.27</v>
      </c>
      <c r="D84" s="89">
        <v>60.12</v>
      </c>
      <c r="E84" s="89">
        <v>50.62</v>
      </c>
      <c r="F84" s="89"/>
      <c r="G84" s="90">
        <f t="shared" si="4"/>
        <v>2.1758462375837126E-3</v>
      </c>
      <c r="H84" s="89">
        <f t="shared" si="5"/>
        <v>965.01</v>
      </c>
      <c r="I84" s="81">
        <f t="shared" si="6"/>
        <v>215.01</v>
      </c>
    </row>
    <row r="85" spans="1:9" ht="16.5">
      <c r="A85" s="84" t="s">
        <v>211</v>
      </c>
      <c r="B85" s="82">
        <v>2450.3500000000004</v>
      </c>
      <c r="C85" s="65">
        <v>1368.25</v>
      </c>
      <c r="D85" s="65">
        <v>412.47</v>
      </c>
      <c r="E85" s="65">
        <v>495.25</v>
      </c>
      <c r="F85" s="65">
        <v>422.57</v>
      </c>
      <c r="G85" s="70">
        <f t="shared" si="4"/>
        <v>6.0845049335956653E-3</v>
      </c>
      <c r="H85" s="65">
        <f t="shared" si="5"/>
        <v>2698.5400000000004</v>
      </c>
      <c r="I85" s="81">
        <f t="shared" si="6"/>
        <v>248.19000000000005</v>
      </c>
    </row>
    <row r="86" spans="1:9" ht="16.5">
      <c r="A86" s="67" t="s">
        <v>250</v>
      </c>
      <c r="B86" s="82">
        <v>23465.289999999997</v>
      </c>
      <c r="C86" s="65">
        <v>2459.59</v>
      </c>
      <c r="D86" s="65">
        <v>2802.67</v>
      </c>
      <c r="E86" s="65">
        <v>3755.27</v>
      </c>
      <c r="F86" s="65">
        <v>3055.97</v>
      </c>
      <c r="G86" s="70">
        <f t="shared" si="4"/>
        <v>2.722259826267806E-2</v>
      </c>
      <c r="H86" s="65">
        <f t="shared" si="5"/>
        <v>12073.5</v>
      </c>
      <c r="I86" s="81">
        <f t="shared" si="6"/>
        <v>-11391.789999999997</v>
      </c>
    </row>
    <row r="87" spans="1:9" ht="16.5">
      <c r="A87" s="94" t="s">
        <v>251</v>
      </c>
      <c r="B87" s="82">
        <v>2095.96</v>
      </c>
      <c r="C87" s="65">
        <v>313.61</v>
      </c>
      <c r="D87" s="65">
        <v>0</v>
      </c>
      <c r="E87" s="65">
        <v>0</v>
      </c>
      <c r="F87" s="65">
        <v>0</v>
      </c>
      <c r="G87" s="70">
        <f t="shared" si="4"/>
        <v>7.07108878217457E-4</v>
      </c>
      <c r="H87" s="65">
        <f t="shared" si="5"/>
        <v>313.61</v>
      </c>
      <c r="I87" s="81">
        <f t="shared" si="6"/>
        <v>-1782.35</v>
      </c>
    </row>
    <row r="88" spans="1:9" ht="16.5">
      <c r="A88" s="94" t="s">
        <v>133</v>
      </c>
      <c r="B88" s="82">
        <v>200</v>
      </c>
      <c r="C88" s="65"/>
      <c r="D88" s="65"/>
      <c r="E88" s="65"/>
      <c r="F88" s="65"/>
      <c r="G88" s="70">
        <f t="shared" si="4"/>
        <v>0</v>
      </c>
      <c r="H88" s="65">
        <f t="shared" si="5"/>
        <v>0</v>
      </c>
      <c r="I88" s="81">
        <f t="shared" si="6"/>
        <v>-200</v>
      </c>
    </row>
    <row r="89" spans="1:9" ht="16.5">
      <c r="A89" s="67" t="s">
        <v>252</v>
      </c>
      <c r="B89" s="82">
        <v>1682.6100000000001</v>
      </c>
      <c r="C89" s="65">
        <v>255.15</v>
      </c>
      <c r="D89" s="65">
        <v>473.01</v>
      </c>
      <c r="E89" s="65">
        <v>126.99</v>
      </c>
      <c r="F89" s="65">
        <v>832.63</v>
      </c>
      <c r="G89" s="70">
        <f t="shared" si="4"/>
        <v>3.8055043604408646E-3</v>
      </c>
      <c r="H89" s="65">
        <f t="shared" si="5"/>
        <v>1687.78</v>
      </c>
      <c r="I89" s="81">
        <f t="shared" si="6"/>
        <v>5.1699999999998454</v>
      </c>
    </row>
    <row r="90" spans="1:9" ht="16.5">
      <c r="A90" s="67" t="s">
        <v>253</v>
      </c>
      <c r="B90" s="82">
        <v>764.4</v>
      </c>
      <c r="C90" s="65">
        <v>764.4</v>
      </c>
      <c r="D90" s="65"/>
      <c r="E90" s="65"/>
      <c r="F90" s="65"/>
      <c r="G90" s="70">
        <f t="shared" si="4"/>
        <v>1.7235229313779029E-3</v>
      </c>
      <c r="H90" s="65">
        <f t="shared" si="5"/>
        <v>764.4</v>
      </c>
      <c r="I90" s="81">
        <f t="shared" si="6"/>
        <v>0</v>
      </c>
    </row>
    <row r="91" spans="1:9" ht="16.5">
      <c r="A91" s="67" t="s">
        <v>254</v>
      </c>
      <c r="B91" s="82">
        <v>2312.8199999999997</v>
      </c>
      <c r="C91" s="65"/>
      <c r="D91" s="65">
        <v>394.88</v>
      </c>
      <c r="E91" s="65"/>
      <c r="F91" s="65"/>
      <c r="G91" s="70">
        <f t="shared" si="4"/>
        <v>8.9035156350406367E-4</v>
      </c>
      <c r="H91" s="65">
        <f t="shared" si="5"/>
        <v>394.88</v>
      </c>
      <c r="I91" s="81">
        <f t="shared" si="6"/>
        <v>-1917.9399999999996</v>
      </c>
    </row>
    <row r="92" spans="1:9" ht="16.5">
      <c r="A92" s="67" t="s">
        <v>255</v>
      </c>
      <c r="B92" s="82">
        <v>0</v>
      </c>
      <c r="C92" s="65"/>
      <c r="D92" s="65"/>
      <c r="E92" s="65"/>
      <c r="F92" s="65"/>
      <c r="G92" s="70">
        <f t="shared" si="4"/>
        <v>0</v>
      </c>
      <c r="H92" s="65">
        <f t="shared" si="5"/>
        <v>0</v>
      </c>
      <c r="I92" s="81">
        <f t="shared" si="6"/>
        <v>0</v>
      </c>
    </row>
    <row r="93" spans="1:9" ht="16.5">
      <c r="A93" s="67" t="s">
        <v>256</v>
      </c>
      <c r="B93" s="82">
        <v>0</v>
      </c>
      <c r="C93" s="65"/>
      <c r="D93" s="65"/>
      <c r="E93" s="65"/>
      <c r="F93" s="65"/>
      <c r="G93" s="70">
        <f t="shared" si="4"/>
        <v>0</v>
      </c>
      <c r="H93" s="65">
        <f t="shared" si="5"/>
        <v>0</v>
      </c>
      <c r="I93" s="81">
        <f t="shared" si="6"/>
        <v>0</v>
      </c>
    </row>
    <row r="94" spans="1:9" ht="16.5">
      <c r="A94" s="67" t="s">
        <v>257</v>
      </c>
      <c r="B94" s="82">
        <v>943.01</v>
      </c>
      <c r="C94" s="65">
        <v>474.59</v>
      </c>
      <c r="D94" s="65"/>
      <c r="E94" s="65"/>
      <c r="F94" s="65"/>
      <c r="G94" s="70">
        <f t="shared" si="4"/>
        <v>1.0700768550531644E-3</v>
      </c>
      <c r="H94" s="65">
        <f t="shared" si="5"/>
        <v>474.59</v>
      </c>
      <c r="I94" s="81">
        <f t="shared" si="6"/>
        <v>-468.42</v>
      </c>
    </row>
    <row r="95" spans="1:9" ht="16.5">
      <c r="A95" s="67" t="s">
        <v>258</v>
      </c>
      <c r="B95" s="82">
        <v>5256.43</v>
      </c>
      <c r="C95" s="65">
        <v>367.61</v>
      </c>
      <c r="D95" s="65">
        <v>353.89</v>
      </c>
      <c r="E95" s="65">
        <v>404.5</v>
      </c>
      <c r="F95" s="65">
        <v>562.23</v>
      </c>
      <c r="G95" s="70">
        <f t="shared" si="4"/>
        <v>3.8065189932497607E-3</v>
      </c>
      <c r="H95" s="65">
        <f t="shared" si="5"/>
        <v>1688.23</v>
      </c>
      <c r="I95" s="81">
        <f t="shared" si="6"/>
        <v>-3568.2000000000003</v>
      </c>
    </row>
    <row r="96" spans="1:9" ht="16.5">
      <c r="A96" s="94" t="s">
        <v>259</v>
      </c>
      <c r="B96" s="82">
        <v>0</v>
      </c>
      <c r="C96" s="65"/>
      <c r="D96" s="65"/>
      <c r="E96" s="65"/>
      <c r="F96" s="65"/>
      <c r="G96" s="70">
        <f t="shared" si="4"/>
        <v>0</v>
      </c>
      <c r="H96" s="65">
        <f t="shared" si="5"/>
        <v>0</v>
      </c>
      <c r="I96" s="81">
        <f t="shared" si="6"/>
        <v>0</v>
      </c>
    </row>
    <row r="97" spans="1:9" ht="16.5">
      <c r="A97" s="94" t="s">
        <v>260</v>
      </c>
      <c r="B97" s="82">
        <v>0</v>
      </c>
      <c r="C97" s="65"/>
      <c r="D97" s="65"/>
      <c r="E97" s="65"/>
      <c r="F97" s="65"/>
      <c r="G97" s="70">
        <f t="shared" si="4"/>
        <v>0</v>
      </c>
      <c r="H97" s="65">
        <f t="shared" si="5"/>
        <v>0</v>
      </c>
      <c r="I97" s="81">
        <f t="shared" si="6"/>
        <v>0</v>
      </c>
    </row>
    <row r="98" spans="1:9" ht="16.5">
      <c r="A98" s="74" t="s">
        <v>261</v>
      </c>
      <c r="B98" s="75">
        <f>SUM(B63:B97)</f>
        <v>123061.4515</v>
      </c>
      <c r="C98" s="75">
        <f>SUM(C63:C97)</f>
        <v>16295.87</v>
      </c>
      <c r="D98" s="75">
        <f>SUM(D63:D97)</f>
        <v>6216.8000000000011</v>
      </c>
      <c r="E98" s="75">
        <f>SUM(E63:E97)</f>
        <v>5461.78</v>
      </c>
      <c r="F98" s="75">
        <f>SUM(F63:F97)</f>
        <v>5076.6399999999994</v>
      </c>
      <c r="G98" s="70">
        <f t="shared" si="4"/>
        <v>7.4521600630605561E-2</v>
      </c>
      <c r="H98" s="63">
        <f>SUM(C98:F98)</f>
        <v>33051.089999999997</v>
      </c>
      <c r="I98" s="81">
        <f t="shared" si="6"/>
        <v>-90010.361499999999</v>
      </c>
    </row>
    <row r="99" spans="1:9" ht="16.5">
      <c r="A99" s="83" t="s">
        <v>262</v>
      </c>
      <c r="B99" s="75">
        <f>B98+B59</f>
        <v>162561.4515</v>
      </c>
      <c r="C99" s="75">
        <f>C98+C59</f>
        <v>30019.670000000006</v>
      </c>
      <c r="D99" s="75">
        <f>D98+D59</f>
        <v>6530.2600000000011</v>
      </c>
      <c r="E99" s="75">
        <f>E98+E59</f>
        <v>8760.18</v>
      </c>
      <c r="F99" s="75">
        <f>F98+F59</f>
        <v>5076.6399999999994</v>
      </c>
      <c r="G99" s="70">
        <f t="shared" si="4"/>
        <v>0.11360899929697221</v>
      </c>
      <c r="H99" s="63">
        <f>SUM(C99:F99)</f>
        <v>50386.750000000007</v>
      </c>
      <c r="I99" s="81">
        <f t="shared" si="6"/>
        <v>-112174.7015</v>
      </c>
    </row>
    <row r="100" spans="1:9" ht="16.5">
      <c r="A100" s="83"/>
      <c r="B100" s="82"/>
      <c r="C100" s="65"/>
      <c r="D100" s="65"/>
      <c r="E100" s="65"/>
      <c r="F100" s="65"/>
      <c r="G100" s="70"/>
      <c r="H100" s="65"/>
      <c r="I100" s="81">
        <f t="shared" si="6"/>
        <v>0</v>
      </c>
    </row>
    <row r="101" spans="1:9" ht="22.5">
      <c r="A101" s="86" t="s">
        <v>263</v>
      </c>
      <c r="B101" s="82"/>
      <c r="C101" s="65"/>
      <c r="D101" s="65"/>
      <c r="E101" s="65"/>
      <c r="F101" s="65"/>
      <c r="G101" s="70"/>
      <c r="H101" s="65"/>
      <c r="I101" s="81">
        <f t="shared" si="6"/>
        <v>0</v>
      </c>
    </row>
    <row r="102" spans="1:9" ht="16.5">
      <c r="A102" s="88" t="s">
        <v>264</v>
      </c>
      <c r="B102" s="82"/>
      <c r="C102" s="65"/>
      <c r="D102" s="65"/>
      <c r="E102" s="65"/>
      <c r="F102" s="65"/>
      <c r="G102" s="70"/>
      <c r="H102" s="65"/>
      <c r="I102" s="81">
        <f t="shared" si="6"/>
        <v>0</v>
      </c>
    </row>
    <row r="103" spans="1:9" ht="16.5">
      <c r="A103" s="67" t="s">
        <v>265</v>
      </c>
      <c r="B103" s="82">
        <v>0</v>
      </c>
      <c r="C103" s="65"/>
      <c r="D103" s="65"/>
      <c r="E103" s="65"/>
      <c r="F103" s="65"/>
      <c r="G103" s="70">
        <f t="shared" si="4"/>
        <v>0</v>
      </c>
      <c r="H103" s="65">
        <f t="shared" si="5"/>
        <v>0</v>
      </c>
      <c r="I103" s="81">
        <f t="shared" si="6"/>
        <v>0</v>
      </c>
    </row>
    <row r="104" spans="1:9" ht="16.5">
      <c r="A104" s="67" t="s">
        <v>266</v>
      </c>
      <c r="B104" s="82">
        <v>0</v>
      </c>
      <c r="C104" s="65"/>
      <c r="D104" s="65"/>
      <c r="E104" s="65"/>
      <c r="F104" s="65"/>
      <c r="G104" s="70">
        <f t="shared" si="4"/>
        <v>0</v>
      </c>
      <c r="H104" s="65">
        <f t="shared" si="5"/>
        <v>0</v>
      </c>
      <c r="I104" s="81">
        <f t="shared" si="6"/>
        <v>0</v>
      </c>
    </row>
    <row r="105" spans="1:9" ht="16.5">
      <c r="A105" s="67" t="s">
        <v>267</v>
      </c>
      <c r="B105" s="82">
        <v>0</v>
      </c>
      <c r="C105" s="65"/>
      <c r="D105" s="65"/>
      <c r="E105" s="65"/>
      <c r="F105" s="65"/>
      <c r="G105" s="70">
        <f t="shared" si="4"/>
        <v>0</v>
      </c>
      <c r="H105" s="65">
        <f t="shared" si="5"/>
        <v>0</v>
      </c>
      <c r="I105" s="81">
        <f t="shared" si="6"/>
        <v>0</v>
      </c>
    </row>
    <row r="106" spans="1:9" ht="16.5">
      <c r="A106" s="67" t="s">
        <v>268</v>
      </c>
      <c r="B106" s="82">
        <v>0</v>
      </c>
      <c r="C106" s="65"/>
      <c r="D106" s="65"/>
      <c r="E106" s="65"/>
      <c r="F106" s="65"/>
      <c r="G106" s="70">
        <f t="shared" si="4"/>
        <v>0</v>
      </c>
      <c r="H106" s="65">
        <f t="shared" si="5"/>
        <v>0</v>
      </c>
      <c r="I106" s="81">
        <f t="shared" si="6"/>
        <v>0</v>
      </c>
    </row>
    <row r="107" spans="1:9" ht="16.5">
      <c r="A107" s="67" t="s">
        <v>269</v>
      </c>
      <c r="B107" s="82">
        <v>0</v>
      </c>
      <c r="C107" s="65"/>
      <c r="D107" s="65"/>
      <c r="E107" s="65"/>
      <c r="F107" s="65"/>
      <c r="G107" s="70">
        <f t="shared" si="4"/>
        <v>0</v>
      </c>
      <c r="H107" s="65">
        <f t="shared" si="5"/>
        <v>0</v>
      </c>
      <c r="I107" s="81">
        <f t="shared" si="6"/>
        <v>0</v>
      </c>
    </row>
    <row r="108" spans="1:9" ht="16.5">
      <c r="A108" s="67" t="s">
        <v>270</v>
      </c>
      <c r="B108" s="82">
        <v>0</v>
      </c>
      <c r="C108" s="65"/>
      <c r="D108" s="65"/>
      <c r="E108" s="65"/>
      <c r="F108" s="65"/>
      <c r="G108" s="70">
        <f t="shared" si="4"/>
        <v>0</v>
      </c>
      <c r="H108" s="65">
        <f t="shared" si="5"/>
        <v>0</v>
      </c>
      <c r="I108" s="81">
        <f t="shared" si="6"/>
        <v>0</v>
      </c>
    </row>
    <row r="109" spans="1:9" ht="16.5">
      <c r="A109" s="67" t="s">
        <v>271</v>
      </c>
      <c r="B109" s="82">
        <v>0</v>
      </c>
      <c r="C109" s="65"/>
      <c r="D109" s="65"/>
      <c r="E109" s="65"/>
      <c r="F109" s="65"/>
      <c r="G109" s="70">
        <f t="shared" si="4"/>
        <v>0</v>
      </c>
      <c r="H109" s="65">
        <f t="shared" si="5"/>
        <v>0</v>
      </c>
      <c r="I109" s="81">
        <f t="shared" si="6"/>
        <v>0</v>
      </c>
    </row>
    <row r="110" spans="1:9" ht="16.5">
      <c r="A110" s="67" t="s">
        <v>272</v>
      </c>
      <c r="B110" s="82">
        <v>0</v>
      </c>
      <c r="C110" s="65"/>
      <c r="D110" s="65"/>
      <c r="E110" s="65"/>
      <c r="F110" s="65"/>
      <c r="G110" s="70">
        <f t="shared" si="4"/>
        <v>0</v>
      </c>
      <c r="H110" s="65">
        <f t="shared" si="5"/>
        <v>0</v>
      </c>
      <c r="I110" s="81">
        <f t="shared" si="6"/>
        <v>0</v>
      </c>
    </row>
    <row r="111" spans="1:9" ht="16.5">
      <c r="A111" s="67" t="s">
        <v>273</v>
      </c>
      <c r="B111" s="82">
        <v>0</v>
      </c>
      <c r="C111" s="65"/>
      <c r="D111" s="65"/>
      <c r="E111" s="65"/>
      <c r="F111" s="65"/>
      <c r="G111" s="70">
        <f t="shared" si="4"/>
        <v>0</v>
      </c>
      <c r="H111" s="65">
        <f t="shared" si="5"/>
        <v>0</v>
      </c>
      <c r="I111" s="81">
        <f t="shared" si="6"/>
        <v>0</v>
      </c>
    </row>
    <row r="112" spans="1:9" ht="16.5">
      <c r="A112" s="67" t="s">
        <v>274</v>
      </c>
      <c r="B112" s="82">
        <v>0</v>
      </c>
      <c r="C112" s="65"/>
      <c r="D112" s="65"/>
      <c r="E112" s="65"/>
      <c r="F112" s="65"/>
      <c r="G112" s="70">
        <f t="shared" si="4"/>
        <v>0</v>
      </c>
      <c r="H112" s="65">
        <f t="shared" si="5"/>
        <v>0</v>
      </c>
      <c r="I112" s="81">
        <f t="shared" si="6"/>
        <v>0</v>
      </c>
    </row>
    <row r="113" spans="1:9" ht="16.5">
      <c r="A113" s="67" t="s">
        <v>275</v>
      </c>
      <c r="B113" s="82">
        <v>0</v>
      </c>
      <c r="C113" s="65"/>
      <c r="D113" s="65"/>
      <c r="E113" s="65"/>
      <c r="F113" s="65"/>
      <c r="G113" s="70">
        <f t="shared" si="4"/>
        <v>0</v>
      </c>
      <c r="H113" s="65">
        <f t="shared" si="5"/>
        <v>0</v>
      </c>
      <c r="I113" s="81">
        <f t="shared" si="6"/>
        <v>0</v>
      </c>
    </row>
    <row r="114" spans="1:9" ht="16.5">
      <c r="A114" s="67" t="s">
        <v>276</v>
      </c>
      <c r="B114" s="82">
        <v>0</v>
      </c>
      <c r="C114" s="65"/>
      <c r="D114" s="65"/>
      <c r="E114" s="65"/>
      <c r="F114" s="65"/>
      <c r="G114" s="70">
        <f t="shared" si="4"/>
        <v>0</v>
      </c>
      <c r="H114" s="65">
        <f t="shared" si="5"/>
        <v>0</v>
      </c>
      <c r="I114" s="81">
        <f t="shared" si="6"/>
        <v>0</v>
      </c>
    </row>
    <row r="115" spans="1:9" ht="16.5">
      <c r="A115" s="74" t="s">
        <v>277</v>
      </c>
      <c r="B115" s="75">
        <f>SUM(B103:B114)</f>
        <v>0</v>
      </c>
      <c r="C115" s="75">
        <f>SUM(C103:C114)</f>
        <v>0</v>
      </c>
      <c r="D115" s="75">
        <f>SUM(D103:D114)</f>
        <v>0</v>
      </c>
      <c r="E115" s="75">
        <f>SUM(E103:E114)</f>
        <v>0</v>
      </c>
      <c r="F115" s="75">
        <f>SUM(F103:F114)</f>
        <v>0</v>
      </c>
      <c r="G115" s="70">
        <f t="shared" si="4"/>
        <v>0</v>
      </c>
      <c r="H115" s="63">
        <f t="shared" si="5"/>
        <v>0</v>
      </c>
      <c r="I115" s="81">
        <f t="shared" si="6"/>
        <v>0</v>
      </c>
    </row>
    <row r="116" spans="1:9" ht="16.5">
      <c r="A116" s="67"/>
      <c r="B116" s="82"/>
      <c r="C116" s="65"/>
      <c r="D116" s="65"/>
      <c r="E116" s="65"/>
      <c r="F116" s="65"/>
      <c r="G116" s="70"/>
      <c r="H116" s="65"/>
      <c r="I116" s="81">
        <f t="shared" si="6"/>
        <v>0</v>
      </c>
    </row>
    <row r="117" spans="1:9" ht="16.5">
      <c r="A117" s="88" t="s">
        <v>278</v>
      </c>
      <c r="B117" s="82"/>
      <c r="C117" s="65"/>
      <c r="D117" s="65"/>
      <c r="E117" s="65"/>
      <c r="F117" s="65"/>
      <c r="G117" s="70"/>
      <c r="H117" s="65"/>
      <c r="I117" s="81">
        <f t="shared" si="6"/>
        <v>0</v>
      </c>
    </row>
    <row r="118" spans="1:9" ht="16.5">
      <c r="A118" s="67" t="s">
        <v>279</v>
      </c>
      <c r="B118" s="82">
        <v>0</v>
      </c>
      <c r="C118" s="65"/>
      <c r="D118" s="65"/>
      <c r="E118" s="65"/>
      <c r="F118" s="65"/>
      <c r="G118" s="70">
        <f t="shared" si="4"/>
        <v>0</v>
      </c>
      <c r="H118" s="65">
        <f t="shared" si="5"/>
        <v>0</v>
      </c>
      <c r="I118" s="81">
        <f t="shared" si="6"/>
        <v>0</v>
      </c>
    </row>
    <row r="119" spans="1:9" ht="16.5">
      <c r="A119" s="67" t="s">
        <v>259</v>
      </c>
      <c r="B119" s="82">
        <v>5000</v>
      </c>
      <c r="C119" s="65">
        <v>139.5</v>
      </c>
      <c r="D119" s="85">
        <v>68.48</v>
      </c>
      <c r="E119" s="85">
        <v>197.81</v>
      </c>
      <c r="F119" s="85"/>
      <c r="G119" s="70">
        <f t="shared" si="4"/>
        <v>9.1495077227085196E-4</v>
      </c>
      <c r="H119" s="65">
        <f t="shared" si="5"/>
        <v>405.79</v>
      </c>
      <c r="I119" s="81">
        <f t="shared" si="6"/>
        <v>-4594.21</v>
      </c>
    </row>
    <row r="120" spans="1:9" ht="16.5">
      <c r="A120" s="67" t="s">
        <v>280</v>
      </c>
      <c r="B120" s="82">
        <v>0</v>
      </c>
      <c r="C120" s="65"/>
      <c r="D120" s="65"/>
      <c r="E120" s="65"/>
      <c r="F120" s="65"/>
      <c r="G120" s="70">
        <f t="shared" si="4"/>
        <v>0</v>
      </c>
      <c r="H120" s="65">
        <f t="shared" si="5"/>
        <v>0</v>
      </c>
      <c r="I120" s="81">
        <f t="shared" si="6"/>
        <v>0</v>
      </c>
    </row>
    <row r="121" spans="1:9" ht="16.5">
      <c r="A121" s="67" t="s">
        <v>268</v>
      </c>
      <c r="B121" s="82">
        <v>0</v>
      </c>
      <c r="C121" s="65"/>
      <c r="D121" s="65"/>
      <c r="E121" s="65"/>
      <c r="F121" s="65"/>
      <c r="G121" s="70">
        <f t="shared" si="4"/>
        <v>0</v>
      </c>
      <c r="H121" s="65">
        <f t="shared" si="5"/>
        <v>0</v>
      </c>
      <c r="I121" s="81">
        <f t="shared" si="6"/>
        <v>0</v>
      </c>
    </row>
    <row r="122" spans="1:9" ht="16.5">
      <c r="A122" s="67" t="s">
        <v>281</v>
      </c>
      <c r="B122" s="82">
        <v>0</v>
      </c>
      <c r="C122" s="65"/>
      <c r="D122" s="65"/>
      <c r="E122" s="65"/>
      <c r="F122" s="65"/>
      <c r="G122" s="70">
        <f t="shared" si="4"/>
        <v>0</v>
      </c>
      <c r="H122" s="65">
        <f t="shared" si="5"/>
        <v>0</v>
      </c>
      <c r="I122" s="81">
        <f t="shared" si="6"/>
        <v>0</v>
      </c>
    </row>
    <row r="123" spans="1:9" ht="16.5">
      <c r="A123" s="67" t="s">
        <v>282</v>
      </c>
      <c r="B123" s="82">
        <v>0</v>
      </c>
      <c r="C123" s="65"/>
      <c r="D123" s="65"/>
      <c r="E123" s="65"/>
      <c r="F123" s="65"/>
      <c r="G123" s="70">
        <f t="shared" si="4"/>
        <v>0</v>
      </c>
      <c r="H123" s="65">
        <f t="shared" si="5"/>
        <v>0</v>
      </c>
      <c r="I123" s="81">
        <f t="shared" si="6"/>
        <v>0</v>
      </c>
    </row>
    <row r="124" spans="1:9" ht="16.5">
      <c r="A124" s="84" t="s">
        <v>283</v>
      </c>
      <c r="B124" s="82">
        <v>0</v>
      </c>
      <c r="C124" s="65"/>
      <c r="D124" s="65"/>
      <c r="E124" s="65"/>
      <c r="F124" s="65"/>
      <c r="G124" s="70">
        <f t="shared" si="4"/>
        <v>0</v>
      </c>
      <c r="H124" s="65">
        <f t="shared" si="5"/>
        <v>0</v>
      </c>
      <c r="I124" s="81">
        <f t="shared" si="6"/>
        <v>0</v>
      </c>
    </row>
    <row r="125" spans="1:9" ht="16.5">
      <c r="A125" s="84" t="s">
        <v>284</v>
      </c>
      <c r="B125" s="82">
        <v>27000</v>
      </c>
      <c r="C125" s="96"/>
      <c r="D125" s="96"/>
      <c r="E125" s="96"/>
      <c r="F125" s="96"/>
      <c r="G125" s="70">
        <f t="shared" si="4"/>
        <v>0</v>
      </c>
      <c r="H125" s="65">
        <f t="shared" si="5"/>
        <v>0</v>
      </c>
      <c r="I125" s="81">
        <f t="shared" si="6"/>
        <v>-27000</v>
      </c>
    </row>
    <row r="126" spans="1:9" ht="16.5">
      <c r="A126" s="67" t="s">
        <v>285</v>
      </c>
      <c r="B126" s="82">
        <v>0</v>
      </c>
      <c r="C126" s="85"/>
      <c r="D126" s="85"/>
      <c r="E126" s="85"/>
      <c r="F126" s="85"/>
      <c r="G126" s="70">
        <f t="shared" si="4"/>
        <v>0</v>
      </c>
      <c r="H126" s="65">
        <f t="shared" si="5"/>
        <v>0</v>
      </c>
      <c r="I126" s="81">
        <f t="shared" si="6"/>
        <v>0</v>
      </c>
    </row>
    <row r="127" spans="1:9" ht="16.5">
      <c r="A127" s="67" t="s">
        <v>286</v>
      </c>
      <c r="B127" s="82">
        <v>0</v>
      </c>
      <c r="C127" s="65"/>
      <c r="D127" s="65"/>
      <c r="E127" s="65"/>
      <c r="F127" s="65"/>
      <c r="G127" s="70">
        <f t="shared" si="4"/>
        <v>0</v>
      </c>
      <c r="H127" s="65">
        <f t="shared" si="5"/>
        <v>0</v>
      </c>
      <c r="I127" s="81">
        <f t="shared" si="6"/>
        <v>0</v>
      </c>
    </row>
    <row r="128" spans="1:9" ht="16.5">
      <c r="A128" s="67" t="s">
        <v>287</v>
      </c>
      <c r="B128" s="82">
        <v>0</v>
      </c>
      <c r="C128" s="65"/>
      <c r="D128" s="65"/>
      <c r="E128" s="65"/>
      <c r="F128" s="65"/>
      <c r="G128" s="70">
        <f t="shared" si="4"/>
        <v>0</v>
      </c>
      <c r="H128" s="65">
        <f t="shared" si="5"/>
        <v>0</v>
      </c>
      <c r="I128" s="81">
        <f t="shared" si="6"/>
        <v>0</v>
      </c>
    </row>
    <row r="129" spans="1:9" ht="16.5">
      <c r="A129" s="67" t="s">
        <v>288</v>
      </c>
      <c r="B129" s="82">
        <v>0</v>
      </c>
      <c r="C129" s="65"/>
      <c r="D129" s="65"/>
      <c r="E129" s="65"/>
      <c r="F129" s="65"/>
      <c r="G129" s="70">
        <f t="shared" si="4"/>
        <v>0</v>
      </c>
      <c r="H129" s="65">
        <f t="shared" si="5"/>
        <v>0</v>
      </c>
      <c r="I129" s="81">
        <f t="shared" si="6"/>
        <v>0</v>
      </c>
    </row>
    <row r="130" spans="1:9" ht="16.5">
      <c r="A130" s="67" t="s">
        <v>289</v>
      </c>
      <c r="B130" s="82">
        <v>0</v>
      </c>
      <c r="C130" s="96"/>
      <c r="D130" s="96"/>
      <c r="E130" s="96"/>
      <c r="F130" s="96"/>
      <c r="G130" s="70">
        <f t="shared" si="4"/>
        <v>0</v>
      </c>
      <c r="H130" s="65">
        <f t="shared" si="5"/>
        <v>0</v>
      </c>
      <c r="I130" s="81">
        <f t="shared" si="6"/>
        <v>0</v>
      </c>
    </row>
    <row r="131" spans="1:9" ht="16.5">
      <c r="A131" s="67" t="s">
        <v>290</v>
      </c>
      <c r="B131" s="82">
        <v>3000</v>
      </c>
      <c r="C131" s="65">
        <v>452.47</v>
      </c>
      <c r="D131" s="65">
        <v>0.22</v>
      </c>
      <c r="E131" s="65">
        <v>0.22</v>
      </c>
      <c r="F131" s="65">
        <v>0.44</v>
      </c>
      <c r="G131" s="70">
        <f t="shared" si="4"/>
        <v>1.0221861864732763E-3</v>
      </c>
      <c r="H131" s="65">
        <f t="shared" si="5"/>
        <v>453.35000000000008</v>
      </c>
      <c r="I131" s="81">
        <f t="shared" si="6"/>
        <v>-2546.65</v>
      </c>
    </row>
    <row r="132" spans="1:9" ht="16.5">
      <c r="A132" s="67" t="s">
        <v>291</v>
      </c>
      <c r="B132" s="82">
        <v>0</v>
      </c>
      <c r="C132" s="65"/>
      <c r="D132" s="65"/>
      <c r="E132" s="65"/>
      <c r="F132" s="65"/>
      <c r="G132" s="70">
        <f t="shared" si="4"/>
        <v>0</v>
      </c>
      <c r="H132" s="65">
        <f t="shared" si="5"/>
        <v>0</v>
      </c>
      <c r="I132" s="81">
        <f t="shared" si="6"/>
        <v>0</v>
      </c>
    </row>
    <row r="133" spans="1:9" ht="16.5">
      <c r="A133" s="67" t="s">
        <v>292</v>
      </c>
      <c r="B133" s="82">
        <v>0</v>
      </c>
      <c r="C133" s="65"/>
      <c r="D133" s="65"/>
      <c r="E133" s="65"/>
      <c r="F133" s="65"/>
      <c r="G133" s="70">
        <f t="shared" si="4"/>
        <v>0</v>
      </c>
      <c r="H133" s="65">
        <f t="shared" si="5"/>
        <v>0</v>
      </c>
      <c r="I133" s="81">
        <f t="shared" si="6"/>
        <v>0</v>
      </c>
    </row>
    <row r="134" spans="1:9" ht="16.5">
      <c r="A134" s="67" t="s">
        <v>293</v>
      </c>
      <c r="B134" s="82">
        <v>0</v>
      </c>
      <c r="C134" s="65"/>
      <c r="D134" s="65"/>
      <c r="E134" s="65"/>
      <c r="F134" s="65"/>
      <c r="G134" s="70">
        <f t="shared" si="4"/>
        <v>0</v>
      </c>
      <c r="H134" s="65">
        <f t="shared" si="5"/>
        <v>0</v>
      </c>
      <c r="I134" s="81">
        <f t="shared" si="6"/>
        <v>0</v>
      </c>
    </row>
    <row r="135" spans="1:9" ht="16.5">
      <c r="A135" s="67" t="s">
        <v>294</v>
      </c>
      <c r="B135" s="82">
        <v>0</v>
      </c>
      <c r="C135" s="65"/>
      <c r="D135" s="65"/>
      <c r="E135" s="65"/>
      <c r="F135" s="65"/>
      <c r="G135" s="70">
        <f t="shared" si="4"/>
        <v>0</v>
      </c>
      <c r="H135" s="65">
        <f t="shared" si="5"/>
        <v>0</v>
      </c>
      <c r="I135" s="81">
        <f t="shared" si="6"/>
        <v>0</v>
      </c>
    </row>
    <row r="136" spans="1:9" ht="16.5">
      <c r="A136" s="74" t="s">
        <v>295</v>
      </c>
      <c r="B136" s="75">
        <f>SUM(B118:B135)</f>
        <v>35000</v>
      </c>
      <c r="C136" s="75">
        <f>SUM(C118:C135)</f>
        <v>591.97</v>
      </c>
      <c r="D136" s="75">
        <f>SUM(D118:D135)</f>
        <v>68.7</v>
      </c>
      <c r="E136" s="75">
        <f>SUM(E118:E135)</f>
        <v>198.03</v>
      </c>
      <c r="F136" s="75">
        <f>SUM(F118:F135)</f>
        <v>0.44</v>
      </c>
      <c r="G136" s="70">
        <f>H136/$H$10</f>
        <v>1.9371369587441283E-3</v>
      </c>
      <c r="H136" s="63">
        <f t="shared" si="5"/>
        <v>859.1400000000001</v>
      </c>
      <c r="I136" s="81">
        <f t="shared" si="6"/>
        <v>-34140.86</v>
      </c>
    </row>
    <row r="137" spans="1:9" ht="16.5">
      <c r="A137" s="83" t="s">
        <v>296</v>
      </c>
      <c r="B137" s="75">
        <f>B115+B136</f>
        <v>35000</v>
      </c>
      <c r="C137" s="75">
        <f>C115+C136</f>
        <v>591.97</v>
      </c>
      <c r="D137" s="75">
        <f>D115+D136</f>
        <v>68.7</v>
      </c>
      <c r="E137" s="75">
        <f>E115+E136</f>
        <v>198.03</v>
      </c>
      <c r="F137" s="75">
        <f>F115+F136</f>
        <v>0.44</v>
      </c>
      <c r="G137" s="70">
        <f>H137/$H$10</f>
        <v>1.9371369587441283E-3</v>
      </c>
      <c r="H137" s="63">
        <f t="shared" si="5"/>
        <v>859.1400000000001</v>
      </c>
      <c r="I137" s="81">
        <f t="shared" si="6"/>
        <v>-34140.86</v>
      </c>
    </row>
    <row r="138" spans="1:9" ht="16.5">
      <c r="A138" s="83"/>
      <c r="G138" s="70"/>
      <c r="I138" s="81">
        <f t="shared" si="6"/>
        <v>0</v>
      </c>
    </row>
    <row r="139" spans="1:9" ht="16.5">
      <c r="A139" s="83" t="s">
        <v>297</v>
      </c>
      <c r="B139" s="75">
        <f>B14+B39+B99+B137</f>
        <v>2174779.3797200001</v>
      </c>
      <c r="C139" s="75">
        <f>C14+C39+C99+C137</f>
        <v>343522.27199999994</v>
      </c>
      <c r="D139" s="75">
        <f>D14+D39+D99+D137</f>
        <v>62125.13</v>
      </c>
      <c r="E139" s="75">
        <f>E14+E39+E99+E137</f>
        <v>46698.159999999996</v>
      </c>
      <c r="F139" s="75">
        <f>F14+F39+F99+F137</f>
        <v>25115.429999999997</v>
      </c>
      <c r="G139" s="70">
        <f>H139/$H$10</f>
        <v>1.0765501943360041</v>
      </c>
      <c r="H139" s="75">
        <f>H14+H39+H99+H137</f>
        <v>477460.99200000003</v>
      </c>
      <c r="I139" s="81">
        <f t="shared" si="6"/>
        <v>-1697318.38772</v>
      </c>
    </row>
    <row r="140" spans="1:9" ht="16.5">
      <c r="A140" s="83" t="s">
        <v>298</v>
      </c>
      <c r="B140" s="75">
        <f>B10-B139</f>
        <v>-58146.039720000234</v>
      </c>
      <c r="C140" s="75">
        <f t="shared" ref="C140:H140" si="7">C10-C139</f>
        <v>99987.928000000073</v>
      </c>
      <c r="D140" s="75">
        <f t="shared" si="7"/>
        <v>-62125.13</v>
      </c>
      <c r="E140" s="75">
        <f t="shared" si="7"/>
        <v>-46698.159999999996</v>
      </c>
      <c r="F140" s="75">
        <f t="shared" si="7"/>
        <v>-25115.429999999997</v>
      </c>
      <c r="G140" s="70">
        <f>H140/$H$10</f>
        <v>-7.6550194336004032E-2</v>
      </c>
      <c r="H140" s="75">
        <f t="shared" si="7"/>
        <v>-33950.792000000016</v>
      </c>
      <c r="I140" s="81">
        <f t="shared" si="6"/>
        <v>24195.247720000218</v>
      </c>
    </row>
    <row r="141" spans="1:9" ht="15.75">
      <c r="A141" s="97"/>
    </row>
    <row r="142" spans="1:9" ht="15.75">
      <c r="A142" s="98"/>
    </row>
    <row r="143" spans="1:9" ht="15.75">
      <c r="A143" s="98"/>
    </row>
    <row r="144" spans="1:9" ht="15.75">
      <c r="A144" s="98"/>
    </row>
    <row r="145" spans="1:1" ht="15.75">
      <c r="A145" s="1"/>
    </row>
    <row r="146" spans="1:1" ht="15.75">
      <c r="A146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4BCD-7804-4027-9D99-F15C4ACA65BF}">
  <sheetPr codeName="Sheet3">
    <tabColor rgb="FF00B0F0"/>
  </sheetPr>
  <dimension ref="B1:M62"/>
  <sheetViews>
    <sheetView tabSelected="1" zoomScaleNormal="100" workbookViewId="0">
      <pane xSplit="4" ySplit="4" topLeftCell="E5" activePane="bottomRight" state="frozen"/>
      <selection activeCell="C4" sqref="C4"/>
      <selection pane="topRight" activeCell="C4" sqref="C4"/>
      <selection pane="bottomLeft" activeCell="C4" sqref="C4"/>
      <selection pane="bottomRight" activeCell="I27" sqref="I27"/>
    </sheetView>
  </sheetViews>
  <sheetFormatPr defaultRowHeight="15"/>
  <cols>
    <col min="3" max="3" width="44.140625" bestFit="1" customWidth="1"/>
    <col min="4" max="4" width="7.28515625" bestFit="1" customWidth="1"/>
    <col min="5" max="5" width="11.5703125" bestFit="1" customWidth="1"/>
    <col min="6" max="8" width="13.28515625" bestFit="1" customWidth="1"/>
    <col min="9" max="9" width="11.5703125" bestFit="1" customWidth="1"/>
    <col min="10" max="11" width="13.28515625" bestFit="1" customWidth="1"/>
    <col min="12" max="12" width="11" bestFit="1" customWidth="1"/>
    <col min="13" max="13" width="16.140625" customWidth="1"/>
    <col min="259" max="259" width="44.140625" bestFit="1" customWidth="1"/>
    <col min="260" max="260" width="7.5703125" customWidth="1"/>
    <col min="261" max="261" width="11.5703125" bestFit="1" customWidth="1"/>
    <col min="262" max="264" width="13.28515625" bestFit="1" customWidth="1"/>
    <col min="265" max="265" width="11.5703125" bestFit="1" customWidth="1"/>
    <col min="266" max="267" width="13.28515625" bestFit="1" customWidth="1"/>
    <col min="268" max="268" width="4.7109375" customWidth="1"/>
    <col min="269" max="269" width="16.140625" customWidth="1"/>
    <col min="515" max="515" width="44.140625" bestFit="1" customWidth="1"/>
    <col min="516" max="516" width="7.5703125" customWidth="1"/>
    <col min="517" max="517" width="11.5703125" bestFit="1" customWidth="1"/>
    <col min="518" max="520" width="13.28515625" bestFit="1" customWidth="1"/>
    <col min="521" max="521" width="11.5703125" bestFit="1" customWidth="1"/>
    <col min="522" max="523" width="13.28515625" bestFit="1" customWidth="1"/>
    <col min="524" max="524" width="4.7109375" customWidth="1"/>
    <col min="525" max="525" width="16.140625" customWidth="1"/>
    <col min="771" max="771" width="44.140625" bestFit="1" customWidth="1"/>
    <col min="772" max="772" width="7.5703125" customWidth="1"/>
    <col min="773" max="773" width="11.5703125" bestFit="1" customWidth="1"/>
    <col min="774" max="776" width="13.28515625" bestFit="1" customWidth="1"/>
    <col min="777" max="777" width="11.5703125" bestFit="1" customWidth="1"/>
    <col min="778" max="779" width="13.28515625" bestFit="1" customWidth="1"/>
    <col min="780" max="780" width="4.7109375" customWidth="1"/>
    <col min="781" max="781" width="16.140625" customWidth="1"/>
    <col min="1027" max="1027" width="44.140625" bestFit="1" customWidth="1"/>
    <col min="1028" max="1028" width="7.5703125" customWidth="1"/>
    <col min="1029" max="1029" width="11.5703125" bestFit="1" customWidth="1"/>
    <col min="1030" max="1032" width="13.28515625" bestFit="1" customWidth="1"/>
    <col min="1033" max="1033" width="11.5703125" bestFit="1" customWidth="1"/>
    <col min="1034" max="1035" width="13.28515625" bestFit="1" customWidth="1"/>
    <col min="1036" max="1036" width="4.7109375" customWidth="1"/>
    <col min="1037" max="1037" width="16.140625" customWidth="1"/>
    <col min="1283" max="1283" width="44.140625" bestFit="1" customWidth="1"/>
    <col min="1284" max="1284" width="7.5703125" customWidth="1"/>
    <col min="1285" max="1285" width="11.5703125" bestFit="1" customWidth="1"/>
    <col min="1286" max="1288" width="13.28515625" bestFit="1" customWidth="1"/>
    <col min="1289" max="1289" width="11.5703125" bestFit="1" customWidth="1"/>
    <col min="1290" max="1291" width="13.28515625" bestFit="1" customWidth="1"/>
    <col min="1292" max="1292" width="4.7109375" customWidth="1"/>
    <col min="1293" max="1293" width="16.140625" customWidth="1"/>
    <col min="1539" max="1539" width="44.140625" bestFit="1" customWidth="1"/>
    <col min="1540" max="1540" width="7.5703125" customWidth="1"/>
    <col min="1541" max="1541" width="11.5703125" bestFit="1" customWidth="1"/>
    <col min="1542" max="1544" width="13.28515625" bestFit="1" customWidth="1"/>
    <col min="1545" max="1545" width="11.5703125" bestFit="1" customWidth="1"/>
    <col min="1546" max="1547" width="13.28515625" bestFit="1" customWidth="1"/>
    <col min="1548" max="1548" width="4.7109375" customWidth="1"/>
    <col min="1549" max="1549" width="16.140625" customWidth="1"/>
    <col min="1795" max="1795" width="44.140625" bestFit="1" customWidth="1"/>
    <col min="1796" max="1796" width="7.5703125" customWidth="1"/>
    <col min="1797" max="1797" width="11.5703125" bestFit="1" customWidth="1"/>
    <col min="1798" max="1800" width="13.28515625" bestFit="1" customWidth="1"/>
    <col min="1801" max="1801" width="11.5703125" bestFit="1" customWidth="1"/>
    <col min="1802" max="1803" width="13.28515625" bestFit="1" customWidth="1"/>
    <col min="1804" max="1804" width="4.7109375" customWidth="1"/>
    <col min="1805" max="1805" width="16.140625" customWidth="1"/>
    <col min="2051" max="2051" width="44.140625" bestFit="1" customWidth="1"/>
    <col min="2052" max="2052" width="7.5703125" customWidth="1"/>
    <col min="2053" max="2053" width="11.5703125" bestFit="1" customWidth="1"/>
    <col min="2054" max="2056" width="13.28515625" bestFit="1" customWidth="1"/>
    <col min="2057" max="2057" width="11.5703125" bestFit="1" customWidth="1"/>
    <col min="2058" max="2059" width="13.28515625" bestFit="1" customWidth="1"/>
    <col min="2060" max="2060" width="4.7109375" customWidth="1"/>
    <col min="2061" max="2061" width="16.140625" customWidth="1"/>
    <col min="2307" max="2307" width="44.140625" bestFit="1" customWidth="1"/>
    <col min="2308" max="2308" width="7.5703125" customWidth="1"/>
    <col min="2309" max="2309" width="11.5703125" bestFit="1" customWidth="1"/>
    <col min="2310" max="2312" width="13.28515625" bestFit="1" customWidth="1"/>
    <col min="2313" max="2313" width="11.5703125" bestFit="1" customWidth="1"/>
    <col min="2314" max="2315" width="13.28515625" bestFit="1" customWidth="1"/>
    <col min="2316" max="2316" width="4.7109375" customWidth="1"/>
    <col min="2317" max="2317" width="16.140625" customWidth="1"/>
    <col min="2563" max="2563" width="44.140625" bestFit="1" customWidth="1"/>
    <col min="2564" max="2564" width="7.5703125" customWidth="1"/>
    <col min="2565" max="2565" width="11.5703125" bestFit="1" customWidth="1"/>
    <col min="2566" max="2568" width="13.28515625" bestFit="1" customWidth="1"/>
    <col min="2569" max="2569" width="11.5703125" bestFit="1" customWidth="1"/>
    <col min="2570" max="2571" width="13.28515625" bestFit="1" customWidth="1"/>
    <col min="2572" max="2572" width="4.7109375" customWidth="1"/>
    <col min="2573" max="2573" width="16.140625" customWidth="1"/>
    <col min="2819" max="2819" width="44.140625" bestFit="1" customWidth="1"/>
    <col min="2820" max="2820" width="7.5703125" customWidth="1"/>
    <col min="2821" max="2821" width="11.5703125" bestFit="1" customWidth="1"/>
    <col min="2822" max="2824" width="13.28515625" bestFit="1" customWidth="1"/>
    <col min="2825" max="2825" width="11.5703125" bestFit="1" customWidth="1"/>
    <col min="2826" max="2827" width="13.28515625" bestFit="1" customWidth="1"/>
    <col min="2828" max="2828" width="4.7109375" customWidth="1"/>
    <col min="2829" max="2829" width="16.140625" customWidth="1"/>
    <col min="3075" max="3075" width="44.140625" bestFit="1" customWidth="1"/>
    <col min="3076" max="3076" width="7.5703125" customWidth="1"/>
    <col min="3077" max="3077" width="11.5703125" bestFit="1" customWidth="1"/>
    <col min="3078" max="3080" width="13.28515625" bestFit="1" customWidth="1"/>
    <col min="3081" max="3081" width="11.5703125" bestFit="1" customWidth="1"/>
    <col min="3082" max="3083" width="13.28515625" bestFit="1" customWidth="1"/>
    <col min="3084" max="3084" width="4.7109375" customWidth="1"/>
    <col min="3085" max="3085" width="16.140625" customWidth="1"/>
    <col min="3331" max="3331" width="44.140625" bestFit="1" customWidth="1"/>
    <col min="3332" max="3332" width="7.5703125" customWidth="1"/>
    <col min="3333" max="3333" width="11.5703125" bestFit="1" customWidth="1"/>
    <col min="3334" max="3336" width="13.28515625" bestFit="1" customWidth="1"/>
    <col min="3337" max="3337" width="11.5703125" bestFit="1" customWidth="1"/>
    <col min="3338" max="3339" width="13.28515625" bestFit="1" customWidth="1"/>
    <col min="3340" max="3340" width="4.7109375" customWidth="1"/>
    <col min="3341" max="3341" width="16.140625" customWidth="1"/>
    <col min="3587" max="3587" width="44.140625" bestFit="1" customWidth="1"/>
    <col min="3588" max="3588" width="7.5703125" customWidth="1"/>
    <col min="3589" max="3589" width="11.5703125" bestFit="1" customWidth="1"/>
    <col min="3590" max="3592" width="13.28515625" bestFit="1" customWidth="1"/>
    <col min="3593" max="3593" width="11.5703125" bestFit="1" customWidth="1"/>
    <col min="3594" max="3595" width="13.28515625" bestFit="1" customWidth="1"/>
    <col min="3596" max="3596" width="4.7109375" customWidth="1"/>
    <col min="3597" max="3597" width="16.140625" customWidth="1"/>
    <col min="3843" max="3843" width="44.140625" bestFit="1" customWidth="1"/>
    <col min="3844" max="3844" width="7.5703125" customWidth="1"/>
    <col min="3845" max="3845" width="11.5703125" bestFit="1" customWidth="1"/>
    <col min="3846" max="3848" width="13.28515625" bestFit="1" customWidth="1"/>
    <col min="3849" max="3849" width="11.5703125" bestFit="1" customWidth="1"/>
    <col min="3850" max="3851" width="13.28515625" bestFit="1" customWidth="1"/>
    <col min="3852" max="3852" width="4.7109375" customWidth="1"/>
    <col min="3853" max="3853" width="16.140625" customWidth="1"/>
    <col min="4099" max="4099" width="44.140625" bestFit="1" customWidth="1"/>
    <col min="4100" max="4100" width="7.5703125" customWidth="1"/>
    <col min="4101" max="4101" width="11.5703125" bestFit="1" customWidth="1"/>
    <col min="4102" max="4104" width="13.28515625" bestFit="1" customWidth="1"/>
    <col min="4105" max="4105" width="11.5703125" bestFit="1" customWidth="1"/>
    <col min="4106" max="4107" width="13.28515625" bestFit="1" customWidth="1"/>
    <col min="4108" max="4108" width="4.7109375" customWidth="1"/>
    <col min="4109" max="4109" width="16.140625" customWidth="1"/>
    <col min="4355" max="4355" width="44.140625" bestFit="1" customWidth="1"/>
    <col min="4356" max="4356" width="7.5703125" customWidth="1"/>
    <col min="4357" max="4357" width="11.5703125" bestFit="1" customWidth="1"/>
    <col min="4358" max="4360" width="13.28515625" bestFit="1" customWidth="1"/>
    <col min="4361" max="4361" width="11.5703125" bestFit="1" customWidth="1"/>
    <col min="4362" max="4363" width="13.28515625" bestFit="1" customWidth="1"/>
    <col min="4364" max="4364" width="4.7109375" customWidth="1"/>
    <col min="4365" max="4365" width="16.140625" customWidth="1"/>
    <col min="4611" max="4611" width="44.140625" bestFit="1" customWidth="1"/>
    <col min="4612" max="4612" width="7.5703125" customWidth="1"/>
    <col min="4613" max="4613" width="11.5703125" bestFit="1" customWidth="1"/>
    <col min="4614" max="4616" width="13.28515625" bestFit="1" customWidth="1"/>
    <col min="4617" max="4617" width="11.5703125" bestFit="1" customWidth="1"/>
    <col min="4618" max="4619" width="13.28515625" bestFit="1" customWidth="1"/>
    <col min="4620" max="4620" width="4.7109375" customWidth="1"/>
    <col min="4621" max="4621" width="16.140625" customWidth="1"/>
    <col min="4867" max="4867" width="44.140625" bestFit="1" customWidth="1"/>
    <col min="4868" max="4868" width="7.5703125" customWidth="1"/>
    <col min="4869" max="4869" width="11.5703125" bestFit="1" customWidth="1"/>
    <col min="4870" max="4872" width="13.28515625" bestFit="1" customWidth="1"/>
    <col min="4873" max="4873" width="11.5703125" bestFit="1" customWidth="1"/>
    <col min="4874" max="4875" width="13.28515625" bestFit="1" customWidth="1"/>
    <col min="4876" max="4876" width="4.7109375" customWidth="1"/>
    <col min="4877" max="4877" width="16.140625" customWidth="1"/>
    <col min="5123" max="5123" width="44.140625" bestFit="1" customWidth="1"/>
    <col min="5124" max="5124" width="7.5703125" customWidth="1"/>
    <col min="5125" max="5125" width="11.5703125" bestFit="1" customWidth="1"/>
    <col min="5126" max="5128" width="13.28515625" bestFit="1" customWidth="1"/>
    <col min="5129" max="5129" width="11.5703125" bestFit="1" customWidth="1"/>
    <col min="5130" max="5131" width="13.28515625" bestFit="1" customWidth="1"/>
    <col min="5132" max="5132" width="4.7109375" customWidth="1"/>
    <col min="5133" max="5133" width="16.140625" customWidth="1"/>
    <col min="5379" max="5379" width="44.140625" bestFit="1" customWidth="1"/>
    <col min="5380" max="5380" width="7.5703125" customWidth="1"/>
    <col min="5381" max="5381" width="11.5703125" bestFit="1" customWidth="1"/>
    <col min="5382" max="5384" width="13.28515625" bestFit="1" customWidth="1"/>
    <col min="5385" max="5385" width="11.5703125" bestFit="1" customWidth="1"/>
    <col min="5386" max="5387" width="13.28515625" bestFit="1" customWidth="1"/>
    <col min="5388" max="5388" width="4.7109375" customWidth="1"/>
    <col min="5389" max="5389" width="16.140625" customWidth="1"/>
    <col min="5635" max="5635" width="44.140625" bestFit="1" customWidth="1"/>
    <col min="5636" max="5636" width="7.5703125" customWidth="1"/>
    <col min="5637" max="5637" width="11.5703125" bestFit="1" customWidth="1"/>
    <col min="5638" max="5640" width="13.28515625" bestFit="1" customWidth="1"/>
    <col min="5641" max="5641" width="11.5703125" bestFit="1" customWidth="1"/>
    <col min="5642" max="5643" width="13.28515625" bestFit="1" customWidth="1"/>
    <col min="5644" max="5644" width="4.7109375" customWidth="1"/>
    <col min="5645" max="5645" width="16.140625" customWidth="1"/>
    <col min="5891" max="5891" width="44.140625" bestFit="1" customWidth="1"/>
    <col min="5892" max="5892" width="7.5703125" customWidth="1"/>
    <col min="5893" max="5893" width="11.5703125" bestFit="1" customWidth="1"/>
    <col min="5894" max="5896" width="13.28515625" bestFit="1" customWidth="1"/>
    <col min="5897" max="5897" width="11.5703125" bestFit="1" customWidth="1"/>
    <col min="5898" max="5899" width="13.28515625" bestFit="1" customWidth="1"/>
    <col min="5900" max="5900" width="4.7109375" customWidth="1"/>
    <col min="5901" max="5901" width="16.140625" customWidth="1"/>
    <col min="6147" max="6147" width="44.140625" bestFit="1" customWidth="1"/>
    <col min="6148" max="6148" width="7.5703125" customWidth="1"/>
    <col min="6149" max="6149" width="11.5703125" bestFit="1" customWidth="1"/>
    <col min="6150" max="6152" width="13.28515625" bestFit="1" customWidth="1"/>
    <col min="6153" max="6153" width="11.5703125" bestFit="1" customWidth="1"/>
    <col min="6154" max="6155" width="13.28515625" bestFit="1" customWidth="1"/>
    <col min="6156" max="6156" width="4.7109375" customWidth="1"/>
    <col min="6157" max="6157" width="16.140625" customWidth="1"/>
    <col min="6403" max="6403" width="44.140625" bestFit="1" customWidth="1"/>
    <col min="6404" max="6404" width="7.5703125" customWidth="1"/>
    <col min="6405" max="6405" width="11.5703125" bestFit="1" customWidth="1"/>
    <col min="6406" max="6408" width="13.28515625" bestFit="1" customWidth="1"/>
    <col min="6409" max="6409" width="11.5703125" bestFit="1" customWidth="1"/>
    <col min="6410" max="6411" width="13.28515625" bestFit="1" customWidth="1"/>
    <col min="6412" max="6412" width="4.7109375" customWidth="1"/>
    <col min="6413" max="6413" width="16.140625" customWidth="1"/>
    <col min="6659" max="6659" width="44.140625" bestFit="1" customWidth="1"/>
    <col min="6660" max="6660" width="7.5703125" customWidth="1"/>
    <col min="6661" max="6661" width="11.5703125" bestFit="1" customWidth="1"/>
    <col min="6662" max="6664" width="13.28515625" bestFit="1" customWidth="1"/>
    <col min="6665" max="6665" width="11.5703125" bestFit="1" customWidth="1"/>
    <col min="6666" max="6667" width="13.28515625" bestFit="1" customWidth="1"/>
    <col min="6668" max="6668" width="4.7109375" customWidth="1"/>
    <col min="6669" max="6669" width="16.140625" customWidth="1"/>
    <col min="6915" max="6915" width="44.140625" bestFit="1" customWidth="1"/>
    <col min="6916" max="6916" width="7.5703125" customWidth="1"/>
    <col min="6917" max="6917" width="11.5703125" bestFit="1" customWidth="1"/>
    <col min="6918" max="6920" width="13.28515625" bestFit="1" customWidth="1"/>
    <col min="6921" max="6921" width="11.5703125" bestFit="1" customWidth="1"/>
    <col min="6922" max="6923" width="13.28515625" bestFit="1" customWidth="1"/>
    <col min="6924" max="6924" width="4.7109375" customWidth="1"/>
    <col min="6925" max="6925" width="16.140625" customWidth="1"/>
    <col min="7171" max="7171" width="44.140625" bestFit="1" customWidth="1"/>
    <col min="7172" max="7172" width="7.5703125" customWidth="1"/>
    <col min="7173" max="7173" width="11.5703125" bestFit="1" customWidth="1"/>
    <col min="7174" max="7176" width="13.28515625" bestFit="1" customWidth="1"/>
    <col min="7177" max="7177" width="11.5703125" bestFit="1" customWidth="1"/>
    <col min="7178" max="7179" width="13.28515625" bestFit="1" customWidth="1"/>
    <col min="7180" max="7180" width="4.7109375" customWidth="1"/>
    <col min="7181" max="7181" width="16.140625" customWidth="1"/>
    <col min="7427" max="7427" width="44.140625" bestFit="1" customWidth="1"/>
    <col min="7428" max="7428" width="7.5703125" customWidth="1"/>
    <col min="7429" max="7429" width="11.5703125" bestFit="1" customWidth="1"/>
    <col min="7430" max="7432" width="13.28515625" bestFit="1" customWidth="1"/>
    <col min="7433" max="7433" width="11.5703125" bestFit="1" customWidth="1"/>
    <col min="7434" max="7435" width="13.28515625" bestFit="1" customWidth="1"/>
    <col min="7436" max="7436" width="4.7109375" customWidth="1"/>
    <col min="7437" max="7437" width="16.140625" customWidth="1"/>
    <col min="7683" max="7683" width="44.140625" bestFit="1" customWidth="1"/>
    <col min="7684" max="7684" width="7.5703125" customWidth="1"/>
    <col min="7685" max="7685" width="11.5703125" bestFit="1" customWidth="1"/>
    <col min="7686" max="7688" width="13.28515625" bestFit="1" customWidth="1"/>
    <col min="7689" max="7689" width="11.5703125" bestFit="1" customWidth="1"/>
    <col min="7690" max="7691" width="13.28515625" bestFit="1" customWidth="1"/>
    <col min="7692" max="7692" width="4.7109375" customWidth="1"/>
    <col min="7693" max="7693" width="16.140625" customWidth="1"/>
    <col min="7939" max="7939" width="44.140625" bestFit="1" customWidth="1"/>
    <col min="7940" max="7940" width="7.5703125" customWidth="1"/>
    <col min="7941" max="7941" width="11.5703125" bestFit="1" customWidth="1"/>
    <col min="7942" max="7944" width="13.28515625" bestFit="1" customWidth="1"/>
    <col min="7945" max="7945" width="11.5703125" bestFit="1" customWidth="1"/>
    <col min="7946" max="7947" width="13.28515625" bestFit="1" customWidth="1"/>
    <col min="7948" max="7948" width="4.7109375" customWidth="1"/>
    <col min="7949" max="7949" width="16.140625" customWidth="1"/>
    <col min="8195" max="8195" width="44.140625" bestFit="1" customWidth="1"/>
    <col min="8196" max="8196" width="7.5703125" customWidth="1"/>
    <col min="8197" max="8197" width="11.5703125" bestFit="1" customWidth="1"/>
    <col min="8198" max="8200" width="13.28515625" bestFit="1" customWidth="1"/>
    <col min="8201" max="8201" width="11.5703125" bestFit="1" customWidth="1"/>
    <col min="8202" max="8203" width="13.28515625" bestFit="1" customWidth="1"/>
    <col min="8204" max="8204" width="4.7109375" customWidth="1"/>
    <col min="8205" max="8205" width="16.140625" customWidth="1"/>
    <col min="8451" max="8451" width="44.140625" bestFit="1" customWidth="1"/>
    <col min="8452" max="8452" width="7.5703125" customWidth="1"/>
    <col min="8453" max="8453" width="11.5703125" bestFit="1" customWidth="1"/>
    <col min="8454" max="8456" width="13.28515625" bestFit="1" customWidth="1"/>
    <col min="8457" max="8457" width="11.5703125" bestFit="1" customWidth="1"/>
    <col min="8458" max="8459" width="13.28515625" bestFit="1" customWidth="1"/>
    <col min="8460" max="8460" width="4.7109375" customWidth="1"/>
    <col min="8461" max="8461" width="16.140625" customWidth="1"/>
    <col min="8707" max="8707" width="44.140625" bestFit="1" customWidth="1"/>
    <col min="8708" max="8708" width="7.5703125" customWidth="1"/>
    <col min="8709" max="8709" width="11.5703125" bestFit="1" customWidth="1"/>
    <col min="8710" max="8712" width="13.28515625" bestFit="1" customWidth="1"/>
    <col min="8713" max="8713" width="11.5703125" bestFit="1" customWidth="1"/>
    <col min="8714" max="8715" width="13.28515625" bestFit="1" customWidth="1"/>
    <col min="8716" max="8716" width="4.7109375" customWidth="1"/>
    <col min="8717" max="8717" width="16.140625" customWidth="1"/>
    <col min="8963" max="8963" width="44.140625" bestFit="1" customWidth="1"/>
    <col min="8964" max="8964" width="7.5703125" customWidth="1"/>
    <col min="8965" max="8965" width="11.5703125" bestFit="1" customWidth="1"/>
    <col min="8966" max="8968" width="13.28515625" bestFit="1" customWidth="1"/>
    <col min="8969" max="8969" width="11.5703125" bestFit="1" customWidth="1"/>
    <col min="8970" max="8971" width="13.28515625" bestFit="1" customWidth="1"/>
    <col min="8972" max="8972" width="4.7109375" customWidth="1"/>
    <col min="8973" max="8973" width="16.140625" customWidth="1"/>
    <col min="9219" max="9219" width="44.140625" bestFit="1" customWidth="1"/>
    <col min="9220" max="9220" width="7.5703125" customWidth="1"/>
    <col min="9221" max="9221" width="11.5703125" bestFit="1" customWidth="1"/>
    <col min="9222" max="9224" width="13.28515625" bestFit="1" customWidth="1"/>
    <col min="9225" max="9225" width="11.5703125" bestFit="1" customWidth="1"/>
    <col min="9226" max="9227" width="13.28515625" bestFit="1" customWidth="1"/>
    <col min="9228" max="9228" width="4.7109375" customWidth="1"/>
    <col min="9229" max="9229" width="16.140625" customWidth="1"/>
    <col min="9475" max="9475" width="44.140625" bestFit="1" customWidth="1"/>
    <col min="9476" max="9476" width="7.5703125" customWidth="1"/>
    <col min="9477" max="9477" width="11.5703125" bestFit="1" customWidth="1"/>
    <col min="9478" max="9480" width="13.28515625" bestFit="1" customWidth="1"/>
    <col min="9481" max="9481" width="11.5703125" bestFit="1" customWidth="1"/>
    <col min="9482" max="9483" width="13.28515625" bestFit="1" customWidth="1"/>
    <col min="9484" max="9484" width="4.7109375" customWidth="1"/>
    <col min="9485" max="9485" width="16.140625" customWidth="1"/>
    <col min="9731" max="9731" width="44.140625" bestFit="1" customWidth="1"/>
    <col min="9732" max="9732" width="7.5703125" customWidth="1"/>
    <col min="9733" max="9733" width="11.5703125" bestFit="1" customWidth="1"/>
    <col min="9734" max="9736" width="13.28515625" bestFit="1" customWidth="1"/>
    <col min="9737" max="9737" width="11.5703125" bestFit="1" customWidth="1"/>
    <col min="9738" max="9739" width="13.28515625" bestFit="1" customWidth="1"/>
    <col min="9740" max="9740" width="4.7109375" customWidth="1"/>
    <col min="9741" max="9741" width="16.140625" customWidth="1"/>
    <col min="9987" max="9987" width="44.140625" bestFit="1" customWidth="1"/>
    <col min="9988" max="9988" width="7.5703125" customWidth="1"/>
    <col min="9989" max="9989" width="11.5703125" bestFit="1" customWidth="1"/>
    <col min="9990" max="9992" width="13.28515625" bestFit="1" customWidth="1"/>
    <col min="9993" max="9993" width="11.5703125" bestFit="1" customWidth="1"/>
    <col min="9994" max="9995" width="13.28515625" bestFit="1" customWidth="1"/>
    <col min="9996" max="9996" width="4.7109375" customWidth="1"/>
    <col min="9997" max="9997" width="16.140625" customWidth="1"/>
    <col min="10243" max="10243" width="44.140625" bestFit="1" customWidth="1"/>
    <col min="10244" max="10244" width="7.5703125" customWidth="1"/>
    <col min="10245" max="10245" width="11.5703125" bestFit="1" customWidth="1"/>
    <col min="10246" max="10248" width="13.28515625" bestFit="1" customWidth="1"/>
    <col min="10249" max="10249" width="11.5703125" bestFit="1" customWidth="1"/>
    <col min="10250" max="10251" width="13.28515625" bestFit="1" customWidth="1"/>
    <col min="10252" max="10252" width="4.7109375" customWidth="1"/>
    <col min="10253" max="10253" width="16.140625" customWidth="1"/>
    <col min="10499" max="10499" width="44.140625" bestFit="1" customWidth="1"/>
    <col min="10500" max="10500" width="7.5703125" customWidth="1"/>
    <col min="10501" max="10501" width="11.5703125" bestFit="1" customWidth="1"/>
    <col min="10502" max="10504" width="13.28515625" bestFit="1" customWidth="1"/>
    <col min="10505" max="10505" width="11.5703125" bestFit="1" customWidth="1"/>
    <col min="10506" max="10507" width="13.28515625" bestFit="1" customWidth="1"/>
    <col min="10508" max="10508" width="4.7109375" customWidth="1"/>
    <col min="10509" max="10509" width="16.140625" customWidth="1"/>
    <col min="10755" max="10755" width="44.140625" bestFit="1" customWidth="1"/>
    <col min="10756" max="10756" width="7.5703125" customWidth="1"/>
    <col min="10757" max="10757" width="11.5703125" bestFit="1" customWidth="1"/>
    <col min="10758" max="10760" width="13.28515625" bestFit="1" customWidth="1"/>
    <col min="10761" max="10761" width="11.5703125" bestFit="1" customWidth="1"/>
    <col min="10762" max="10763" width="13.28515625" bestFit="1" customWidth="1"/>
    <col min="10764" max="10764" width="4.7109375" customWidth="1"/>
    <col min="10765" max="10765" width="16.140625" customWidth="1"/>
    <col min="11011" max="11011" width="44.140625" bestFit="1" customWidth="1"/>
    <col min="11012" max="11012" width="7.5703125" customWidth="1"/>
    <col min="11013" max="11013" width="11.5703125" bestFit="1" customWidth="1"/>
    <col min="11014" max="11016" width="13.28515625" bestFit="1" customWidth="1"/>
    <col min="11017" max="11017" width="11.5703125" bestFit="1" customWidth="1"/>
    <col min="11018" max="11019" width="13.28515625" bestFit="1" customWidth="1"/>
    <col min="11020" max="11020" width="4.7109375" customWidth="1"/>
    <col min="11021" max="11021" width="16.140625" customWidth="1"/>
    <col min="11267" max="11267" width="44.140625" bestFit="1" customWidth="1"/>
    <col min="11268" max="11268" width="7.5703125" customWidth="1"/>
    <col min="11269" max="11269" width="11.5703125" bestFit="1" customWidth="1"/>
    <col min="11270" max="11272" width="13.28515625" bestFit="1" customWidth="1"/>
    <col min="11273" max="11273" width="11.5703125" bestFit="1" customWidth="1"/>
    <col min="11274" max="11275" width="13.28515625" bestFit="1" customWidth="1"/>
    <col min="11276" max="11276" width="4.7109375" customWidth="1"/>
    <col min="11277" max="11277" width="16.140625" customWidth="1"/>
    <col min="11523" max="11523" width="44.140625" bestFit="1" customWidth="1"/>
    <col min="11524" max="11524" width="7.5703125" customWidth="1"/>
    <col min="11525" max="11525" width="11.5703125" bestFit="1" customWidth="1"/>
    <col min="11526" max="11528" width="13.28515625" bestFit="1" customWidth="1"/>
    <col min="11529" max="11529" width="11.5703125" bestFit="1" customWidth="1"/>
    <col min="11530" max="11531" width="13.28515625" bestFit="1" customWidth="1"/>
    <col min="11532" max="11532" width="4.7109375" customWidth="1"/>
    <col min="11533" max="11533" width="16.140625" customWidth="1"/>
    <col min="11779" max="11779" width="44.140625" bestFit="1" customWidth="1"/>
    <col min="11780" max="11780" width="7.5703125" customWidth="1"/>
    <col min="11781" max="11781" width="11.5703125" bestFit="1" customWidth="1"/>
    <col min="11782" max="11784" width="13.28515625" bestFit="1" customWidth="1"/>
    <col min="11785" max="11785" width="11.5703125" bestFit="1" customWidth="1"/>
    <col min="11786" max="11787" width="13.28515625" bestFit="1" customWidth="1"/>
    <col min="11788" max="11788" width="4.7109375" customWidth="1"/>
    <col min="11789" max="11789" width="16.140625" customWidth="1"/>
    <col min="12035" max="12035" width="44.140625" bestFit="1" customWidth="1"/>
    <col min="12036" max="12036" width="7.5703125" customWidth="1"/>
    <col min="12037" max="12037" width="11.5703125" bestFit="1" customWidth="1"/>
    <col min="12038" max="12040" width="13.28515625" bestFit="1" customWidth="1"/>
    <col min="12041" max="12041" width="11.5703125" bestFit="1" customWidth="1"/>
    <col min="12042" max="12043" width="13.28515625" bestFit="1" customWidth="1"/>
    <col min="12044" max="12044" width="4.7109375" customWidth="1"/>
    <col min="12045" max="12045" width="16.140625" customWidth="1"/>
    <col min="12291" max="12291" width="44.140625" bestFit="1" customWidth="1"/>
    <col min="12292" max="12292" width="7.5703125" customWidth="1"/>
    <col min="12293" max="12293" width="11.5703125" bestFit="1" customWidth="1"/>
    <col min="12294" max="12296" width="13.28515625" bestFit="1" customWidth="1"/>
    <col min="12297" max="12297" width="11.5703125" bestFit="1" customWidth="1"/>
    <col min="12298" max="12299" width="13.28515625" bestFit="1" customWidth="1"/>
    <col min="12300" max="12300" width="4.7109375" customWidth="1"/>
    <col min="12301" max="12301" width="16.140625" customWidth="1"/>
    <col min="12547" max="12547" width="44.140625" bestFit="1" customWidth="1"/>
    <col min="12548" max="12548" width="7.5703125" customWidth="1"/>
    <col min="12549" max="12549" width="11.5703125" bestFit="1" customWidth="1"/>
    <col min="12550" max="12552" width="13.28515625" bestFit="1" customWidth="1"/>
    <col min="12553" max="12553" width="11.5703125" bestFit="1" customWidth="1"/>
    <col min="12554" max="12555" width="13.28515625" bestFit="1" customWidth="1"/>
    <col min="12556" max="12556" width="4.7109375" customWidth="1"/>
    <col min="12557" max="12557" width="16.140625" customWidth="1"/>
    <col min="12803" max="12803" width="44.140625" bestFit="1" customWidth="1"/>
    <col min="12804" max="12804" width="7.5703125" customWidth="1"/>
    <col min="12805" max="12805" width="11.5703125" bestFit="1" customWidth="1"/>
    <col min="12806" max="12808" width="13.28515625" bestFit="1" customWidth="1"/>
    <col min="12809" max="12809" width="11.5703125" bestFit="1" customWidth="1"/>
    <col min="12810" max="12811" width="13.28515625" bestFit="1" customWidth="1"/>
    <col min="12812" max="12812" width="4.7109375" customWidth="1"/>
    <col min="12813" max="12813" width="16.140625" customWidth="1"/>
    <col min="13059" max="13059" width="44.140625" bestFit="1" customWidth="1"/>
    <col min="13060" max="13060" width="7.5703125" customWidth="1"/>
    <col min="13061" max="13061" width="11.5703125" bestFit="1" customWidth="1"/>
    <col min="13062" max="13064" width="13.28515625" bestFit="1" customWidth="1"/>
    <col min="13065" max="13065" width="11.5703125" bestFit="1" customWidth="1"/>
    <col min="13066" max="13067" width="13.28515625" bestFit="1" customWidth="1"/>
    <col min="13068" max="13068" width="4.7109375" customWidth="1"/>
    <col min="13069" max="13069" width="16.140625" customWidth="1"/>
    <col min="13315" max="13315" width="44.140625" bestFit="1" customWidth="1"/>
    <col min="13316" max="13316" width="7.5703125" customWidth="1"/>
    <col min="13317" max="13317" width="11.5703125" bestFit="1" customWidth="1"/>
    <col min="13318" max="13320" width="13.28515625" bestFit="1" customWidth="1"/>
    <col min="13321" max="13321" width="11.5703125" bestFit="1" customWidth="1"/>
    <col min="13322" max="13323" width="13.28515625" bestFit="1" customWidth="1"/>
    <col min="13324" max="13324" width="4.7109375" customWidth="1"/>
    <col min="13325" max="13325" width="16.140625" customWidth="1"/>
    <col min="13571" max="13571" width="44.140625" bestFit="1" customWidth="1"/>
    <col min="13572" max="13572" width="7.5703125" customWidth="1"/>
    <col min="13573" max="13573" width="11.5703125" bestFit="1" customWidth="1"/>
    <col min="13574" max="13576" width="13.28515625" bestFit="1" customWidth="1"/>
    <col min="13577" max="13577" width="11.5703125" bestFit="1" customWidth="1"/>
    <col min="13578" max="13579" width="13.28515625" bestFit="1" customWidth="1"/>
    <col min="13580" max="13580" width="4.7109375" customWidth="1"/>
    <col min="13581" max="13581" width="16.140625" customWidth="1"/>
    <col min="13827" max="13827" width="44.140625" bestFit="1" customWidth="1"/>
    <col min="13828" max="13828" width="7.5703125" customWidth="1"/>
    <col min="13829" max="13829" width="11.5703125" bestFit="1" customWidth="1"/>
    <col min="13830" max="13832" width="13.28515625" bestFit="1" customWidth="1"/>
    <col min="13833" max="13833" width="11.5703125" bestFit="1" customWidth="1"/>
    <col min="13834" max="13835" width="13.28515625" bestFit="1" customWidth="1"/>
    <col min="13836" max="13836" width="4.7109375" customWidth="1"/>
    <col min="13837" max="13837" width="16.140625" customWidth="1"/>
    <col min="14083" max="14083" width="44.140625" bestFit="1" customWidth="1"/>
    <col min="14084" max="14084" width="7.5703125" customWidth="1"/>
    <col min="14085" max="14085" width="11.5703125" bestFit="1" customWidth="1"/>
    <col min="14086" max="14088" width="13.28515625" bestFit="1" customWidth="1"/>
    <col min="14089" max="14089" width="11.5703125" bestFit="1" customWidth="1"/>
    <col min="14090" max="14091" width="13.28515625" bestFit="1" customWidth="1"/>
    <col min="14092" max="14092" width="4.7109375" customWidth="1"/>
    <col min="14093" max="14093" width="16.140625" customWidth="1"/>
    <col min="14339" max="14339" width="44.140625" bestFit="1" customWidth="1"/>
    <col min="14340" max="14340" width="7.5703125" customWidth="1"/>
    <col min="14341" max="14341" width="11.5703125" bestFit="1" customWidth="1"/>
    <col min="14342" max="14344" width="13.28515625" bestFit="1" customWidth="1"/>
    <col min="14345" max="14345" width="11.5703125" bestFit="1" customWidth="1"/>
    <col min="14346" max="14347" width="13.28515625" bestFit="1" customWidth="1"/>
    <col min="14348" max="14348" width="4.7109375" customWidth="1"/>
    <col min="14349" max="14349" width="16.140625" customWidth="1"/>
    <col min="14595" max="14595" width="44.140625" bestFit="1" customWidth="1"/>
    <col min="14596" max="14596" width="7.5703125" customWidth="1"/>
    <col min="14597" max="14597" width="11.5703125" bestFit="1" customWidth="1"/>
    <col min="14598" max="14600" width="13.28515625" bestFit="1" customWidth="1"/>
    <col min="14601" max="14601" width="11.5703125" bestFit="1" customWidth="1"/>
    <col min="14602" max="14603" width="13.28515625" bestFit="1" customWidth="1"/>
    <col min="14604" max="14604" width="4.7109375" customWidth="1"/>
    <col min="14605" max="14605" width="16.140625" customWidth="1"/>
    <col min="14851" max="14851" width="44.140625" bestFit="1" customWidth="1"/>
    <col min="14852" max="14852" width="7.5703125" customWidth="1"/>
    <col min="14853" max="14853" width="11.5703125" bestFit="1" customWidth="1"/>
    <col min="14854" max="14856" width="13.28515625" bestFit="1" customWidth="1"/>
    <col min="14857" max="14857" width="11.5703125" bestFit="1" customWidth="1"/>
    <col min="14858" max="14859" width="13.28515625" bestFit="1" customWidth="1"/>
    <col min="14860" max="14860" width="4.7109375" customWidth="1"/>
    <col min="14861" max="14861" width="16.140625" customWidth="1"/>
    <col min="15107" max="15107" width="44.140625" bestFit="1" customWidth="1"/>
    <col min="15108" max="15108" width="7.5703125" customWidth="1"/>
    <col min="15109" max="15109" width="11.5703125" bestFit="1" customWidth="1"/>
    <col min="15110" max="15112" width="13.28515625" bestFit="1" customWidth="1"/>
    <col min="15113" max="15113" width="11.5703125" bestFit="1" customWidth="1"/>
    <col min="15114" max="15115" width="13.28515625" bestFit="1" customWidth="1"/>
    <col min="15116" max="15116" width="4.7109375" customWidth="1"/>
    <col min="15117" max="15117" width="16.140625" customWidth="1"/>
    <col min="15363" max="15363" width="44.140625" bestFit="1" customWidth="1"/>
    <col min="15364" max="15364" width="7.5703125" customWidth="1"/>
    <col min="15365" max="15365" width="11.5703125" bestFit="1" customWidth="1"/>
    <col min="15366" max="15368" width="13.28515625" bestFit="1" customWidth="1"/>
    <col min="15369" max="15369" width="11.5703125" bestFit="1" customWidth="1"/>
    <col min="15370" max="15371" width="13.28515625" bestFit="1" customWidth="1"/>
    <col min="15372" max="15372" width="4.7109375" customWidth="1"/>
    <col min="15373" max="15373" width="16.140625" customWidth="1"/>
    <col min="15619" max="15619" width="44.140625" bestFit="1" customWidth="1"/>
    <col min="15620" max="15620" width="7.5703125" customWidth="1"/>
    <col min="15621" max="15621" width="11.5703125" bestFit="1" customWidth="1"/>
    <col min="15622" max="15624" width="13.28515625" bestFit="1" customWidth="1"/>
    <col min="15625" max="15625" width="11.5703125" bestFit="1" customWidth="1"/>
    <col min="15626" max="15627" width="13.28515625" bestFit="1" customWidth="1"/>
    <col min="15628" max="15628" width="4.7109375" customWidth="1"/>
    <col min="15629" max="15629" width="16.140625" customWidth="1"/>
    <col min="15875" max="15875" width="44.140625" bestFit="1" customWidth="1"/>
    <col min="15876" max="15876" width="7.5703125" customWidth="1"/>
    <col min="15877" max="15877" width="11.5703125" bestFit="1" customWidth="1"/>
    <col min="15878" max="15880" width="13.28515625" bestFit="1" customWidth="1"/>
    <col min="15881" max="15881" width="11.5703125" bestFit="1" customWidth="1"/>
    <col min="15882" max="15883" width="13.28515625" bestFit="1" customWidth="1"/>
    <col min="15884" max="15884" width="4.7109375" customWidth="1"/>
    <col min="15885" max="15885" width="16.140625" customWidth="1"/>
    <col min="16131" max="16131" width="44.140625" bestFit="1" customWidth="1"/>
    <col min="16132" max="16132" width="7.5703125" customWidth="1"/>
    <col min="16133" max="16133" width="11.5703125" bestFit="1" customWidth="1"/>
    <col min="16134" max="16136" width="13.28515625" bestFit="1" customWidth="1"/>
    <col min="16137" max="16137" width="11.5703125" bestFit="1" customWidth="1"/>
    <col min="16138" max="16139" width="13.28515625" bestFit="1" customWidth="1"/>
    <col min="16140" max="16140" width="4.7109375" customWidth="1"/>
    <col min="16141" max="16141" width="16.140625" customWidth="1"/>
  </cols>
  <sheetData>
    <row r="1" spans="2:13">
      <c r="B1" t="s">
        <v>299</v>
      </c>
    </row>
    <row r="3" spans="2:13">
      <c r="B3" t="s">
        <v>300</v>
      </c>
      <c r="E3" s="113" t="s">
        <v>301</v>
      </c>
      <c r="F3" s="113"/>
      <c r="G3" s="113"/>
      <c r="H3" s="113"/>
      <c r="I3" s="114" t="s">
        <v>302</v>
      </c>
      <c r="J3" s="114"/>
      <c r="K3" s="114"/>
      <c r="L3" s="114"/>
      <c r="M3" s="114"/>
    </row>
    <row r="4" spans="2:13">
      <c r="B4" s="99" t="s">
        <v>303</v>
      </c>
      <c r="C4" s="99" t="s">
        <v>304</v>
      </c>
      <c r="D4" s="99" t="s">
        <v>188</v>
      </c>
      <c r="E4" s="99" t="s">
        <v>193</v>
      </c>
      <c r="F4" s="99" t="s">
        <v>305</v>
      </c>
      <c r="G4" s="99" t="s">
        <v>306</v>
      </c>
      <c r="H4" s="99" t="s">
        <v>307</v>
      </c>
      <c r="I4" s="99" t="s">
        <v>193</v>
      </c>
      <c r="J4" s="99" t="s">
        <v>305</v>
      </c>
      <c r="K4" s="99" t="s">
        <v>306</v>
      </c>
      <c r="L4" s="99" t="s">
        <v>343</v>
      </c>
      <c r="M4" s="99" t="s">
        <v>307</v>
      </c>
    </row>
    <row r="5" spans="2:13" hidden="1">
      <c r="B5" s="99" t="s">
        <v>308</v>
      </c>
      <c r="C5" s="99" t="s">
        <v>309</v>
      </c>
      <c r="D5" s="100">
        <v>0.61</v>
      </c>
      <c r="E5" s="101"/>
      <c r="F5" s="102">
        <v>1658464.3600000006</v>
      </c>
      <c r="G5" s="101">
        <f>E5+F5</f>
        <v>1658464.3600000006</v>
      </c>
      <c r="H5" s="101">
        <f>D5*G5</f>
        <v>1011663.2596000003</v>
      </c>
      <c r="I5" s="101"/>
      <c r="J5" s="102"/>
      <c r="K5" s="101">
        <v>100</v>
      </c>
      <c r="L5" s="112">
        <f>M5/K5</f>
        <v>0.75</v>
      </c>
      <c r="M5" s="101">
        <v>75</v>
      </c>
    </row>
    <row r="6" spans="2:13" hidden="1">
      <c r="B6" s="99"/>
      <c r="C6" s="99" t="s">
        <v>310</v>
      </c>
      <c r="D6" s="100">
        <v>0.7</v>
      </c>
      <c r="E6" s="101"/>
      <c r="F6" s="102">
        <v>8900</v>
      </c>
      <c r="G6" s="101">
        <f t="shared" ref="G6:G57" si="0">E6+F6</f>
        <v>8900</v>
      </c>
      <c r="H6" s="101">
        <f t="shared" ref="H6:H17" si="1">D6*G6</f>
        <v>6230</v>
      </c>
      <c r="I6" s="101"/>
      <c r="J6" s="102"/>
      <c r="K6" s="101">
        <v>101</v>
      </c>
      <c r="L6" s="111">
        <f>M6/K6</f>
        <v>0.59405940594059403</v>
      </c>
      <c r="M6" s="101">
        <v>60</v>
      </c>
    </row>
    <row r="7" spans="2:13" hidden="1">
      <c r="B7" s="99"/>
      <c r="C7" s="99" t="s">
        <v>311</v>
      </c>
      <c r="D7" s="100">
        <v>0.63</v>
      </c>
      <c r="E7" s="101"/>
      <c r="F7" s="102">
        <v>13916</v>
      </c>
      <c r="G7" s="101">
        <f t="shared" si="0"/>
        <v>13916</v>
      </c>
      <c r="H7" s="101">
        <f t="shared" si="1"/>
        <v>8767.08</v>
      </c>
      <c r="I7" s="101"/>
      <c r="J7" s="102"/>
      <c r="K7" s="101"/>
      <c r="L7" s="101"/>
      <c r="M7" s="101"/>
    </row>
    <row r="8" spans="2:13" hidden="1">
      <c r="B8" s="99"/>
      <c r="C8" s="99" t="s">
        <v>312</v>
      </c>
      <c r="D8" s="103">
        <v>0.02</v>
      </c>
      <c r="E8" s="104">
        <v>59904.5</v>
      </c>
      <c r="F8" s="101"/>
      <c r="G8" s="101">
        <f t="shared" si="0"/>
        <v>59904.5</v>
      </c>
      <c r="H8" s="101">
        <f t="shared" si="1"/>
        <v>1198.0899999999999</v>
      </c>
      <c r="I8" s="104"/>
      <c r="J8" s="101"/>
      <c r="K8" s="101"/>
      <c r="L8" s="101"/>
      <c r="M8" s="101"/>
    </row>
    <row r="9" spans="2:13" hidden="1">
      <c r="B9" s="99"/>
      <c r="C9" s="99" t="s">
        <v>313</v>
      </c>
      <c r="D9" s="100">
        <v>0.45</v>
      </c>
      <c r="E9" s="101"/>
      <c r="F9" s="101"/>
      <c r="G9" s="101">
        <f t="shared" si="0"/>
        <v>0</v>
      </c>
      <c r="H9" s="101">
        <f t="shared" si="1"/>
        <v>0</v>
      </c>
      <c r="I9" s="101"/>
      <c r="J9" s="101"/>
      <c r="K9" s="101"/>
      <c r="L9" s="101"/>
      <c r="M9" s="101"/>
    </row>
    <row r="10" spans="2:13" hidden="1">
      <c r="B10" s="99"/>
      <c r="C10" s="99" t="s">
        <v>314</v>
      </c>
      <c r="D10" s="105">
        <v>5.5E-2</v>
      </c>
      <c r="E10" s="104">
        <v>26256.39</v>
      </c>
      <c r="F10" s="101"/>
      <c r="G10" s="101">
        <f t="shared" si="0"/>
        <v>26256.39</v>
      </c>
      <c r="H10" s="101">
        <f t="shared" si="1"/>
        <v>1444.1014499999999</v>
      </c>
      <c r="I10" s="104"/>
      <c r="J10" s="101"/>
      <c r="K10" s="101"/>
      <c r="L10" s="101"/>
      <c r="M10" s="101"/>
    </row>
    <row r="11" spans="2:13" hidden="1">
      <c r="B11" s="99"/>
      <c r="C11" s="99" t="s">
        <v>315</v>
      </c>
      <c r="D11" s="105">
        <v>5.5E-2</v>
      </c>
      <c r="E11" s="104">
        <v>50681.3</v>
      </c>
      <c r="F11" s="101"/>
      <c r="G11" s="101">
        <f t="shared" si="0"/>
        <v>50681.3</v>
      </c>
      <c r="H11" s="101">
        <f t="shared" si="1"/>
        <v>2787.4715000000001</v>
      </c>
      <c r="I11" s="104"/>
      <c r="J11" s="101"/>
      <c r="K11" s="101"/>
      <c r="L11" s="101"/>
      <c r="M11" s="101"/>
    </row>
    <row r="12" spans="2:13" hidden="1">
      <c r="B12" s="99"/>
      <c r="C12" s="99" t="s">
        <v>316</v>
      </c>
      <c r="D12" s="100">
        <v>0.63349999999999995</v>
      </c>
      <c r="E12" s="101"/>
      <c r="F12" s="102">
        <v>707533</v>
      </c>
      <c r="G12" s="101">
        <f t="shared" si="0"/>
        <v>707533</v>
      </c>
      <c r="H12" s="101">
        <f t="shared" si="1"/>
        <v>448222.15549999999</v>
      </c>
      <c r="I12" s="101"/>
      <c r="J12" s="102"/>
      <c r="K12" s="101"/>
      <c r="L12" s="101"/>
      <c r="M12" s="101"/>
    </row>
    <row r="13" spans="2:13" hidden="1">
      <c r="B13" s="99"/>
      <c r="C13" s="99" t="s">
        <v>317</v>
      </c>
      <c r="D13" s="100">
        <v>0.61</v>
      </c>
      <c r="E13" s="101"/>
      <c r="F13" s="101">
        <v>130000</v>
      </c>
      <c r="G13" s="101">
        <f t="shared" si="0"/>
        <v>130000</v>
      </c>
      <c r="H13" s="101">
        <f t="shared" si="1"/>
        <v>79300</v>
      </c>
      <c r="I13" s="101"/>
      <c r="J13" s="101"/>
      <c r="K13" s="101"/>
      <c r="L13" s="101"/>
      <c r="M13" s="101"/>
    </row>
    <row r="14" spans="2:13" hidden="1">
      <c r="B14" s="99"/>
      <c r="C14" s="99" t="s">
        <v>318</v>
      </c>
      <c r="D14" s="103">
        <v>0.6</v>
      </c>
      <c r="E14" s="101"/>
      <c r="F14" s="102">
        <v>5520</v>
      </c>
      <c r="G14" s="101">
        <f t="shared" si="0"/>
        <v>5520</v>
      </c>
      <c r="H14" s="101">
        <f t="shared" si="1"/>
        <v>3312</v>
      </c>
      <c r="I14" s="101"/>
      <c r="J14" s="102"/>
      <c r="K14" s="101"/>
      <c r="L14" s="101"/>
      <c r="M14" s="101"/>
    </row>
    <row r="15" spans="2:13" hidden="1">
      <c r="B15" s="99"/>
      <c r="C15" s="99" t="s">
        <v>319</v>
      </c>
      <c r="D15" s="106">
        <v>0.6</v>
      </c>
      <c r="E15" s="101"/>
      <c r="F15" s="102">
        <v>58155.97</v>
      </c>
      <c r="G15" s="101">
        <f t="shared" si="0"/>
        <v>58155.97</v>
      </c>
      <c r="H15" s="101">
        <f t="shared" si="1"/>
        <v>34893.582000000002</v>
      </c>
      <c r="I15" s="101"/>
      <c r="J15" s="102"/>
      <c r="K15" s="101"/>
      <c r="L15" s="101"/>
      <c r="M15" s="101"/>
    </row>
    <row r="16" spans="2:13" hidden="1">
      <c r="B16" s="99"/>
      <c r="C16" s="99" t="s">
        <v>320</v>
      </c>
      <c r="D16" s="105">
        <v>2.3E-2</v>
      </c>
      <c r="E16" s="104">
        <v>374.3</v>
      </c>
      <c r="F16" s="101"/>
      <c r="G16" s="101">
        <f>E16+F16</f>
        <v>374.3</v>
      </c>
      <c r="H16" s="101">
        <f t="shared" si="1"/>
        <v>8.6089000000000002</v>
      </c>
      <c r="I16" s="104"/>
      <c r="J16" s="101"/>
      <c r="K16" s="101"/>
      <c r="L16" s="101"/>
      <c r="M16" s="101"/>
    </row>
    <row r="17" spans="2:13" hidden="1">
      <c r="B17" s="99"/>
      <c r="C17" s="99" t="s">
        <v>321</v>
      </c>
      <c r="D17" s="103">
        <v>0.35</v>
      </c>
      <c r="E17" s="104">
        <v>41347.599999999999</v>
      </c>
      <c r="F17" s="101"/>
      <c r="G17" s="101">
        <f t="shared" si="0"/>
        <v>41347.599999999999</v>
      </c>
      <c r="H17" s="101">
        <f t="shared" si="1"/>
        <v>14471.659999999998</v>
      </c>
      <c r="I17" s="104"/>
      <c r="J17" s="101"/>
      <c r="K17" s="101"/>
      <c r="L17" s="101"/>
      <c r="M17" s="101"/>
    </row>
    <row r="18" spans="2:13" hidden="1">
      <c r="B18" s="99" t="s">
        <v>322</v>
      </c>
      <c r="C18" s="107"/>
      <c r="D18" s="99"/>
      <c r="E18" s="104">
        <f t="shared" ref="E18:K18" si="2">SUM(E5:E17)</f>
        <v>178564.09</v>
      </c>
      <c r="F18" s="104">
        <f t="shared" si="2"/>
        <v>2582489.3300000005</v>
      </c>
      <c r="G18" s="104">
        <f t="shared" si="2"/>
        <v>2761053.4200000009</v>
      </c>
      <c r="H18" s="104">
        <f t="shared" si="2"/>
        <v>1612298.0089500002</v>
      </c>
      <c r="I18" s="104">
        <f t="shared" si="2"/>
        <v>0</v>
      </c>
      <c r="J18" s="104">
        <f t="shared" si="2"/>
        <v>0</v>
      </c>
      <c r="K18" s="104">
        <f t="shared" si="2"/>
        <v>201</v>
      </c>
      <c r="L18" s="104"/>
      <c r="M18" s="104">
        <f>SUM(M5:M17)</f>
        <v>135</v>
      </c>
    </row>
    <row r="19" spans="2:13">
      <c r="B19" s="99" t="s">
        <v>323</v>
      </c>
      <c r="C19" s="99" t="s">
        <v>309</v>
      </c>
      <c r="D19" s="100">
        <v>0.61</v>
      </c>
      <c r="E19" s="101"/>
      <c r="F19" s="101">
        <v>1450597.52</v>
      </c>
      <c r="G19" s="101">
        <f t="shared" si="0"/>
        <v>1450597.52</v>
      </c>
      <c r="H19" s="101">
        <f t="shared" ref="H19:H57" si="3">D19*G19</f>
        <v>884864.48719999997</v>
      </c>
      <c r="I19" s="101"/>
      <c r="J19" s="101"/>
      <c r="K19" s="101"/>
      <c r="L19" s="101"/>
      <c r="M19" s="101"/>
    </row>
    <row r="20" spans="2:13">
      <c r="B20" s="99"/>
      <c r="C20" s="99" t="s">
        <v>324</v>
      </c>
      <c r="D20" s="100">
        <v>0.61</v>
      </c>
      <c r="E20" s="101"/>
      <c r="F20" s="101">
        <v>65338.92</v>
      </c>
      <c r="G20" s="101">
        <f t="shared" si="0"/>
        <v>65338.92</v>
      </c>
      <c r="H20" s="101">
        <f>D20*G20</f>
        <v>39856.741199999997</v>
      </c>
      <c r="I20" s="101"/>
      <c r="J20" s="101"/>
      <c r="K20" s="101"/>
      <c r="L20" s="101"/>
      <c r="M20" s="101"/>
    </row>
    <row r="21" spans="2:13">
      <c r="B21" s="99"/>
      <c r="C21" s="108" t="s">
        <v>325</v>
      </c>
      <c r="D21" s="100">
        <v>0.7</v>
      </c>
      <c r="E21" s="101"/>
      <c r="F21" s="101">
        <v>836.76</v>
      </c>
      <c r="G21" s="101">
        <f t="shared" si="0"/>
        <v>836.76</v>
      </c>
      <c r="H21" s="101">
        <f>D21*G21</f>
        <v>585.73199999999997</v>
      </c>
      <c r="I21" s="101"/>
      <c r="J21" s="101"/>
      <c r="K21" s="101"/>
      <c r="L21" s="101"/>
      <c r="M21" s="101"/>
    </row>
    <row r="22" spans="2:13">
      <c r="B22" s="99"/>
      <c r="C22" s="99" t="s">
        <v>326</v>
      </c>
      <c r="D22" s="100">
        <v>0.7</v>
      </c>
      <c r="E22" s="101"/>
      <c r="F22" s="101">
        <v>64138</v>
      </c>
      <c r="G22" s="101">
        <f t="shared" si="0"/>
        <v>64138</v>
      </c>
      <c r="H22" s="101">
        <f t="shared" si="3"/>
        <v>44896.6</v>
      </c>
      <c r="I22" s="101"/>
      <c r="J22" s="101"/>
      <c r="K22" s="101"/>
      <c r="L22" s="101"/>
      <c r="M22" s="101"/>
    </row>
    <row r="23" spans="2:13">
      <c r="B23" s="99"/>
      <c r="C23" s="99" t="s">
        <v>310</v>
      </c>
      <c r="D23" s="100">
        <v>0.7</v>
      </c>
      <c r="E23" s="101"/>
      <c r="F23" s="101">
        <v>70044</v>
      </c>
      <c r="G23" s="101">
        <f t="shared" si="0"/>
        <v>70044</v>
      </c>
      <c r="H23" s="101">
        <f t="shared" si="3"/>
        <v>49030.799999999996</v>
      </c>
      <c r="I23" s="101"/>
      <c r="J23" s="101"/>
      <c r="K23" s="101"/>
      <c r="L23" s="101"/>
      <c r="M23" s="101"/>
    </row>
    <row r="24" spans="2:13">
      <c r="B24" s="99"/>
      <c r="C24" s="99" t="s">
        <v>311</v>
      </c>
      <c r="D24" s="100">
        <v>0.63</v>
      </c>
      <c r="E24" s="101"/>
      <c r="F24" s="101">
        <v>17403.52</v>
      </c>
      <c r="G24" s="101">
        <f t="shared" si="0"/>
        <v>17403.52</v>
      </c>
      <c r="H24" s="101">
        <f t="shared" si="3"/>
        <v>10964.2176</v>
      </c>
      <c r="I24" s="101"/>
      <c r="J24" s="101"/>
      <c r="K24" s="101"/>
      <c r="L24" s="101"/>
      <c r="M24" s="101"/>
    </row>
    <row r="25" spans="2:13">
      <c r="B25" s="99"/>
      <c r="C25" s="99" t="s">
        <v>313</v>
      </c>
      <c r="D25" s="100">
        <v>0.45</v>
      </c>
      <c r="E25" s="101"/>
      <c r="F25" s="101">
        <v>95918.720000000001</v>
      </c>
      <c r="G25" s="101">
        <f t="shared" si="0"/>
        <v>95918.720000000001</v>
      </c>
      <c r="H25" s="101">
        <f t="shared" si="3"/>
        <v>43163.423999999999</v>
      </c>
      <c r="I25" s="101"/>
      <c r="J25" s="101"/>
      <c r="K25" s="101"/>
      <c r="L25" s="101"/>
      <c r="M25" s="101"/>
    </row>
    <row r="26" spans="2:13">
      <c r="B26" s="99"/>
      <c r="C26" s="99" t="s">
        <v>314</v>
      </c>
      <c r="D26" s="105">
        <v>5.5E-2</v>
      </c>
      <c r="E26" s="101">
        <v>30458.5</v>
      </c>
      <c r="F26" s="101"/>
      <c r="G26" s="101">
        <f t="shared" si="0"/>
        <v>30458.5</v>
      </c>
      <c r="H26" s="101">
        <f t="shared" si="3"/>
        <v>1675.2175</v>
      </c>
      <c r="I26" s="101"/>
      <c r="J26" s="101"/>
      <c r="K26" s="101"/>
      <c r="L26" s="101"/>
      <c r="M26" s="101"/>
    </row>
    <row r="27" spans="2:13">
      <c r="B27" s="99"/>
      <c r="C27" s="99" t="s">
        <v>327</v>
      </c>
      <c r="D27" s="105">
        <v>5.5E-2</v>
      </c>
      <c r="E27" s="102"/>
      <c r="F27" s="101"/>
      <c r="G27" s="101">
        <f t="shared" si="0"/>
        <v>0</v>
      </c>
      <c r="H27" s="101">
        <f t="shared" si="3"/>
        <v>0</v>
      </c>
      <c r="I27" s="102"/>
      <c r="J27" s="101"/>
      <c r="K27" s="101"/>
      <c r="L27" s="101"/>
      <c r="M27" s="101"/>
    </row>
    <row r="28" spans="2:13">
      <c r="B28" s="99"/>
      <c r="C28" s="99" t="s">
        <v>315</v>
      </c>
      <c r="D28" s="105">
        <v>5.5E-2</v>
      </c>
      <c r="E28" s="102">
        <v>7793.7</v>
      </c>
      <c r="F28" s="101"/>
      <c r="G28" s="101">
        <f t="shared" si="0"/>
        <v>7793.7</v>
      </c>
      <c r="H28" s="101">
        <f t="shared" si="3"/>
        <v>428.65350000000001</v>
      </c>
      <c r="I28" s="102"/>
      <c r="J28" s="101"/>
      <c r="K28" s="101"/>
      <c r="L28" s="101"/>
      <c r="M28" s="101"/>
    </row>
    <row r="29" spans="2:13">
      <c r="B29" s="99"/>
      <c r="C29" s="99" t="s">
        <v>328</v>
      </c>
      <c r="D29" s="100">
        <v>0.63349999999999995</v>
      </c>
      <c r="E29" s="101"/>
      <c r="F29" s="101">
        <v>262667.52000000002</v>
      </c>
      <c r="G29" s="101">
        <f t="shared" si="0"/>
        <v>262667.52000000002</v>
      </c>
      <c r="H29" s="101">
        <f t="shared" si="3"/>
        <v>166399.87392000001</v>
      </c>
      <c r="I29" s="101"/>
      <c r="J29" s="101"/>
      <c r="K29" s="101"/>
      <c r="L29" s="101"/>
      <c r="M29" s="101"/>
    </row>
    <row r="30" spans="2:13">
      <c r="B30" s="99"/>
      <c r="C30" s="99" t="s">
        <v>329</v>
      </c>
      <c r="D30" s="100"/>
      <c r="E30" s="101"/>
      <c r="F30" s="101"/>
      <c r="G30" s="101">
        <f t="shared" si="0"/>
        <v>0</v>
      </c>
      <c r="H30" s="101"/>
      <c r="I30" s="101"/>
      <c r="J30" s="101"/>
      <c r="K30" s="101"/>
      <c r="L30" s="101"/>
      <c r="M30" s="101"/>
    </row>
    <row r="31" spans="2:13">
      <c r="B31" s="99"/>
      <c r="C31" s="99" t="s">
        <v>330</v>
      </c>
      <c r="D31" s="100">
        <v>0.61</v>
      </c>
      <c r="E31" s="101"/>
      <c r="F31" s="101">
        <v>20103.18</v>
      </c>
      <c r="G31" s="101">
        <f t="shared" si="0"/>
        <v>20103.18</v>
      </c>
      <c r="H31" s="101">
        <f t="shared" si="3"/>
        <v>12262.9398</v>
      </c>
      <c r="I31" s="101"/>
      <c r="J31" s="101"/>
      <c r="K31" s="101"/>
      <c r="L31" s="101"/>
      <c r="M31" s="101"/>
    </row>
    <row r="32" spans="2:13">
      <c r="B32" s="99"/>
      <c r="C32" s="99" t="s">
        <v>331</v>
      </c>
      <c r="D32" s="103">
        <v>0.6</v>
      </c>
      <c r="E32" s="101"/>
      <c r="F32" s="101">
        <v>2760</v>
      </c>
      <c r="G32" s="101">
        <f t="shared" si="0"/>
        <v>2760</v>
      </c>
      <c r="H32" s="101">
        <f t="shared" si="3"/>
        <v>1656</v>
      </c>
      <c r="I32" s="101"/>
      <c r="J32" s="101"/>
      <c r="K32" s="101"/>
      <c r="L32" s="101"/>
      <c r="M32" s="101"/>
    </row>
    <row r="33" spans="2:13">
      <c r="B33" s="99"/>
      <c r="C33" s="99" t="s">
        <v>317</v>
      </c>
      <c r="D33" s="100">
        <v>0.61</v>
      </c>
      <c r="E33" s="101"/>
      <c r="F33" s="101">
        <v>10000</v>
      </c>
      <c r="G33" s="101">
        <f t="shared" si="0"/>
        <v>10000</v>
      </c>
      <c r="H33" s="101">
        <f t="shared" si="3"/>
        <v>6100</v>
      </c>
      <c r="I33" s="101"/>
      <c r="J33" s="101"/>
      <c r="K33" s="101"/>
      <c r="L33" s="101"/>
      <c r="M33" s="101"/>
    </row>
    <row r="34" spans="2:13">
      <c r="B34" s="99"/>
      <c r="C34" s="99" t="s">
        <v>332</v>
      </c>
      <c r="D34" s="103">
        <v>0.35</v>
      </c>
      <c r="E34" s="101"/>
      <c r="F34" s="101"/>
      <c r="G34" s="101">
        <f t="shared" si="0"/>
        <v>0</v>
      </c>
      <c r="H34" s="101">
        <f t="shared" si="3"/>
        <v>0</v>
      </c>
      <c r="I34" s="101"/>
      <c r="J34" s="101"/>
      <c r="K34" s="101"/>
      <c r="L34" s="101"/>
      <c r="M34" s="101"/>
    </row>
    <row r="35" spans="2:13">
      <c r="B35" s="99"/>
      <c r="C35" s="99" t="s">
        <v>320</v>
      </c>
      <c r="D35" s="105">
        <v>2.3E-2</v>
      </c>
      <c r="E35" s="104">
        <v>18573</v>
      </c>
      <c r="F35" s="101"/>
      <c r="G35" s="101">
        <f t="shared" si="0"/>
        <v>18573</v>
      </c>
      <c r="H35" s="101">
        <f t="shared" si="3"/>
        <v>427.17899999999997</v>
      </c>
      <c r="I35" s="104"/>
      <c r="J35" s="101"/>
      <c r="K35" s="101"/>
      <c r="L35" s="101"/>
      <c r="M35" s="101"/>
    </row>
    <row r="36" spans="2:13">
      <c r="B36" s="99"/>
      <c r="C36" s="99" t="s">
        <v>333</v>
      </c>
      <c r="D36" s="106">
        <v>0.7</v>
      </c>
      <c r="E36" s="101"/>
      <c r="F36" s="101"/>
      <c r="G36" s="101">
        <f t="shared" si="0"/>
        <v>0</v>
      </c>
      <c r="H36" s="101">
        <f t="shared" si="3"/>
        <v>0</v>
      </c>
      <c r="I36" s="101"/>
      <c r="J36" s="101"/>
      <c r="K36" s="101"/>
      <c r="L36" s="101"/>
      <c r="M36" s="101"/>
    </row>
    <row r="37" spans="2:13">
      <c r="B37" s="107" t="s">
        <v>334</v>
      </c>
      <c r="C37" s="107"/>
      <c r="D37" s="99"/>
      <c r="E37" s="104">
        <f t="shared" ref="E37:K37" si="4">SUM(E19:E36)</f>
        <v>56825.2</v>
      </c>
      <c r="F37" s="104">
        <f t="shared" si="4"/>
        <v>2059808.14</v>
      </c>
      <c r="G37" s="104">
        <f t="shared" si="4"/>
        <v>2116633.34</v>
      </c>
      <c r="H37" s="104">
        <f t="shared" si="4"/>
        <v>1262311.8657199999</v>
      </c>
      <c r="I37" s="104">
        <f t="shared" si="4"/>
        <v>0</v>
      </c>
      <c r="J37" s="104">
        <f t="shared" si="4"/>
        <v>0</v>
      </c>
      <c r="K37" s="104">
        <f t="shared" si="4"/>
        <v>0</v>
      </c>
      <c r="L37" s="104"/>
      <c r="M37" s="104">
        <f>SUM(M19:M36)</f>
        <v>0</v>
      </c>
    </row>
    <row r="38" spans="2:13" hidden="1">
      <c r="B38" s="99" t="s">
        <v>335</v>
      </c>
      <c r="C38" s="99" t="s">
        <v>309</v>
      </c>
      <c r="D38" s="100">
        <v>0.61</v>
      </c>
      <c r="E38" s="101"/>
      <c r="F38" s="101">
        <v>1457803.8</v>
      </c>
      <c r="G38" s="101">
        <f t="shared" si="0"/>
        <v>1457803.8</v>
      </c>
      <c r="H38" s="101">
        <f t="shared" si="3"/>
        <v>889260.31799999997</v>
      </c>
      <c r="I38" s="101"/>
      <c r="J38" s="101"/>
      <c r="K38" s="101"/>
      <c r="L38" s="101"/>
      <c r="M38" s="101"/>
    </row>
    <row r="39" spans="2:13" hidden="1">
      <c r="B39" s="99"/>
      <c r="C39" s="99" t="s">
        <v>324</v>
      </c>
      <c r="D39" s="100">
        <v>0.61</v>
      </c>
      <c r="E39" s="101"/>
      <c r="F39" s="101">
        <v>73096.56</v>
      </c>
      <c r="G39" s="101">
        <f t="shared" si="0"/>
        <v>73096.56</v>
      </c>
      <c r="H39" s="101">
        <f t="shared" si="3"/>
        <v>44588.901599999997</v>
      </c>
      <c r="I39" s="101"/>
      <c r="J39" s="101"/>
      <c r="K39" s="101"/>
      <c r="L39" s="101"/>
      <c r="M39" s="101"/>
    </row>
    <row r="40" spans="2:13" hidden="1">
      <c r="B40" s="99"/>
      <c r="C40" s="99" t="s">
        <v>326</v>
      </c>
      <c r="D40" s="100">
        <v>0.7</v>
      </c>
      <c r="E40" s="101"/>
      <c r="F40" s="101">
        <v>34122</v>
      </c>
      <c r="G40" s="101">
        <f t="shared" si="0"/>
        <v>34122</v>
      </c>
      <c r="H40" s="101">
        <f t="shared" si="3"/>
        <v>23885.399999999998</v>
      </c>
      <c r="I40" s="101"/>
      <c r="J40" s="101"/>
      <c r="K40" s="101"/>
      <c r="L40" s="101"/>
      <c r="M40" s="101"/>
    </row>
    <row r="41" spans="2:13" hidden="1">
      <c r="B41" s="99"/>
      <c r="C41" s="99" t="s">
        <v>325</v>
      </c>
      <c r="D41" s="106">
        <v>0.7</v>
      </c>
      <c r="E41" s="101"/>
      <c r="F41" s="101">
        <v>425.80645161290323</v>
      </c>
      <c r="G41" s="101">
        <f t="shared" si="0"/>
        <v>425.80645161290323</v>
      </c>
      <c r="H41" s="101">
        <f t="shared" si="3"/>
        <v>298.06451612903226</v>
      </c>
      <c r="I41" s="101"/>
      <c r="J41" s="101"/>
      <c r="K41" s="101"/>
      <c r="L41" s="101"/>
      <c r="M41" s="101"/>
    </row>
    <row r="42" spans="2:13" hidden="1">
      <c r="B42" s="99"/>
      <c r="C42" s="99" t="s">
        <v>336</v>
      </c>
      <c r="D42" s="100">
        <v>0.7</v>
      </c>
      <c r="E42" s="101"/>
      <c r="F42" s="101">
        <v>20873.5</v>
      </c>
      <c r="G42" s="101">
        <f t="shared" si="0"/>
        <v>20873.5</v>
      </c>
      <c r="H42" s="101">
        <f t="shared" si="3"/>
        <v>14611.449999999999</v>
      </c>
      <c r="I42" s="101"/>
      <c r="J42" s="101"/>
      <c r="K42" s="101"/>
      <c r="L42" s="101"/>
      <c r="M42" s="101"/>
    </row>
    <row r="43" spans="2:13" hidden="1">
      <c r="B43" s="99"/>
      <c r="C43" s="99" t="s">
        <v>310</v>
      </c>
      <c r="D43" s="100">
        <v>0.7</v>
      </c>
      <c r="E43" s="101"/>
      <c r="F43" s="101">
        <v>41792</v>
      </c>
      <c r="G43" s="101">
        <f t="shared" si="0"/>
        <v>41792</v>
      </c>
      <c r="H43" s="101">
        <f t="shared" si="3"/>
        <v>29254.399999999998</v>
      </c>
      <c r="I43" s="101"/>
      <c r="J43" s="101"/>
      <c r="K43" s="101"/>
      <c r="L43" s="101"/>
      <c r="M43" s="101"/>
    </row>
    <row r="44" spans="2:13" hidden="1">
      <c r="B44" s="99"/>
      <c r="C44" s="99" t="s">
        <v>337</v>
      </c>
      <c r="D44" s="109">
        <v>0.7</v>
      </c>
      <c r="E44" s="101"/>
      <c r="F44" s="101"/>
      <c r="G44" s="101">
        <f t="shared" si="0"/>
        <v>0</v>
      </c>
      <c r="H44" s="101">
        <f t="shared" si="3"/>
        <v>0</v>
      </c>
      <c r="I44" s="101"/>
      <c r="J44" s="101"/>
      <c r="K44" s="101"/>
      <c r="L44" s="101"/>
      <c r="M44" s="101"/>
    </row>
    <row r="45" spans="2:13" hidden="1">
      <c r="B45" s="99"/>
      <c r="C45" s="99" t="s">
        <v>311</v>
      </c>
      <c r="D45" s="100">
        <v>0.63</v>
      </c>
      <c r="E45" s="101"/>
      <c r="F45" s="101">
        <v>7651.35</v>
      </c>
      <c r="G45" s="101">
        <f t="shared" si="0"/>
        <v>7651.35</v>
      </c>
      <c r="H45" s="101">
        <f t="shared" si="3"/>
        <v>4820.3505000000005</v>
      </c>
      <c r="I45" s="101"/>
      <c r="J45" s="101"/>
      <c r="K45" s="101"/>
      <c r="L45" s="101"/>
      <c r="M45" s="101"/>
    </row>
    <row r="46" spans="2:13" hidden="1">
      <c r="B46" s="99"/>
      <c r="C46" s="99" t="s">
        <v>338</v>
      </c>
      <c r="D46" s="103">
        <v>0.02</v>
      </c>
      <c r="E46" s="102">
        <v>51610</v>
      </c>
      <c r="F46" s="101"/>
      <c r="G46" s="101">
        <f t="shared" si="0"/>
        <v>51610</v>
      </c>
      <c r="H46" s="101">
        <f t="shared" si="3"/>
        <v>1032.2</v>
      </c>
      <c r="I46" s="102"/>
      <c r="J46" s="101"/>
      <c r="K46" s="101"/>
      <c r="L46" s="101"/>
      <c r="M46" s="101"/>
    </row>
    <row r="47" spans="2:13" hidden="1">
      <c r="B47" s="99"/>
      <c r="C47" s="99" t="s">
        <v>328</v>
      </c>
      <c r="D47" s="100">
        <v>0.63349999999999995</v>
      </c>
      <c r="E47" s="102"/>
      <c r="F47" s="101">
        <v>132980</v>
      </c>
      <c r="G47" s="101">
        <f t="shared" si="0"/>
        <v>132980</v>
      </c>
      <c r="H47" s="101">
        <f t="shared" si="3"/>
        <v>84242.829999999987</v>
      </c>
      <c r="I47" s="102"/>
      <c r="J47" s="101"/>
      <c r="K47" s="101"/>
      <c r="L47" s="101"/>
      <c r="M47" s="101"/>
    </row>
    <row r="48" spans="2:13" hidden="1">
      <c r="B48" s="99"/>
      <c r="C48" s="99" t="s">
        <v>314</v>
      </c>
      <c r="D48" s="105">
        <v>5.5E-2</v>
      </c>
      <c r="E48" s="101">
        <v>48912.75</v>
      </c>
      <c r="F48" s="101"/>
      <c r="G48" s="101">
        <f t="shared" si="0"/>
        <v>48912.75</v>
      </c>
      <c r="H48" s="101">
        <f t="shared" si="3"/>
        <v>2690.2012500000001</v>
      </c>
      <c r="I48" s="101"/>
      <c r="J48" s="101"/>
      <c r="K48" s="101"/>
      <c r="L48" s="101"/>
      <c r="M48" s="101"/>
    </row>
    <row r="49" spans="2:13" hidden="1">
      <c r="B49" s="99"/>
      <c r="C49" s="99" t="s">
        <v>315</v>
      </c>
      <c r="D49" s="105">
        <v>5.5E-2</v>
      </c>
      <c r="E49" s="102">
        <v>41747.5</v>
      </c>
      <c r="F49" s="101"/>
      <c r="G49" s="101">
        <f t="shared" si="0"/>
        <v>41747.5</v>
      </c>
      <c r="H49" s="101">
        <f t="shared" si="3"/>
        <v>2296.1125000000002</v>
      </c>
      <c r="I49" s="102"/>
      <c r="J49" s="101"/>
      <c r="K49" s="101"/>
      <c r="L49" s="101"/>
      <c r="M49" s="101"/>
    </row>
    <row r="50" spans="2:13" hidden="1">
      <c r="B50" s="99"/>
      <c r="C50" s="99" t="s">
        <v>339</v>
      </c>
      <c r="D50" s="105">
        <v>5.5E-2</v>
      </c>
      <c r="E50" s="102">
        <v>28000</v>
      </c>
      <c r="F50" s="101"/>
      <c r="G50" s="101">
        <f t="shared" si="0"/>
        <v>28000</v>
      </c>
      <c r="H50" s="101">
        <f t="shared" si="3"/>
        <v>1540</v>
      </c>
      <c r="I50" s="102"/>
      <c r="J50" s="101"/>
      <c r="K50" s="101"/>
      <c r="L50" s="101"/>
      <c r="M50" s="101"/>
    </row>
    <row r="51" spans="2:13" hidden="1">
      <c r="B51" s="99"/>
      <c r="C51" s="99" t="s">
        <v>329</v>
      </c>
      <c r="D51" s="105">
        <v>0.64</v>
      </c>
      <c r="E51" s="101"/>
      <c r="F51" s="101">
        <v>88000</v>
      </c>
      <c r="G51" s="101">
        <f t="shared" si="0"/>
        <v>88000</v>
      </c>
      <c r="H51" s="101">
        <f t="shared" si="3"/>
        <v>56320</v>
      </c>
      <c r="I51" s="101"/>
      <c r="J51" s="101"/>
      <c r="K51" s="101"/>
      <c r="L51" s="101"/>
      <c r="M51" s="101"/>
    </row>
    <row r="52" spans="2:13" hidden="1">
      <c r="B52" s="99"/>
      <c r="C52" s="99" t="s">
        <v>331</v>
      </c>
      <c r="D52" s="106">
        <v>0.6</v>
      </c>
      <c r="E52" s="101"/>
      <c r="F52" s="101">
        <v>17636.55</v>
      </c>
      <c r="G52" s="101">
        <f t="shared" si="0"/>
        <v>17636.55</v>
      </c>
      <c r="H52" s="101">
        <f t="shared" si="3"/>
        <v>10581.929999999998</v>
      </c>
      <c r="I52" s="101"/>
      <c r="J52" s="101"/>
      <c r="K52" s="101"/>
      <c r="L52" s="101"/>
      <c r="M52" s="101"/>
    </row>
    <row r="53" spans="2:13" hidden="1">
      <c r="B53" s="99"/>
      <c r="C53" s="99" t="s">
        <v>330</v>
      </c>
      <c r="D53" s="106">
        <v>0.6</v>
      </c>
      <c r="E53" s="101"/>
      <c r="F53" s="101">
        <v>44129.03</v>
      </c>
      <c r="G53" s="101">
        <f t="shared" si="0"/>
        <v>44129.03</v>
      </c>
      <c r="H53" s="101">
        <f t="shared" si="3"/>
        <v>26477.417999999998</v>
      </c>
      <c r="I53" s="101"/>
      <c r="J53" s="101"/>
      <c r="K53" s="101"/>
      <c r="L53" s="101"/>
      <c r="M53" s="101"/>
    </row>
    <row r="54" spans="2:13" hidden="1">
      <c r="B54" s="99"/>
      <c r="C54" s="99" t="s">
        <v>332</v>
      </c>
      <c r="D54" s="103">
        <v>0.35</v>
      </c>
      <c r="E54" s="102">
        <v>80960</v>
      </c>
      <c r="F54" s="101"/>
      <c r="G54" s="101">
        <f t="shared" si="0"/>
        <v>80960</v>
      </c>
      <c r="H54" s="101">
        <f t="shared" si="3"/>
        <v>28336</v>
      </c>
      <c r="I54" s="102"/>
      <c r="J54" s="101"/>
      <c r="K54" s="101"/>
      <c r="L54" s="101"/>
      <c r="M54" s="101"/>
    </row>
    <row r="55" spans="2:13" hidden="1">
      <c r="B55" s="99"/>
      <c r="C55" s="99" t="s">
        <v>320</v>
      </c>
      <c r="D55" s="105">
        <v>2.3E-2</v>
      </c>
      <c r="E55" s="102">
        <v>9600</v>
      </c>
      <c r="F55" s="101"/>
      <c r="G55" s="101">
        <f t="shared" si="0"/>
        <v>9600</v>
      </c>
      <c r="H55" s="101">
        <f t="shared" si="3"/>
        <v>220.79999999999998</v>
      </c>
      <c r="I55" s="102"/>
      <c r="J55" s="101"/>
      <c r="K55" s="101"/>
      <c r="L55" s="101"/>
      <c r="M55" s="101"/>
    </row>
    <row r="56" spans="2:13" hidden="1">
      <c r="B56" s="99"/>
      <c r="C56" s="99" t="s">
        <v>340</v>
      </c>
      <c r="D56" s="103">
        <v>0.65</v>
      </c>
      <c r="E56" s="101"/>
      <c r="F56" s="101">
        <v>41012.5</v>
      </c>
      <c r="G56" s="101">
        <f t="shared" si="0"/>
        <v>41012.5</v>
      </c>
      <c r="H56" s="101">
        <f t="shared" si="3"/>
        <v>26658.125</v>
      </c>
      <c r="I56" s="101"/>
      <c r="J56" s="101"/>
      <c r="K56" s="101"/>
      <c r="L56" s="101"/>
      <c r="M56" s="101"/>
    </row>
    <row r="57" spans="2:13" hidden="1">
      <c r="B57" s="99"/>
      <c r="C57" s="99" t="s">
        <v>341</v>
      </c>
      <c r="D57" s="109">
        <v>0.05</v>
      </c>
      <c r="E57" s="102">
        <v>48000</v>
      </c>
      <c r="F57" s="101"/>
      <c r="G57" s="101">
        <f t="shared" si="0"/>
        <v>48000</v>
      </c>
      <c r="H57" s="101">
        <f t="shared" si="3"/>
        <v>2400</v>
      </c>
      <c r="I57" s="102"/>
      <c r="J57" s="101"/>
      <c r="K57" s="101"/>
      <c r="L57" s="101"/>
      <c r="M57" s="101"/>
    </row>
    <row r="58" spans="2:13" hidden="1">
      <c r="B58" s="107" t="s">
        <v>342</v>
      </c>
      <c r="C58" s="107"/>
      <c r="D58" s="99"/>
      <c r="E58" s="104">
        <f t="shared" ref="E58:K58" si="5">SUM(E38:E57)</f>
        <v>308830.25</v>
      </c>
      <c r="F58" s="104">
        <f t="shared" si="5"/>
        <v>1959523.0964516131</v>
      </c>
      <c r="G58" s="104">
        <f t="shared" si="5"/>
        <v>2268353.3464516131</v>
      </c>
      <c r="H58" s="104">
        <f t="shared" si="5"/>
        <v>1249514.5013661291</v>
      </c>
      <c r="I58" s="104">
        <f t="shared" si="5"/>
        <v>0</v>
      </c>
      <c r="J58" s="104">
        <f t="shared" si="5"/>
        <v>0</v>
      </c>
      <c r="K58" s="104">
        <f t="shared" si="5"/>
        <v>0</v>
      </c>
      <c r="L58" s="104"/>
      <c r="M58" s="104">
        <f>SUM(M38:M57)</f>
        <v>0</v>
      </c>
    </row>
    <row r="59" spans="2:13">
      <c r="B59" s="99" t="s">
        <v>306</v>
      </c>
      <c r="C59" s="99"/>
      <c r="D59" s="99"/>
      <c r="E59" s="101">
        <f t="shared" ref="E59:K59" si="6">E58+E37+E18</f>
        <v>544219.54</v>
      </c>
      <c r="F59" s="101">
        <f t="shared" si="6"/>
        <v>6601820.5664516129</v>
      </c>
      <c r="G59" s="101">
        <f t="shared" si="6"/>
        <v>7146040.1064516138</v>
      </c>
      <c r="H59" s="101">
        <f t="shared" si="6"/>
        <v>4124124.3760361294</v>
      </c>
      <c r="I59" s="101">
        <f t="shared" si="6"/>
        <v>0</v>
      </c>
      <c r="J59" s="101">
        <f t="shared" si="6"/>
        <v>0</v>
      </c>
      <c r="K59" s="101">
        <f t="shared" si="6"/>
        <v>201</v>
      </c>
      <c r="L59" s="101"/>
      <c r="M59" s="101">
        <f>M58+M37+M18</f>
        <v>135</v>
      </c>
    </row>
    <row r="61" spans="2:13">
      <c r="F61">
        <v>1959523.1</v>
      </c>
      <c r="J61">
        <v>1959523.1</v>
      </c>
    </row>
    <row r="62" spans="2:13">
      <c r="F62" s="110">
        <f>F58-F61</f>
        <v>-3.5483869723975658E-3</v>
      </c>
      <c r="J62" s="110">
        <f>J58-J61</f>
        <v>-1959523.1</v>
      </c>
    </row>
  </sheetData>
  <mergeCells count="2">
    <mergeCell ref="E3:H3"/>
    <mergeCell ref="I3:M3"/>
  </mergeCells>
  <conditionalFormatting sqref="C21">
    <cfRule type="containsText" dxfId="0" priority="1" operator="containsText" text="projection">
      <formula>NOT(ISERROR(SEARCH("projection",C21)))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FFFF00"/>
  </sheetPr>
  <dimension ref="A2:J176"/>
  <sheetViews>
    <sheetView zoomScale="85" zoomScaleNormal="85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B156" sqref="B156"/>
    </sheetView>
  </sheetViews>
  <sheetFormatPr defaultColWidth="16.28515625" defaultRowHeight="15.75"/>
  <cols>
    <col min="1" max="1" width="26.42578125" style="1" customWidth="1"/>
    <col min="2" max="2" width="40.42578125" style="1" customWidth="1"/>
    <col min="3" max="3" width="82.7109375" style="1" customWidth="1"/>
    <col min="4" max="5" width="16.28515625" style="2" customWidth="1"/>
    <col min="6" max="6" width="34.5703125" style="1" hidden="1" customWidth="1"/>
    <col min="7" max="7" width="18.85546875" style="9" customWidth="1"/>
    <col min="8" max="8" width="16.5703125" style="30" bestFit="1" customWidth="1"/>
    <col min="9" max="9" width="16" style="21" customWidth="1"/>
    <col min="10" max="10" width="10.7109375" style="25" customWidth="1"/>
    <col min="11" max="16384" width="16.28515625" style="1"/>
  </cols>
  <sheetData>
    <row r="2" spans="1:10" ht="23.25">
      <c r="A2" s="50" t="s">
        <v>170</v>
      </c>
      <c r="B2" s="50"/>
      <c r="C2" s="23"/>
      <c r="D2" s="23"/>
      <c r="E2" s="23"/>
      <c r="F2" s="23"/>
      <c r="G2" s="23"/>
      <c r="H2" s="28"/>
      <c r="I2" s="23"/>
    </row>
    <row r="4" spans="1:10">
      <c r="G4" s="3"/>
      <c r="H4" s="29" t="s">
        <v>173</v>
      </c>
      <c r="I4" s="3"/>
    </row>
    <row r="5" spans="1:10" s="8" customFormat="1" ht="18.75">
      <c r="A5" s="5" t="s">
        <v>169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7" t="s">
        <v>5</v>
      </c>
      <c r="H5" s="26" t="s">
        <v>6</v>
      </c>
      <c r="I5" s="6" t="s">
        <v>172</v>
      </c>
      <c r="J5" s="6" t="s">
        <v>178</v>
      </c>
    </row>
    <row r="6" spans="1:10" hidden="1">
      <c r="A6" s="8" t="s">
        <v>7</v>
      </c>
      <c r="B6" s="1" t="s">
        <v>8</v>
      </c>
      <c r="C6" s="1" t="s">
        <v>9</v>
      </c>
      <c r="D6" s="25" t="s">
        <v>10</v>
      </c>
      <c r="E6" s="25" t="s">
        <v>11</v>
      </c>
      <c r="F6" s="22"/>
      <c r="G6" s="36">
        <v>10000</v>
      </c>
      <c r="H6" s="37">
        <v>8411.43</v>
      </c>
      <c r="I6" s="36">
        <f>G6-H6</f>
        <v>1588.5699999999997</v>
      </c>
      <c r="J6" s="25" t="str">
        <f>IF(I6&gt;=0,"OK","OVERBUDGET")</f>
        <v>OK</v>
      </c>
    </row>
    <row r="7" spans="1:10" hidden="1">
      <c r="A7" s="8" t="str">
        <f t="array" ref="A7:A19">A6</f>
        <v>Asep Ridwan Subiana</v>
      </c>
      <c r="B7" s="1" t="s">
        <v>8</v>
      </c>
      <c r="C7" s="1" t="s">
        <v>9</v>
      </c>
      <c r="D7" s="25" t="s">
        <v>12</v>
      </c>
      <c r="E7" s="25" t="s">
        <v>13</v>
      </c>
      <c r="F7" s="22"/>
      <c r="G7" s="36">
        <v>10000</v>
      </c>
      <c r="H7" s="37">
        <v>3143.46</v>
      </c>
      <c r="I7" s="36">
        <f t="shared" ref="I7:I19" si="0">G7-H7</f>
        <v>6856.54</v>
      </c>
      <c r="J7" s="25" t="str">
        <f t="shared" ref="J7:J19" si="1">IF(I7&gt;=0,"OK","OVERBUDGET")</f>
        <v>OK</v>
      </c>
    </row>
    <row r="8" spans="1:10" hidden="1">
      <c r="A8" s="8" t="str">
        <v>Asep Ridwan Subiana</v>
      </c>
      <c r="B8" s="1" t="s">
        <v>14</v>
      </c>
      <c r="C8" s="1" t="s">
        <v>15</v>
      </c>
      <c r="D8" s="25" t="s">
        <v>10</v>
      </c>
      <c r="E8" s="25" t="s">
        <v>16</v>
      </c>
      <c r="F8" s="22"/>
      <c r="G8" s="36">
        <v>1987.05</v>
      </c>
      <c r="H8" s="37"/>
      <c r="I8" s="36">
        <f t="shared" si="0"/>
        <v>1987.05</v>
      </c>
      <c r="J8" s="25" t="str">
        <f t="shared" si="1"/>
        <v>OK</v>
      </c>
    </row>
    <row r="9" spans="1:10" hidden="1">
      <c r="A9" s="8" t="str">
        <v>Asep Ridwan Subiana</v>
      </c>
      <c r="B9" s="1" t="s">
        <v>14</v>
      </c>
      <c r="C9" s="1" t="s">
        <v>15</v>
      </c>
      <c r="D9" s="25" t="s">
        <v>12</v>
      </c>
      <c r="E9" s="25" t="s">
        <v>17</v>
      </c>
      <c r="F9" s="22"/>
      <c r="G9" s="36">
        <v>326</v>
      </c>
      <c r="H9" s="37">
        <v>394.88</v>
      </c>
      <c r="I9" s="38">
        <f t="shared" si="0"/>
        <v>-68.88</v>
      </c>
      <c r="J9" s="34" t="str">
        <f>IF(I9&gt;=0,"OK","OVER")</f>
        <v>OVER</v>
      </c>
    </row>
    <row r="10" spans="1:10" hidden="1">
      <c r="A10" s="8" t="str">
        <v>Asep Ridwan Subiana</v>
      </c>
      <c r="B10" s="1" t="s">
        <v>18</v>
      </c>
      <c r="C10" s="1" t="s">
        <v>19</v>
      </c>
      <c r="D10" s="25" t="s">
        <v>10</v>
      </c>
      <c r="E10" s="25" t="s">
        <v>20</v>
      </c>
      <c r="F10" s="22"/>
      <c r="G10" s="36">
        <v>15015.099999999999</v>
      </c>
      <c r="H10" s="37">
        <v>350.62</v>
      </c>
      <c r="I10" s="36">
        <f t="shared" si="0"/>
        <v>14664.479999999998</v>
      </c>
      <c r="J10" s="25" t="str">
        <f t="shared" si="1"/>
        <v>OK</v>
      </c>
    </row>
    <row r="11" spans="1:10" hidden="1">
      <c r="A11" s="8" t="str">
        <v>Asep Ridwan Subiana</v>
      </c>
      <c r="B11" s="1" t="s">
        <v>18</v>
      </c>
      <c r="C11" s="1" t="s">
        <v>19</v>
      </c>
      <c r="D11" s="25" t="s">
        <v>21</v>
      </c>
      <c r="E11" s="25" t="s">
        <v>22</v>
      </c>
      <c r="F11" s="22"/>
      <c r="G11" s="36">
        <v>26.7199999999998</v>
      </c>
      <c r="H11" s="37"/>
      <c r="I11" s="36">
        <f t="shared" si="0"/>
        <v>26.7199999999998</v>
      </c>
      <c r="J11" s="25" t="str">
        <f t="shared" si="1"/>
        <v>OK</v>
      </c>
    </row>
    <row r="12" spans="1:10" hidden="1">
      <c r="A12" s="8" t="str">
        <v>Asep Ridwan Subiana</v>
      </c>
      <c r="B12" s="1" t="s">
        <v>18</v>
      </c>
      <c r="C12" s="1" t="s">
        <v>19</v>
      </c>
      <c r="D12" s="25" t="s">
        <v>12</v>
      </c>
      <c r="E12" s="25" t="s">
        <v>22</v>
      </c>
      <c r="F12" s="22"/>
      <c r="G12" s="36">
        <v>15124.89</v>
      </c>
      <c r="H12" s="37">
        <v>18.11</v>
      </c>
      <c r="I12" s="36">
        <f t="shared" si="0"/>
        <v>15106.779999999999</v>
      </c>
      <c r="J12" s="25" t="str">
        <f t="shared" si="1"/>
        <v>OK</v>
      </c>
    </row>
    <row r="13" spans="1:10" hidden="1">
      <c r="A13" s="8" t="str">
        <v>Asep Ridwan Subiana</v>
      </c>
      <c r="B13" s="1" t="s">
        <v>23</v>
      </c>
      <c r="C13" s="1" t="s">
        <v>24</v>
      </c>
      <c r="D13" s="25" t="s">
        <v>10</v>
      </c>
      <c r="E13" s="25" t="s">
        <v>25</v>
      </c>
      <c r="F13" s="22"/>
      <c r="G13" s="36">
        <v>639</v>
      </c>
      <c r="H13" s="37">
        <v>4.83</v>
      </c>
      <c r="I13" s="36">
        <f t="shared" si="0"/>
        <v>634.16999999999996</v>
      </c>
      <c r="J13" s="25" t="str">
        <f t="shared" si="1"/>
        <v>OK</v>
      </c>
    </row>
    <row r="14" spans="1:10" hidden="1">
      <c r="A14" s="8" t="str">
        <v>Asep Ridwan Subiana</v>
      </c>
      <c r="B14" s="1" t="s">
        <v>23</v>
      </c>
      <c r="C14" s="1" t="s">
        <v>24</v>
      </c>
      <c r="D14" s="25" t="s">
        <v>21</v>
      </c>
      <c r="E14" s="25" t="s">
        <v>26</v>
      </c>
      <c r="F14" s="22"/>
      <c r="G14" s="36">
        <v>1265</v>
      </c>
      <c r="H14" s="37">
        <v>598.58000000000004</v>
      </c>
      <c r="I14" s="36">
        <f t="shared" si="0"/>
        <v>666.42</v>
      </c>
      <c r="J14" s="25" t="str">
        <f t="shared" si="1"/>
        <v>OK</v>
      </c>
    </row>
    <row r="15" spans="1:10" hidden="1">
      <c r="A15" s="8" t="str">
        <v>Asep Ridwan Subiana</v>
      </c>
      <c r="B15" s="1" t="s">
        <v>23</v>
      </c>
      <c r="C15" s="1" t="s">
        <v>24</v>
      </c>
      <c r="D15" s="25" t="s">
        <v>12</v>
      </c>
      <c r="E15" s="25" t="s">
        <v>26</v>
      </c>
      <c r="F15" s="22"/>
      <c r="G15" s="36">
        <v>2489</v>
      </c>
      <c r="H15" s="37">
        <v>186.36</v>
      </c>
      <c r="I15" s="36">
        <f t="shared" si="0"/>
        <v>2302.64</v>
      </c>
      <c r="J15" s="25" t="str">
        <f t="shared" si="1"/>
        <v>OK</v>
      </c>
    </row>
    <row r="16" spans="1:10" hidden="1">
      <c r="A16" s="8" t="str">
        <v>Asep Ridwan Subiana</v>
      </c>
      <c r="B16" s="1" t="s">
        <v>27</v>
      </c>
      <c r="C16" s="1" t="s">
        <v>28</v>
      </c>
      <c r="D16" s="25" t="s">
        <v>10</v>
      </c>
      <c r="E16" s="25" t="s">
        <v>25</v>
      </c>
      <c r="F16" s="22"/>
      <c r="G16" s="36">
        <v>1025</v>
      </c>
      <c r="H16" s="37"/>
      <c r="I16" s="36">
        <f t="shared" si="0"/>
        <v>1025</v>
      </c>
      <c r="J16" s="25" t="str">
        <f t="shared" si="1"/>
        <v>OK</v>
      </c>
    </row>
    <row r="17" spans="1:10" hidden="1">
      <c r="A17" s="8" t="str">
        <v>Asep Ridwan Subiana</v>
      </c>
      <c r="B17" s="1" t="s">
        <v>29</v>
      </c>
      <c r="C17" s="1" t="s">
        <v>30</v>
      </c>
      <c r="D17" s="25" t="s">
        <v>10</v>
      </c>
      <c r="E17" s="25" t="s">
        <v>31</v>
      </c>
      <c r="F17" s="22"/>
      <c r="G17" s="36">
        <v>8000</v>
      </c>
      <c r="H17" s="37">
        <v>669.9</v>
      </c>
      <c r="I17" s="36">
        <f t="shared" si="0"/>
        <v>7330.1</v>
      </c>
      <c r="J17" s="25" t="str">
        <f t="shared" si="1"/>
        <v>OK</v>
      </c>
    </row>
    <row r="18" spans="1:10" hidden="1">
      <c r="A18" s="8" t="str">
        <v>Asep Ridwan Subiana</v>
      </c>
      <c r="B18" s="1" t="s">
        <v>29</v>
      </c>
      <c r="C18" s="1" t="s">
        <v>30</v>
      </c>
      <c r="D18" s="25" t="s">
        <v>21</v>
      </c>
      <c r="E18" s="25" t="s">
        <v>31</v>
      </c>
      <c r="F18" s="22"/>
      <c r="G18" s="36">
        <v>1000</v>
      </c>
      <c r="H18" s="37">
        <v>2590.0100000000002</v>
      </c>
      <c r="I18" s="38">
        <f t="shared" si="0"/>
        <v>-1590.0100000000002</v>
      </c>
      <c r="J18" s="34" t="str">
        <f>IF(I18&gt;=0,"OK","OVER")</f>
        <v>OVER</v>
      </c>
    </row>
    <row r="19" spans="1:10" hidden="1">
      <c r="A19" s="8" t="str">
        <v>Asep Ridwan Subiana</v>
      </c>
      <c r="B19" s="1" t="s">
        <v>29</v>
      </c>
      <c r="C19" s="1" t="s">
        <v>30</v>
      </c>
      <c r="D19" s="25" t="s">
        <v>12</v>
      </c>
      <c r="E19" s="25" t="s">
        <v>31</v>
      </c>
      <c r="F19" s="22"/>
      <c r="G19" s="36">
        <v>1000</v>
      </c>
      <c r="H19" s="37"/>
      <c r="I19" s="36">
        <f t="shared" si="0"/>
        <v>1000</v>
      </c>
      <c r="J19" s="34" t="str">
        <f t="shared" si="1"/>
        <v>OK</v>
      </c>
    </row>
    <row r="20" spans="1:10" hidden="1">
      <c r="A20" s="10" t="s">
        <v>32</v>
      </c>
      <c r="B20" s="10" t="str">
        <f>A19</f>
        <v>Asep Ridwan Subiana</v>
      </c>
      <c r="C20" s="10"/>
      <c r="D20" s="39"/>
      <c r="E20" s="39"/>
      <c r="F20" s="39"/>
      <c r="G20" s="40">
        <f>SUM(G6:G19)</f>
        <v>67897.759999999995</v>
      </c>
      <c r="H20" s="41">
        <f>SUM(H6:H19)</f>
        <v>16368.18</v>
      </c>
      <c r="I20" s="42"/>
    </row>
    <row r="21" spans="1:10" hidden="1">
      <c r="A21" s="8" t="s">
        <v>33</v>
      </c>
      <c r="B21" s="1" t="s">
        <v>34</v>
      </c>
      <c r="C21" s="1" t="s">
        <v>35</v>
      </c>
      <c r="D21" s="25" t="s">
        <v>10</v>
      </c>
      <c r="E21" s="25" t="s">
        <v>36</v>
      </c>
      <c r="F21" s="22"/>
      <c r="G21" s="36">
        <v>151561</v>
      </c>
      <c r="H21" s="37">
        <v>0.24</v>
      </c>
      <c r="I21" s="36">
        <f t="shared" ref="I21:I26" si="2">G21-H21</f>
        <v>151560.76</v>
      </c>
      <c r="J21" s="25" t="str">
        <f>IF(I21&gt;0,"OK","OVERBUDGET")</f>
        <v>OK</v>
      </c>
    </row>
    <row r="22" spans="1:10" hidden="1">
      <c r="A22" s="8" t="str">
        <f>A21</f>
        <v>Choeruman</v>
      </c>
      <c r="B22" s="1" t="s">
        <v>34</v>
      </c>
      <c r="C22" s="1" t="s">
        <v>35</v>
      </c>
      <c r="D22" s="25" t="s">
        <v>21</v>
      </c>
      <c r="E22" s="25" t="s">
        <v>36</v>
      </c>
      <c r="F22" s="22"/>
      <c r="G22" s="36">
        <v>26883.15</v>
      </c>
      <c r="H22" s="43">
        <v>2582.34</v>
      </c>
      <c r="I22" s="36">
        <f t="shared" si="2"/>
        <v>24300.81</v>
      </c>
      <c r="J22" s="25" t="str">
        <f t="shared" ref="J22:J26" si="3">IF(I22&gt;0,"OK","OVERBUDGET")</f>
        <v>OK</v>
      </c>
    </row>
    <row r="23" spans="1:10" hidden="1">
      <c r="A23" s="8" t="str">
        <f t="shared" ref="A23:A26" si="4">A22</f>
        <v>Choeruman</v>
      </c>
      <c r="B23" s="1" t="s">
        <v>34</v>
      </c>
      <c r="C23" s="1" t="s">
        <v>35</v>
      </c>
      <c r="D23" s="25" t="s">
        <v>12</v>
      </c>
      <c r="E23" s="25" t="s">
        <v>37</v>
      </c>
      <c r="F23" s="22"/>
      <c r="G23" s="36">
        <v>32525.89</v>
      </c>
      <c r="H23" s="37"/>
      <c r="I23" s="36">
        <f t="shared" si="2"/>
        <v>32525.89</v>
      </c>
      <c r="J23" s="25" t="str">
        <f t="shared" si="3"/>
        <v>OK</v>
      </c>
    </row>
    <row r="24" spans="1:10" hidden="1">
      <c r="A24" s="8" t="str">
        <f t="shared" si="4"/>
        <v>Choeruman</v>
      </c>
      <c r="B24" s="1" t="s">
        <v>34</v>
      </c>
      <c r="C24" s="1" t="s">
        <v>38</v>
      </c>
      <c r="D24" s="25" t="s">
        <v>10</v>
      </c>
      <c r="E24" s="25" t="s">
        <v>39</v>
      </c>
      <c r="F24" s="22"/>
      <c r="G24" s="36">
        <v>5000</v>
      </c>
      <c r="H24" s="43">
        <v>199.33</v>
      </c>
      <c r="I24" s="36">
        <f t="shared" si="2"/>
        <v>4800.67</v>
      </c>
      <c r="J24" s="25" t="str">
        <f t="shared" si="3"/>
        <v>OK</v>
      </c>
    </row>
    <row r="25" spans="1:10" hidden="1">
      <c r="A25" s="8" t="str">
        <f t="shared" si="4"/>
        <v>Choeruman</v>
      </c>
      <c r="B25" s="1" t="s">
        <v>34</v>
      </c>
      <c r="C25" s="1" t="s">
        <v>35</v>
      </c>
      <c r="D25" s="25" t="s">
        <v>21</v>
      </c>
      <c r="E25" s="25" t="s">
        <v>40</v>
      </c>
      <c r="F25" s="22"/>
      <c r="G25" s="36">
        <v>7500</v>
      </c>
      <c r="H25" s="37"/>
      <c r="I25" s="36">
        <f t="shared" si="2"/>
        <v>7500</v>
      </c>
      <c r="J25" s="25" t="str">
        <f t="shared" si="3"/>
        <v>OK</v>
      </c>
    </row>
    <row r="26" spans="1:10" hidden="1">
      <c r="A26" s="8" t="str">
        <f t="shared" si="4"/>
        <v>Choeruman</v>
      </c>
      <c r="B26" s="1" t="s">
        <v>34</v>
      </c>
      <c r="C26" s="1" t="s">
        <v>35</v>
      </c>
      <c r="D26" s="25" t="s">
        <v>12</v>
      </c>
      <c r="E26" s="25" t="s">
        <v>39</v>
      </c>
      <c r="F26" s="22"/>
      <c r="G26" s="36">
        <v>7500</v>
      </c>
      <c r="H26" s="37"/>
      <c r="I26" s="36">
        <f t="shared" si="2"/>
        <v>7500</v>
      </c>
      <c r="J26" s="25" t="str">
        <f t="shared" si="3"/>
        <v>OK</v>
      </c>
    </row>
    <row r="27" spans="1:10" hidden="1">
      <c r="A27" s="10" t="s">
        <v>32</v>
      </c>
      <c r="B27" s="10" t="str">
        <f>A26</f>
        <v>Choeruman</v>
      </c>
      <c r="C27" s="10"/>
      <c r="D27" s="39"/>
      <c r="E27" s="39"/>
      <c r="F27" s="39"/>
      <c r="G27" s="40">
        <f>SUM(G21:G26)</f>
        <v>230970.03999999998</v>
      </c>
      <c r="H27" s="41">
        <f>SUM(H21:H26)</f>
        <v>2781.91</v>
      </c>
      <c r="I27" s="39"/>
    </row>
    <row r="28" spans="1:10" hidden="1">
      <c r="A28" s="8" t="s">
        <v>41</v>
      </c>
      <c r="B28" s="1" t="s">
        <v>42</v>
      </c>
      <c r="D28" s="25"/>
      <c r="E28" s="25"/>
      <c r="F28" s="25"/>
      <c r="G28" s="44">
        <v>2226030</v>
      </c>
      <c r="H28" s="45"/>
      <c r="I28" s="25"/>
    </row>
    <row r="29" spans="1:10" hidden="1">
      <c r="A29" s="8" t="s">
        <v>41</v>
      </c>
      <c r="B29" s="1" t="s">
        <v>43</v>
      </c>
      <c r="C29" s="1" t="s">
        <v>44</v>
      </c>
      <c r="D29" s="25" t="s">
        <v>10</v>
      </c>
      <c r="E29" s="25" t="s">
        <v>45</v>
      </c>
      <c r="F29" s="22" t="s">
        <v>46</v>
      </c>
      <c r="G29" s="36">
        <v>450</v>
      </c>
      <c r="H29" s="37"/>
      <c r="I29" s="36">
        <f t="shared" ref="I29:I35" si="5">G29-H29</f>
        <v>450</v>
      </c>
      <c r="J29" s="25" t="str">
        <f>IF(I29&gt;0,"OK","OVER")</f>
        <v>OK</v>
      </c>
    </row>
    <row r="30" spans="1:10" hidden="1">
      <c r="A30" s="8" t="s">
        <v>41</v>
      </c>
      <c r="B30" s="1" t="s">
        <v>43</v>
      </c>
      <c r="C30" s="1" t="s">
        <v>44</v>
      </c>
      <c r="D30" s="25" t="s">
        <v>10</v>
      </c>
      <c r="E30" s="25" t="s">
        <v>47</v>
      </c>
      <c r="F30" s="22" t="s">
        <v>48</v>
      </c>
      <c r="G30" s="36">
        <v>450</v>
      </c>
      <c r="H30" s="37"/>
      <c r="I30" s="36">
        <f t="shared" si="5"/>
        <v>450</v>
      </c>
      <c r="J30" s="25" t="str">
        <f t="shared" ref="J30:J37" si="6">IF(I30&gt;0,"OK","OVER")</f>
        <v>OK</v>
      </c>
    </row>
    <row r="31" spans="1:10" hidden="1">
      <c r="A31" s="8" t="s">
        <v>41</v>
      </c>
      <c r="B31" s="1" t="s">
        <v>43</v>
      </c>
      <c r="C31" s="1" t="s">
        <v>44</v>
      </c>
      <c r="D31" s="25" t="s">
        <v>10</v>
      </c>
      <c r="E31" s="25" t="s">
        <v>49</v>
      </c>
      <c r="F31" s="22" t="s">
        <v>50</v>
      </c>
      <c r="G31" s="36">
        <v>450</v>
      </c>
      <c r="H31" s="37"/>
      <c r="I31" s="36">
        <f t="shared" si="5"/>
        <v>450</v>
      </c>
      <c r="J31" s="25" t="str">
        <f t="shared" si="6"/>
        <v>OK</v>
      </c>
    </row>
    <row r="32" spans="1:10" hidden="1">
      <c r="A32" s="8" t="s">
        <v>41</v>
      </c>
      <c r="B32" s="1" t="s">
        <v>43</v>
      </c>
      <c r="C32" s="1" t="s">
        <v>44</v>
      </c>
      <c r="D32" s="25" t="s">
        <v>10</v>
      </c>
      <c r="E32" s="25" t="s">
        <v>51</v>
      </c>
      <c r="F32" s="22" t="s">
        <v>52</v>
      </c>
      <c r="G32" s="36">
        <v>450</v>
      </c>
      <c r="H32" s="37"/>
      <c r="I32" s="36">
        <f t="shared" si="5"/>
        <v>450</v>
      </c>
      <c r="J32" s="25" t="str">
        <f t="shared" si="6"/>
        <v>OK</v>
      </c>
    </row>
    <row r="33" spans="1:10" hidden="1">
      <c r="A33" s="8" t="s">
        <v>41</v>
      </c>
      <c r="B33" s="1" t="s">
        <v>53</v>
      </c>
      <c r="C33" s="1" t="s">
        <v>54</v>
      </c>
      <c r="D33" s="25" t="s">
        <v>10</v>
      </c>
      <c r="E33" s="25" t="s">
        <v>51</v>
      </c>
      <c r="F33" s="22" t="s">
        <v>55</v>
      </c>
      <c r="G33" s="44">
        <v>6300</v>
      </c>
      <c r="H33" s="45"/>
      <c r="I33" s="44">
        <f t="shared" si="5"/>
        <v>6300</v>
      </c>
      <c r="J33" s="25" t="str">
        <f t="shared" si="6"/>
        <v>OK</v>
      </c>
    </row>
    <row r="34" spans="1:10" hidden="1">
      <c r="A34" s="8" t="s">
        <v>41</v>
      </c>
      <c r="B34" s="1" t="s">
        <v>56</v>
      </c>
      <c r="C34" s="1" t="s">
        <v>57</v>
      </c>
      <c r="D34" s="25" t="s">
        <v>10</v>
      </c>
      <c r="E34" s="25" t="s">
        <v>45</v>
      </c>
      <c r="F34" s="22" t="s">
        <v>46</v>
      </c>
      <c r="G34" s="36">
        <v>100</v>
      </c>
      <c r="H34" s="37">
        <v>352.15000000000003</v>
      </c>
      <c r="I34" s="38">
        <f t="shared" si="5"/>
        <v>-252.15000000000003</v>
      </c>
      <c r="J34" s="34" t="str">
        <f t="shared" si="6"/>
        <v>OVER</v>
      </c>
    </row>
    <row r="35" spans="1:10" hidden="1">
      <c r="A35" s="8" t="s">
        <v>41</v>
      </c>
      <c r="B35" s="1" t="s">
        <v>56</v>
      </c>
      <c r="C35" s="1" t="s">
        <v>57</v>
      </c>
      <c r="D35" s="25" t="s">
        <v>10</v>
      </c>
      <c r="E35" s="25" t="s">
        <v>47</v>
      </c>
      <c r="F35" s="22" t="s">
        <v>48</v>
      </c>
      <c r="G35" s="36">
        <v>100</v>
      </c>
      <c r="H35" s="37">
        <v>28.8</v>
      </c>
      <c r="I35" s="36">
        <f t="shared" si="5"/>
        <v>71.2</v>
      </c>
      <c r="J35" s="25" t="str">
        <f t="shared" si="6"/>
        <v>OK</v>
      </c>
    </row>
    <row r="36" spans="1:10" hidden="1">
      <c r="A36" s="8" t="s">
        <v>41</v>
      </c>
      <c r="B36" s="1" t="s">
        <v>56</v>
      </c>
      <c r="C36" s="1" t="s">
        <v>57</v>
      </c>
      <c r="D36" s="25" t="s">
        <v>10</v>
      </c>
      <c r="E36" s="25" t="s">
        <v>49</v>
      </c>
      <c r="F36" s="22" t="s">
        <v>50</v>
      </c>
      <c r="G36" s="36">
        <v>100</v>
      </c>
      <c r="H36" s="37"/>
      <c r="I36" s="36">
        <f>G36-H36</f>
        <v>100</v>
      </c>
      <c r="J36" s="25" t="str">
        <f t="shared" si="6"/>
        <v>OK</v>
      </c>
    </row>
    <row r="37" spans="1:10" hidden="1">
      <c r="A37" s="8" t="s">
        <v>41</v>
      </c>
      <c r="B37" s="1" t="s">
        <v>56</v>
      </c>
      <c r="C37" s="1" t="s">
        <v>57</v>
      </c>
      <c r="D37" s="25" t="s">
        <v>10</v>
      </c>
      <c r="E37" s="25" t="s">
        <v>51</v>
      </c>
      <c r="F37" s="22" t="s">
        <v>52</v>
      </c>
      <c r="G37" s="36">
        <v>100</v>
      </c>
      <c r="H37" s="43">
        <v>5.18</v>
      </c>
      <c r="I37" s="36">
        <f>G37-H37</f>
        <v>94.82</v>
      </c>
      <c r="J37" s="25" t="str">
        <f t="shared" si="6"/>
        <v>OK</v>
      </c>
    </row>
    <row r="38" spans="1:10" hidden="1">
      <c r="A38" s="10" t="s">
        <v>32</v>
      </c>
      <c r="B38" s="10" t="str">
        <f>A37</f>
        <v>Firawaty</v>
      </c>
      <c r="C38" s="10"/>
      <c r="D38" s="39"/>
      <c r="E38" s="39"/>
      <c r="F38" s="39"/>
      <c r="G38" s="40">
        <f>SUM(G28:G37)</f>
        <v>2234530</v>
      </c>
      <c r="H38" s="41">
        <f>SUM(H29:H37)</f>
        <v>386.13000000000005</v>
      </c>
      <c r="I38" s="39"/>
    </row>
    <row r="39" spans="1:10" hidden="1">
      <c r="A39" s="8" t="s">
        <v>174</v>
      </c>
      <c r="B39" s="1" t="s">
        <v>42</v>
      </c>
      <c r="D39" s="25"/>
      <c r="E39" s="25"/>
      <c r="F39" s="25"/>
      <c r="G39" s="44">
        <v>124872</v>
      </c>
      <c r="H39" s="45"/>
      <c r="I39" s="25"/>
    </row>
    <row r="40" spans="1:10" hidden="1">
      <c r="A40" s="8" t="s">
        <v>174</v>
      </c>
      <c r="B40" s="1" t="s">
        <v>43</v>
      </c>
      <c r="C40" s="1" t="s">
        <v>44</v>
      </c>
      <c r="D40" s="25" t="s">
        <v>10</v>
      </c>
      <c r="E40" s="25" t="s">
        <v>58</v>
      </c>
      <c r="F40" s="22" t="s">
        <v>59</v>
      </c>
      <c r="G40" s="36">
        <v>200</v>
      </c>
      <c r="H40" s="37"/>
      <c r="I40" s="36">
        <f t="shared" ref="I40:I42" si="7">G40-H40</f>
        <v>200</v>
      </c>
      <c r="J40" s="25" t="str">
        <f>IF(I40&gt;0,"OK","OVER")</f>
        <v>OK</v>
      </c>
    </row>
    <row r="41" spans="1:10" hidden="1">
      <c r="A41" s="8" t="s">
        <v>174</v>
      </c>
      <c r="B41" s="1" t="s">
        <v>53</v>
      </c>
      <c r="C41" s="1" t="s">
        <v>54</v>
      </c>
      <c r="D41" s="25" t="s">
        <v>10</v>
      </c>
      <c r="E41" s="25" t="s">
        <v>60</v>
      </c>
      <c r="F41" s="22" t="s">
        <v>61</v>
      </c>
      <c r="G41" s="36">
        <v>700</v>
      </c>
      <c r="H41" s="37">
        <v>2090.6999999999998</v>
      </c>
      <c r="I41" s="38">
        <f t="shared" si="7"/>
        <v>-1390.6999999999998</v>
      </c>
      <c r="J41" s="34" t="str">
        <f t="shared" ref="J41:J43" si="8">IF(I41&gt;0,"OK","OVER")</f>
        <v>OVER</v>
      </c>
    </row>
    <row r="42" spans="1:10" hidden="1">
      <c r="A42" s="8" t="s">
        <v>174</v>
      </c>
      <c r="B42" s="1" t="s">
        <v>56</v>
      </c>
      <c r="C42" s="1" t="s">
        <v>57</v>
      </c>
      <c r="D42" s="25" t="s">
        <v>10</v>
      </c>
      <c r="E42" s="25" t="s">
        <v>60</v>
      </c>
      <c r="F42" s="22" t="s">
        <v>59</v>
      </c>
      <c r="G42" s="36">
        <v>50</v>
      </c>
      <c r="H42" s="37"/>
      <c r="I42" s="36">
        <f t="shared" si="7"/>
        <v>50</v>
      </c>
      <c r="J42" s="25" t="str">
        <f t="shared" si="8"/>
        <v>OK</v>
      </c>
    </row>
    <row r="43" spans="1:10" hidden="1">
      <c r="A43" s="8" t="s">
        <v>174</v>
      </c>
      <c r="B43" s="1" t="s">
        <v>56</v>
      </c>
      <c r="C43" s="1" t="s">
        <v>57</v>
      </c>
      <c r="D43" s="25" t="s">
        <v>10</v>
      </c>
      <c r="E43" s="25" t="s">
        <v>62</v>
      </c>
      <c r="F43" s="22" t="s">
        <v>63</v>
      </c>
      <c r="G43" s="36">
        <v>50</v>
      </c>
      <c r="H43" s="37"/>
      <c r="I43" s="36">
        <f>G43-H43</f>
        <v>50</v>
      </c>
      <c r="J43" s="25" t="str">
        <f t="shared" si="8"/>
        <v>OK</v>
      </c>
    </row>
    <row r="44" spans="1:10" hidden="1">
      <c r="A44" s="10" t="s">
        <v>32</v>
      </c>
      <c r="B44" s="10" t="str">
        <f>A43</f>
        <v>Fungfung</v>
      </c>
      <c r="C44" s="10"/>
      <c r="D44" s="39"/>
      <c r="E44" s="39"/>
      <c r="F44" s="39"/>
      <c r="G44" s="40">
        <f>SUM(G39:G43)</f>
        <v>125872</v>
      </c>
      <c r="H44" s="41">
        <f>SUM(H40:H43)</f>
        <v>2090.6999999999998</v>
      </c>
      <c r="I44" s="39">
        <f>SUM(I39:I43)</f>
        <v>-1090.6999999999998</v>
      </c>
    </row>
    <row r="45" spans="1:10" hidden="1">
      <c r="A45" s="8" t="s">
        <v>64</v>
      </c>
      <c r="B45" s="1" t="s">
        <v>65</v>
      </c>
      <c r="C45" s="1" t="s">
        <v>66</v>
      </c>
      <c r="D45" s="25" t="s">
        <v>10</v>
      </c>
      <c r="E45" s="25" t="s">
        <v>16</v>
      </c>
      <c r="F45" s="22"/>
      <c r="G45" s="36"/>
      <c r="H45" s="37"/>
      <c r="I45" s="38">
        <f t="shared" ref="I45:I99" si="9">G45-H45</f>
        <v>0</v>
      </c>
    </row>
    <row r="46" spans="1:10" hidden="1">
      <c r="A46" s="8" t="str">
        <f t="shared" ref="A46:A99" si="10">A45</f>
        <v>Owi Wijaya</v>
      </c>
      <c r="B46" s="1" t="s">
        <v>67</v>
      </c>
      <c r="C46" s="1" t="s">
        <v>68</v>
      </c>
      <c r="D46" s="25" t="s">
        <v>10</v>
      </c>
      <c r="E46" s="25" t="s">
        <v>69</v>
      </c>
      <c r="F46" s="22"/>
      <c r="G46" s="36">
        <v>4917.96</v>
      </c>
      <c r="H46" s="37">
        <v>1790.48</v>
      </c>
      <c r="I46" s="36">
        <f t="shared" si="9"/>
        <v>3127.48</v>
      </c>
      <c r="J46" s="25" t="str">
        <f>IF(I46&gt;0,"OK","OVER")</f>
        <v>OK</v>
      </c>
    </row>
    <row r="47" spans="1:10" hidden="1">
      <c r="A47" s="8" t="str">
        <f t="shared" si="10"/>
        <v>Owi Wijaya</v>
      </c>
      <c r="B47" s="1" t="s">
        <v>70</v>
      </c>
      <c r="C47" s="1" t="s">
        <v>71</v>
      </c>
      <c r="D47" s="25" t="s">
        <v>10</v>
      </c>
      <c r="E47" s="25" t="s">
        <v>72</v>
      </c>
      <c r="F47" s="22"/>
      <c r="G47" s="36">
        <v>281</v>
      </c>
      <c r="H47" s="37"/>
      <c r="I47" s="36">
        <f t="shared" si="9"/>
        <v>281</v>
      </c>
      <c r="J47" s="25" t="str">
        <f t="shared" ref="J47:J99" si="11">IF(I47&gt;0,"OK","OVER")</f>
        <v>OK</v>
      </c>
    </row>
    <row r="48" spans="1:10" hidden="1">
      <c r="A48" s="8" t="str">
        <f t="shared" si="10"/>
        <v>Owi Wijaya</v>
      </c>
      <c r="B48" s="1" t="s">
        <v>70</v>
      </c>
      <c r="C48" s="1" t="s">
        <v>71</v>
      </c>
      <c r="D48" s="25" t="s">
        <v>12</v>
      </c>
      <c r="E48" s="25" t="s">
        <v>72</v>
      </c>
      <c r="F48" s="22"/>
      <c r="G48" s="36">
        <v>64.58</v>
      </c>
      <c r="H48" s="37"/>
      <c r="I48" s="36">
        <f t="shared" si="9"/>
        <v>64.58</v>
      </c>
      <c r="J48" s="25" t="str">
        <f t="shared" si="11"/>
        <v>OK</v>
      </c>
    </row>
    <row r="49" spans="1:10" hidden="1">
      <c r="A49" s="8" t="str">
        <f t="shared" si="10"/>
        <v>Owi Wijaya</v>
      </c>
      <c r="B49" s="1" t="s">
        <v>73</v>
      </c>
      <c r="C49" s="1" t="s">
        <v>74</v>
      </c>
      <c r="D49" s="25" t="s">
        <v>10</v>
      </c>
      <c r="E49" s="25" t="s">
        <v>72</v>
      </c>
      <c r="F49" s="22"/>
      <c r="G49" s="36">
        <v>2027.63</v>
      </c>
      <c r="H49" s="37"/>
      <c r="I49" s="36">
        <f t="shared" si="9"/>
        <v>2027.63</v>
      </c>
      <c r="J49" s="25" t="str">
        <f t="shared" si="11"/>
        <v>OK</v>
      </c>
    </row>
    <row r="50" spans="1:10" hidden="1">
      <c r="A50" s="8" t="str">
        <f t="shared" si="10"/>
        <v>Owi Wijaya</v>
      </c>
      <c r="B50" s="1" t="s">
        <v>75</v>
      </c>
      <c r="C50" s="1" t="s">
        <v>76</v>
      </c>
      <c r="D50" s="25" t="s">
        <v>10</v>
      </c>
      <c r="E50" s="25" t="s">
        <v>72</v>
      </c>
      <c r="F50" s="22"/>
      <c r="G50" s="36">
        <v>1453.67</v>
      </c>
      <c r="H50" s="37">
        <v>313.61</v>
      </c>
      <c r="I50" s="36">
        <f t="shared" si="9"/>
        <v>1140.06</v>
      </c>
      <c r="J50" s="25" t="str">
        <f t="shared" si="11"/>
        <v>OK</v>
      </c>
    </row>
    <row r="51" spans="1:10" hidden="1">
      <c r="A51" s="8" t="str">
        <f t="shared" si="10"/>
        <v>Owi Wijaya</v>
      </c>
      <c r="B51" s="1" t="s">
        <v>77</v>
      </c>
      <c r="C51" s="1" t="s">
        <v>78</v>
      </c>
      <c r="D51" s="25" t="s">
        <v>10</v>
      </c>
      <c r="E51" s="25" t="s">
        <v>79</v>
      </c>
      <c r="F51" s="22"/>
      <c r="G51" s="36">
        <v>531</v>
      </c>
      <c r="H51" s="37">
        <v>-10.54</v>
      </c>
      <c r="I51" s="36">
        <f t="shared" si="9"/>
        <v>541.54</v>
      </c>
      <c r="J51" s="25" t="str">
        <f t="shared" si="11"/>
        <v>OK</v>
      </c>
    </row>
    <row r="52" spans="1:10" hidden="1">
      <c r="A52" s="8" t="str">
        <f t="shared" si="10"/>
        <v>Owi Wijaya</v>
      </c>
      <c r="B52" s="1" t="s">
        <v>151</v>
      </c>
      <c r="C52" s="1" t="s">
        <v>80</v>
      </c>
      <c r="D52" s="25" t="s">
        <v>10</v>
      </c>
      <c r="E52" s="25" t="s">
        <v>72</v>
      </c>
      <c r="F52" s="22"/>
      <c r="G52" s="36">
        <v>2429</v>
      </c>
      <c r="H52" s="43">
        <v>47.14</v>
      </c>
      <c r="I52" s="36">
        <f t="shared" si="9"/>
        <v>2381.86</v>
      </c>
      <c r="J52" s="25" t="str">
        <f t="shared" si="11"/>
        <v>OK</v>
      </c>
    </row>
    <row r="53" spans="1:10" hidden="1">
      <c r="A53" s="8" t="str">
        <f t="shared" si="10"/>
        <v>Owi Wijaya</v>
      </c>
      <c r="B53" s="1" t="s">
        <v>151</v>
      </c>
      <c r="C53" s="1" t="s">
        <v>81</v>
      </c>
      <c r="D53" s="25" t="s">
        <v>10</v>
      </c>
      <c r="E53" s="25" t="s">
        <v>72</v>
      </c>
      <c r="F53" s="22"/>
      <c r="G53" s="36">
        <v>200</v>
      </c>
      <c r="H53" s="37">
        <v>44.3</v>
      </c>
      <c r="I53" s="36">
        <f t="shared" si="9"/>
        <v>155.69999999999999</v>
      </c>
      <c r="J53" s="25" t="str">
        <f t="shared" si="11"/>
        <v>OK</v>
      </c>
    </row>
    <row r="54" spans="1:10" hidden="1">
      <c r="A54" s="8" t="str">
        <f t="shared" si="10"/>
        <v>Owi Wijaya</v>
      </c>
      <c r="B54" s="1" t="s">
        <v>82</v>
      </c>
      <c r="C54" s="1" t="s">
        <v>83</v>
      </c>
      <c r="D54" s="25" t="s">
        <v>10</v>
      </c>
      <c r="E54" s="25" t="s">
        <v>72</v>
      </c>
      <c r="F54" s="22"/>
      <c r="G54" s="36">
        <v>3004.76</v>
      </c>
      <c r="H54" s="37">
        <v>2328.67</v>
      </c>
      <c r="I54" s="36">
        <f t="shared" si="9"/>
        <v>676.09000000000015</v>
      </c>
      <c r="J54" s="25" t="str">
        <f t="shared" si="11"/>
        <v>OK</v>
      </c>
    </row>
    <row r="55" spans="1:10" hidden="1">
      <c r="A55" s="8" t="str">
        <f t="shared" si="10"/>
        <v>Owi Wijaya</v>
      </c>
      <c r="B55" s="1" t="s">
        <v>82</v>
      </c>
      <c r="C55" s="1" t="s">
        <v>83</v>
      </c>
      <c r="D55" s="25" t="s">
        <v>12</v>
      </c>
      <c r="E55" s="25" t="s">
        <v>72</v>
      </c>
      <c r="F55" s="22"/>
      <c r="G55" s="36">
        <v>1543.55</v>
      </c>
      <c r="H55" s="37">
        <v>423.97</v>
      </c>
      <c r="I55" s="36">
        <f t="shared" si="9"/>
        <v>1119.58</v>
      </c>
      <c r="J55" s="25" t="str">
        <f t="shared" si="11"/>
        <v>OK</v>
      </c>
    </row>
    <row r="56" spans="1:10" hidden="1">
      <c r="A56" s="8" t="str">
        <f t="shared" si="10"/>
        <v>Owi Wijaya</v>
      </c>
      <c r="B56" s="1" t="s">
        <v>84</v>
      </c>
      <c r="C56" s="1" t="s">
        <v>85</v>
      </c>
      <c r="D56" s="25" t="s">
        <v>10</v>
      </c>
      <c r="E56" s="25" t="s">
        <v>72</v>
      </c>
      <c r="F56" s="22"/>
      <c r="G56" s="36">
        <v>938.47</v>
      </c>
      <c r="H56" s="37">
        <v>326.61</v>
      </c>
      <c r="I56" s="36">
        <f t="shared" si="9"/>
        <v>611.86</v>
      </c>
      <c r="J56" s="25" t="str">
        <f t="shared" si="11"/>
        <v>OK</v>
      </c>
    </row>
    <row r="57" spans="1:10" hidden="1">
      <c r="A57" s="8" t="str">
        <f t="shared" si="10"/>
        <v>Owi Wijaya</v>
      </c>
      <c r="B57" s="1" t="s">
        <v>84</v>
      </c>
      <c r="C57" s="1" t="s">
        <v>85</v>
      </c>
      <c r="D57" s="25" t="s">
        <v>21</v>
      </c>
      <c r="E57" s="25" t="s">
        <v>72</v>
      </c>
      <c r="F57" s="22"/>
      <c r="G57" s="36">
        <v>175.55</v>
      </c>
      <c r="H57" s="37"/>
      <c r="I57" s="36">
        <f t="shared" si="9"/>
        <v>175.55</v>
      </c>
      <c r="J57" s="25" t="str">
        <f t="shared" si="11"/>
        <v>OK</v>
      </c>
    </row>
    <row r="58" spans="1:10" hidden="1">
      <c r="A58" s="8" t="str">
        <f t="shared" si="10"/>
        <v>Owi Wijaya</v>
      </c>
      <c r="B58" s="1" t="s">
        <v>84</v>
      </c>
      <c r="C58" s="1" t="s">
        <v>85</v>
      </c>
      <c r="D58" s="25" t="s">
        <v>12</v>
      </c>
      <c r="E58" s="25" t="s">
        <v>72</v>
      </c>
      <c r="F58" s="22"/>
      <c r="G58" s="36">
        <v>2294.39</v>
      </c>
      <c r="H58" s="37">
        <v>336.64</v>
      </c>
      <c r="I58" s="36">
        <f t="shared" si="9"/>
        <v>1957.75</v>
      </c>
      <c r="J58" s="25" t="str">
        <f t="shared" si="11"/>
        <v>OK</v>
      </c>
    </row>
    <row r="59" spans="1:10" hidden="1">
      <c r="A59" s="8" t="str">
        <f t="shared" si="10"/>
        <v>Owi Wijaya</v>
      </c>
      <c r="B59" s="1" t="s">
        <v>86</v>
      </c>
      <c r="C59" s="1" t="s">
        <v>87</v>
      </c>
      <c r="D59" s="25" t="s">
        <v>10</v>
      </c>
      <c r="E59" s="25" t="s">
        <v>72</v>
      </c>
      <c r="F59" s="22"/>
      <c r="G59" s="36">
        <v>1987.05</v>
      </c>
      <c r="H59" s="37"/>
      <c r="I59" s="36">
        <f t="shared" si="9"/>
        <v>1987.05</v>
      </c>
      <c r="J59" s="25" t="str">
        <f t="shared" si="11"/>
        <v>OK</v>
      </c>
    </row>
    <row r="60" spans="1:10" hidden="1">
      <c r="A60" s="8" t="str">
        <f t="shared" si="10"/>
        <v>Owi Wijaya</v>
      </c>
      <c r="B60" s="1" t="s">
        <v>86</v>
      </c>
      <c r="C60" s="1" t="s">
        <v>87</v>
      </c>
      <c r="D60" s="25" t="s">
        <v>12</v>
      </c>
      <c r="E60" s="25" t="s">
        <v>72</v>
      </c>
      <c r="F60" s="22"/>
      <c r="G60" s="36">
        <v>1692.67</v>
      </c>
      <c r="H60" s="37"/>
      <c r="I60" s="36">
        <f t="shared" si="9"/>
        <v>1692.67</v>
      </c>
      <c r="J60" s="25" t="str">
        <f t="shared" si="11"/>
        <v>OK</v>
      </c>
    </row>
    <row r="61" spans="1:10" hidden="1">
      <c r="A61" s="8" t="str">
        <f t="shared" si="10"/>
        <v>Owi Wijaya</v>
      </c>
      <c r="B61" s="1" t="s">
        <v>88</v>
      </c>
      <c r="C61" s="1" t="s">
        <v>89</v>
      </c>
      <c r="D61" s="25" t="s">
        <v>10</v>
      </c>
      <c r="E61" s="25" t="s">
        <v>72</v>
      </c>
      <c r="F61" s="22"/>
      <c r="G61" s="36">
        <v>569</v>
      </c>
      <c r="H61" s="37">
        <v>460.21</v>
      </c>
      <c r="I61" s="36">
        <f t="shared" si="9"/>
        <v>108.79000000000002</v>
      </c>
      <c r="J61" s="25" t="str">
        <f t="shared" si="11"/>
        <v>OK</v>
      </c>
    </row>
    <row r="62" spans="1:10" hidden="1">
      <c r="A62" s="8" t="str">
        <f t="shared" si="10"/>
        <v>Owi Wijaya</v>
      </c>
      <c r="B62" s="1" t="s">
        <v>88</v>
      </c>
      <c r="C62" s="1" t="s">
        <v>89</v>
      </c>
      <c r="D62" s="25" t="s">
        <v>12</v>
      </c>
      <c r="E62" s="25" t="s">
        <v>72</v>
      </c>
      <c r="F62" s="22"/>
      <c r="G62" s="36">
        <v>300</v>
      </c>
      <c r="H62" s="37"/>
      <c r="I62" s="36">
        <f t="shared" si="9"/>
        <v>300</v>
      </c>
      <c r="J62" s="25" t="str">
        <f t="shared" si="11"/>
        <v>OK</v>
      </c>
    </row>
    <row r="63" spans="1:10" hidden="1">
      <c r="A63" s="8" t="str">
        <f t="shared" si="10"/>
        <v>Owi Wijaya</v>
      </c>
      <c r="B63" s="1" t="s">
        <v>90</v>
      </c>
      <c r="C63" s="1" t="s">
        <v>91</v>
      </c>
      <c r="D63" s="25" t="s">
        <v>10</v>
      </c>
      <c r="E63" s="25" t="s">
        <v>92</v>
      </c>
      <c r="F63" s="22"/>
      <c r="G63" s="36">
        <v>2288.86</v>
      </c>
      <c r="H63" s="37"/>
      <c r="I63" s="36">
        <f t="shared" si="9"/>
        <v>2288.86</v>
      </c>
      <c r="J63" s="25" t="str">
        <f t="shared" si="11"/>
        <v>OK</v>
      </c>
    </row>
    <row r="64" spans="1:10" hidden="1">
      <c r="A64" s="8" t="str">
        <f t="shared" si="10"/>
        <v>Owi Wijaya</v>
      </c>
      <c r="B64" s="1" t="s">
        <v>93</v>
      </c>
      <c r="C64" s="1" t="s">
        <v>94</v>
      </c>
      <c r="D64" s="25" t="s">
        <v>10</v>
      </c>
      <c r="E64" s="25" t="s">
        <v>95</v>
      </c>
      <c r="F64" s="22"/>
      <c r="G64" s="36">
        <v>36500.160000000003</v>
      </c>
      <c r="H64" s="37">
        <v>122.79</v>
      </c>
      <c r="I64" s="36">
        <f t="shared" si="9"/>
        <v>36377.370000000003</v>
      </c>
      <c r="J64" s="25" t="str">
        <f t="shared" si="11"/>
        <v>OK</v>
      </c>
    </row>
    <row r="65" spans="1:10" hidden="1">
      <c r="A65" s="8" t="str">
        <f t="shared" si="10"/>
        <v>Owi Wijaya</v>
      </c>
      <c r="B65" s="1" t="s">
        <v>96</v>
      </c>
      <c r="C65" s="1" t="s">
        <v>97</v>
      </c>
      <c r="D65" s="25" t="s">
        <v>10</v>
      </c>
      <c r="E65" s="25" t="s">
        <v>72</v>
      </c>
      <c r="F65" s="22"/>
      <c r="G65" s="36">
        <v>1440.17</v>
      </c>
      <c r="H65" s="37">
        <v>0.63</v>
      </c>
      <c r="I65" s="36">
        <f t="shared" si="9"/>
        <v>1439.54</v>
      </c>
      <c r="J65" s="25" t="str">
        <f t="shared" si="11"/>
        <v>OK</v>
      </c>
    </row>
    <row r="66" spans="1:10" hidden="1">
      <c r="A66" s="8" t="str">
        <f t="shared" si="10"/>
        <v>Owi Wijaya</v>
      </c>
      <c r="B66" s="1" t="s">
        <v>96</v>
      </c>
      <c r="C66" s="1" t="s">
        <v>97</v>
      </c>
      <c r="D66" s="25" t="s">
        <v>98</v>
      </c>
      <c r="E66" s="25" t="s">
        <v>72</v>
      </c>
      <c r="F66" s="22"/>
      <c r="G66" s="36">
        <v>14.27</v>
      </c>
      <c r="H66" s="37"/>
      <c r="I66" s="36">
        <f t="shared" si="9"/>
        <v>14.27</v>
      </c>
      <c r="J66" s="25" t="str">
        <f t="shared" si="11"/>
        <v>OK</v>
      </c>
    </row>
    <row r="67" spans="1:10" hidden="1">
      <c r="A67" s="8" t="str">
        <f t="shared" si="10"/>
        <v>Owi Wijaya</v>
      </c>
      <c r="B67" s="1" t="s">
        <v>96</v>
      </c>
      <c r="C67" s="1" t="s">
        <v>97</v>
      </c>
      <c r="D67" s="25" t="s">
        <v>21</v>
      </c>
      <c r="E67" s="25" t="s">
        <v>72</v>
      </c>
      <c r="F67" s="22"/>
      <c r="G67" s="36">
        <v>35.56</v>
      </c>
      <c r="H67" s="37"/>
      <c r="I67" s="36">
        <f t="shared" si="9"/>
        <v>35.56</v>
      </c>
      <c r="J67" s="25" t="str">
        <f t="shared" si="11"/>
        <v>OK</v>
      </c>
    </row>
    <row r="68" spans="1:10" hidden="1">
      <c r="A68" s="8" t="str">
        <f t="shared" si="10"/>
        <v>Owi Wijaya</v>
      </c>
      <c r="B68" s="1" t="s">
        <v>96</v>
      </c>
      <c r="C68" s="1" t="s">
        <v>97</v>
      </c>
      <c r="D68" s="25" t="s">
        <v>12</v>
      </c>
      <c r="E68" s="25" t="s">
        <v>72</v>
      </c>
      <c r="F68" s="22"/>
      <c r="G68" s="36">
        <v>9.69</v>
      </c>
      <c r="H68" s="37">
        <v>20.88</v>
      </c>
      <c r="I68" s="38">
        <f t="shared" si="9"/>
        <v>-11.19</v>
      </c>
      <c r="J68" s="34" t="str">
        <f t="shared" si="11"/>
        <v>OVER</v>
      </c>
    </row>
    <row r="69" spans="1:10" hidden="1">
      <c r="A69" s="8" t="str">
        <f t="shared" si="10"/>
        <v>Owi Wijaya</v>
      </c>
      <c r="B69" s="1" t="s">
        <v>99</v>
      </c>
      <c r="C69" s="1" t="s">
        <v>100</v>
      </c>
      <c r="D69" s="25" t="s">
        <v>10</v>
      </c>
      <c r="E69" s="25" t="s">
        <v>72</v>
      </c>
      <c r="F69" s="22"/>
      <c r="G69" s="36">
        <v>400</v>
      </c>
      <c r="H69" s="37">
        <v>878.22</v>
      </c>
      <c r="I69" s="38">
        <f t="shared" si="9"/>
        <v>-478.22</v>
      </c>
      <c r="J69" s="34" t="str">
        <f t="shared" si="11"/>
        <v>OVER</v>
      </c>
    </row>
    <row r="70" spans="1:10" hidden="1">
      <c r="A70" s="8" t="str">
        <f t="shared" si="10"/>
        <v>Owi Wijaya</v>
      </c>
      <c r="B70" s="1" t="s">
        <v>101</v>
      </c>
      <c r="C70" s="1" t="s">
        <v>102</v>
      </c>
      <c r="D70" s="25" t="s">
        <v>10</v>
      </c>
      <c r="E70" s="25" t="s">
        <v>79</v>
      </c>
      <c r="F70" s="22"/>
      <c r="G70" s="36">
        <v>100</v>
      </c>
      <c r="H70" s="37"/>
      <c r="I70" s="36">
        <f t="shared" si="9"/>
        <v>100</v>
      </c>
      <c r="J70" s="25" t="str">
        <f t="shared" si="11"/>
        <v>OK</v>
      </c>
    </row>
    <row r="71" spans="1:10" hidden="1">
      <c r="A71" s="8" t="str">
        <f t="shared" si="10"/>
        <v>Owi Wijaya</v>
      </c>
      <c r="B71" s="1" t="s">
        <v>103</v>
      </c>
      <c r="C71" s="1" t="s">
        <v>104</v>
      </c>
      <c r="D71" s="25" t="s">
        <v>10</v>
      </c>
      <c r="E71" s="25" t="s">
        <v>79</v>
      </c>
      <c r="F71" s="22"/>
      <c r="G71" s="36">
        <v>100</v>
      </c>
      <c r="H71" s="37"/>
      <c r="I71" s="36">
        <f t="shared" si="9"/>
        <v>100</v>
      </c>
      <c r="J71" s="25" t="str">
        <f t="shared" si="11"/>
        <v>OK</v>
      </c>
    </row>
    <row r="72" spans="1:10" hidden="1">
      <c r="A72" s="8" t="str">
        <f t="shared" si="10"/>
        <v>Owi Wijaya</v>
      </c>
      <c r="B72" s="1" t="s">
        <v>105</v>
      </c>
      <c r="C72" s="1" t="s">
        <v>106</v>
      </c>
      <c r="D72" s="25" t="s">
        <v>10</v>
      </c>
      <c r="E72" s="25" t="s">
        <v>79</v>
      </c>
      <c r="F72" s="22"/>
      <c r="G72" s="36">
        <v>100</v>
      </c>
      <c r="H72" s="37">
        <v>510.61</v>
      </c>
      <c r="I72" s="38">
        <f t="shared" si="9"/>
        <v>-410.61</v>
      </c>
      <c r="J72" s="34" t="str">
        <f t="shared" si="11"/>
        <v>OVER</v>
      </c>
    </row>
    <row r="73" spans="1:10" hidden="1">
      <c r="A73" s="8" t="str">
        <f t="shared" si="10"/>
        <v>Owi Wijaya</v>
      </c>
      <c r="B73" s="1" t="s">
        <v>107</v>
      </c>
      <c r="C73" s="1" t="s">
        <v>108</v>
      </c>
      <c r="D73" s="25" t="s">
        <v>10</v>
      </c>
      <c r="E73" s="25" t="s">
        <v>79</v>
      </c>
      <c r="F73" s="22"/>
      <c r="G73" s="36">
        <v>100</v>
      </c>
      <c r="H73" s="37"/>
      <c r="I73" s="36">
        <f t="shared" si="9"/>
        <v>100</v>
      </c>
      <c r="J73" s="25" t="str">
        <f t="shared" si="11"/>
        <v>OK</v>
      </c>
    </row>
    <row r="74" spans="1:10" hidden="1">
      <c r="A74" s="8" t="str">
        <f t="shared" si="10"/>
        <v>Owi Wijaya</v>
      </c>
      <c r="B74" s="1" t="s">
        <v>107</v>
      </c>
      <c r="C74" s="1" t="s">
        <v>108</v>
      </c>
      <c r="D74" s="25" t="s">
        <v>21</v>
      </c>
      <c r="E74" s="25" t="s">
        <v>72</v>
      </c>
      <c r="F74" s="22"/>
      <c r="G74" s="36">
        <v>250</v>
      </c>
      <c r="H74" s="37"/>
      <c r="I74" s="36">
        <f t="shared" si="9"/>
        <v>250</v>
      </c>
      <c r="J74" s="25" t="str">
        <f t="shared" si="11"/>
        <v>OK</v>
      </c>
    </row>
    <row r="75" spans="1:10" hidden="1">
      <c r="A75" s="8" t="str">
        <f t="shared" si="10"/>
        <v>Owi Wijaya</v>
      </c>
      <c r="B75" s="1" t="s">
        <v>107</v>
      </c>
      <c r="C75" s="1" t="s">
        <v>108</v>
      </c>
      <c r="D75" s="25" t="s">
        <v>12</v>
      </c>
      <c r="E75" s="25" t="s">
        <v>72</v>
      </c>
      <c r="F75" s="22"/>
      <c r="G75" s="36">
        <v>300</v>
      </c>
      <c r="H75" s="37"/>
      <c r="I75" s="36">
        <f t="shared" si="9"/>
        <v>300</v>
      </c>
      <c r="J75" s="25" t="str">
        <f t="shared" si="11"/>
        <v>OK</v>
      </c>
    </row>
    <row r="76" spans="1:10" hidden="1">
      <c r="A76" s="8" t="str">
        <f t="shared" si="10"/>
        <v>Owi Wijaya</v>
      </c>
      <c r="B76" s="1" t="s">
        <v>109</v>
      </c>
      <c r="C76" s="1" t="s">
        <v>110</v>
      </c>
      <c r="D76" s="25" t="s">
        <v>10</v>
      </c>
      <c r="E76" s="25" t="s">
        <v>79</v>
      </c>
      <c r="F76" s="22"/>
      <c r="G76" s="36">
        <v>100</v>
      </c>
      <c r="H76" s="37"/>
      <c r="I76" s="36">
        <f t="shared" si="9"/>
        <v>100</v>
      </c>
      <c r="J76" s="25" t="str">
        <f t="shared" si="11"/>
        <v>OK</v>
      </c>
    </row>
    <row r="77" spans="1:10" hidden="1">
      <c r="A77" s="8" t="str">
        <f t="shared" si="10"/>
        <v>Owi Wijaya</v>
      </c>
      <c r="B77" s="1" t="s">
        <v>111</v>
      </c>
      <c r="C77" s="1" t="s">
        <v>112</v>
      </c>
      <c r="D77" s="25" t="s">
        <v>10</v>
      </c>
      <c r="E77" s="25" t="s">
        <v>79</v>
      </c>
      <c r="F77" s="22"/>
      <c r="G77" s="36">
        <v>100</v>
      </c>
      <c r="H77" s="37"/>
      <c r="I77" s="36">
        <f t="shared" si="9"/>
        <v>100</v>
      </c>
      <c r="J77" s="25" t="str">
        <f t="shared" si="11"/>
        <v>OK</v>
      </c>
    </row>
    <row r="78" spans="1:10" hidden="1">
      <c r="A78" s="8" t="str">
        <f t="shared" si="10"/>
        <v>Owi Wijaya</v>
      </c>
      <c r="B78" s="1" t="s">
        <v>113</v>
      </c>
      <c r="C78" s="1" t="s">
        <v>114</v>
      </c>
      <c r="D78" s="25" t="s">
        <v>10</v>
      </c>
      <c r="E78" s="25" t="s">
        <v>72</v>
      </c>
      <c r="F78" s="22"/>
      <c r="G78" s="36">
        <v>328.75</v>
      </c>
      <c r="H78" s="37">
        <v>854.27</v>
      </c>
      <c r="I78" s="38">
        <f t="shared" si="9"/>
        <v>-525.52</v>
      </c>
      <c r="J78" s="34" t="str">
        <f t="shared" si="11"/>
        <v>OVER</v>
      </c>
    </row>
    <row r="79" spans="1:10" hidden="1">
      <c r="A79" s="8" t="str">
        <f t="shared" si="10"/>
        <v>Owi Wijaya</v>
      </c>
      <c r="B79" s="1" t="s">
        <v>113</v>
      </c>
      <c r="C79" s="1" t="s">
        <v>114</v>
      </c>
      <c r="D79" s="25" t="s">
        <v>98</v>
      </c>
      <c r="E79" s="25" t="s">
        <v>72</v>
      </c>
      <c r="F79" s="22"/>
      <c r="G79" s="36">
        <v>109.79</v>
      </c>
      <c r="H79" s="37"/>
      <c r="I79" s="36">
        <f t="shared" si="9"/>
        <v>109.79</v>
      </c>
      <c r="J79" s="25" t="str">
        <f t="shared" si="11"/>
        <v>OK</v>
      </c>
    </row>
    <row r="80" spans="1:10" hidden="1">
      <c r="A80" s="8" t="str">
        <f t="shared" si="10"/>
        <v>Owi Wijaya</v>
      </c>
      <c r="B80" s="1" t="s">
        <v>113</v>
      </c>
      <c r="C80" s="1" t="s">
        <v>114</v>
      </c>
      <c r="D80" s="25" t="s">
        <v>21</v>
      </c>
      <c r="E80" s="25" t="s">
        <v>72</v>
      </c>
      <c r="F80" s="22"/>
      <c r="G80" s="36">
        <v>169.38</v>
      </c>
      <c r="H80" s="37">
        <v>50.62</v>
      </c>
      <c r="I80" s="36">
        <f t="shared" si="9"/>
        <v>118.75999999999999</v>
      </c>
      <c r="J80" s="25" t="str">
        <f t="shared" si="11"/>
        <v>OK</v>
      </c>
    </row>
    <row r="81" spans="1:10" hidden="1">
      <c r="A81" s="8" t="str">
        <f t="shared" si="10"/>
        <v>Owi Wijaya</v>
      </c>
      <c r="B81" s="1" t="s">
        <v>113</v>
      </c>
      <c r="C81" s="1" t="s">
        <v>114</v>
      </c>
      <c r="D81" s="25" t="s">
        <v>12</v>
      </c>
      <c r="E81" s="25" t="s">
        <v>72</v>
      </c>
      <c r="F81" s="22"/>
      <c r="G81" s="36">
        <v>142.08000000000001</v>
      </c>
      <c r="H81" s="37">
        <v>60.12</v>
      </c>
      <c r="I81" s="36">
        <f t="shared" si="9"/>
        <v>81.960000000000008</v>
      </c>
      <c r="J81" s="25" t="str">
        <f t="shared" si="11"/>
        <v>OK</v>
      </c>
    </row>
    <row r="82" spans="1:10" hidden="1">
      <c r="A82" s="8" t="str">
        <f t="shared" si="10"/>
        <v>Owi Wijaya</v>
      </c>
      <c r="B82" s="1" t="s">
        <v>115</v>
      </c>
      <c r="C82" s="1" t="s">
        <v>116</v>
      </c>
      <c r="D82" s="25" t="s">
        <v>10</v>
      </c>
      <c r="E82" s="25" t="s">
        <v>72</v>
      </c>
      <c r="F82" s="22"/>
      <c r="G82" s="36">
        <v>4300</v>
      </c>
      <c r="H82" s="37">
        <v>2655.51</v>
      </c>
      <c r="I82" s="36">
        <f t="shared" si="9"/>
        <v>1644.4899999999998</v>
      </c>
      <c r="J82" s="25" t="str">
        <f t="shared" si="11"/>
        <v>OK</v>
      </c>
    </row>
    <row r="83" spans="1:10" hidden="1">
      <c r="A83" s="8" t="str">
        <f t="shared" si="10"/>
        <v>Owi Wijaya</v>
      </c>
      <c r="B83" s="1" t="s">
        <v>117</v>
      </c>
      <c r="C83" s="1" t="s">
        <v>118</v>
      </c>
      <c r="D83" s="25" t="s">
        <v>10</v>
      </c>
      <c r="E83" s="25" t="s">
        <v>119</v>
      </c>
      <c r="F83" s="22"/>
      <c r="G83" s="36">
        <v>1495.98</v>
      </c>
      <c r="H83" s="37">
        <v>338.65</v>
      </c>
      <c r="I83" s="36">
        <f t="shared" si="9"/>
        <v>1157.33</v>
      </c>
      <c r="J83" s="25" t="str">
        <f t="shared" si="11"/>
        <v>OK</v>
      </c>
    </row>
    <row r="84" spans="1:10" hidden="1">
      <c r="A84" s="8" t="str">
        <f t="shared" si="10"/>
        <v>Owi Wijaya</v>
      </c>
      <c r="B84" s="1" t="s">
        <v>117</v>
      </c>
      <c r="C84" s="1" t="s">
        <v>118</v>
      </c>
      <c r="D84" s="25" t="s">
        <v>98</v>
      </c>
      <c r="E84" s="25" t="s">
        <v>119</v>
      </c>
      <c r="F84" s="22"/>
      <c r="G84" s="36">
        <v>516.97</v>
      </c>
      <c r="H84" s="37">
        <v>562.23</v>
      </c>
      <c r="I84" s="38">
        <f t="shared" si="9"/>
        <v>-45.259999999999991</v>
      </c>
      <c r="J84" s="34" t="str">
        <f t="shared" si="11"/>
        <v>OVER</v>
      </c>
    </row>
    <row r="85" spans="1:10" hidden="1">
      <c r="A85" s="8" t="str">
        <f t="shared" si="10"/>
        <v>Owi Wijaya</v>
      </c>
      <c r="B85" s="1" t="s">
        <v>117</v>
      </c>
      <c r="C85" s="1" t="s">
        <v>118</v>
      </c>
      <c r="D85" s="25" t="s">
        <v>21</v>
      </c>
      <c r="E85" s="25" t="s">
        <v>119</v>
      </c>
      <c r="F85" s="22"/>
      <c r="G85" s="36">
        <v>1463.62</v>
      </c>
      <c r="H85" s="37">
        <v>377.46</v>
      </c>
      <c r="I85" s="36">
        <f t="shared" si="9"/>
        <v>1086.1599999999999</v>
      </c>
      <c r="J85" s="25" t="str">
        <f t="shared" si="11"/>
        <v>OK</v>
      </c>
    </row>
    <row r="86" spans="1:10" hidden="1">
      <c r="A86" s="8" t="str">
        <f t="shared" si="10"/>
        <v>Owi Wijaya</v>
      </c>
      <c r="B86" s="1" t="s">
        <v>117</v>
      </c>
      <c r="C86" s="1" t="s">
        <v>118</v>
      </c>
      <c r="D86" s="25" t="s">
        <v>12</v>
      </c>
      <c r="E86" s="25" t="s">
        <v>119</v>
      </c>
      <c r="F86" s="22"/>
      <c r="G86" s="36">
        <v>1779.8599999999997</v>
      </c>
      <c r="H86" s="37">
        <v>315.92</v>
      </c>
      <c r="I86" s="36">
        <f t="shared" si="9"/>
        <v>1463.9399999999996</v>
      </c>
      <c r="J86" s="25" t="str">
        <f t="shared" si="11"/>
        <v>OK</v>
      </c>
    </row>
    <row r="87" spans="1:10" hidden="1">
      <c r="A87" s="8" t="str">
        <f t="shared" si="10"/>
        <v>Owi Wijaya</v>
      </c>
      <c r="B87" s="1" t="s">
        <v>18</v>
      </c>
      <c r="C87" s="1" t="s">
        <v>120</v>
      </c>
      <c r="D87" s="25" t="s">
        <v>98</v>
      </c>
      <c r="E87" s="25" t="s">
        <v>72</v>
      </c>
      <c r="F87" s="22"/>
      <c r="G87" s="36">
        <v>1115.46</v>
      </c>
      <c r="H87" s="37"/>
      <c r="I87" s="36">
        <f t="shared" si="9"/>
        <v>1115.46</v>
      </c>
      <c r="J87" s="25" t="str">
        <f t="shared" si="11"/>
        <v>OK</v>
      </c>
    </row>
    <row r="88" spans="1:10" hidden="1">
      <c r="A88" s="8" t="str">
        <f t="shared" si="10"/>
        <v>Owi Wijaya</v>
      </c>
      <c r="B88" s="1" t="s">
        <v>121</v>
      </c>
      <c r="C88" s="1" t="s">
        <v>122</v>
      </c>
      <c r="D88" s="25" t="s">
        <v>10</v>
      </c>
      <c r="E88" s="25" t="s">
        <v>79</v>
      </c>
      <c r="F88" s="22"/>
      <c r="G88" s="36">
        <v>651</v>
      </c>
      <c r="H88" s="37">
        <v>81.39</v>
      </c>
      <c r="I88" s="36">
        <f t="shared" si="9"/>
        <v>569.61</v>
      </c>
      <c r="J88" s="25" t="str">
        <f t="shared" si="11"/>
        <v>OK</v>
      </c>
    </row>
    <row r="89" spans="1:10" hidden="1">
      <c r="A89" s="8" t="str">
        <f t="shared" si="10"/>
        <v>Owi Wijaya</v>
      </c>
      <c r="B89" s="1" t="s">
        <v>123</v>
      </c>
      <c r="C89" s="1" t="s">
        <v>124</v>
      </c>
      <c r="D89" s="25" t="s">
        <v>10</v>
      </c>
      <c r="E89" s="25" t="s">
        <v>79</v>
      </c>
      <c r="F89" s="22"/>
      <c r="G89" s="36">
        <v>466</v>
      </c>
      <c r="H89" s="37"/>
      <c r="I89" s="36">
        <f t="shared" si="9"/>
        <v>466</v>
      </c>
      <c r="J89" s="25" t="str">
        <f t="shared" si="11"/>
        <v>OK</v>
      </c>
    </row>
    <row r="90" spans="1:10" hidden="1">
      <c r="A90" s="8" t="str">
        <f t="shared" si="10"/>
        <v>Owi Wijaya</v>
      </c>
      <c r="B90" s="1" t="s">
        <v>125</v>
      </c>
      <c r="C90" s="1" t="s">
        <v>126</v>
      </c>
      <c r="D90" s="25" t="s">
        <v>10</v>
      </c>
      <c r="E90" s="25" t="s">
        <v>72</v>
      </c>
      <c r="F90" s="22"/>
      <c r="G90" s="36">
        <v>1388.61</v>
      </c>
      <c r="H90" s="37"/>
      <c r="I90" s="36">
        <f t="shared" si="9"/>
        <v>1388.61</v>
      </c>
      <c r="J90" s="25" t="str">
        <f t="shared" si="11"/>
        <v>OK</v>
      </c>
    </row>
    <row r="91" spans="1:10" hidden="1">
      <c r="A91" s="8" t="str">
        <f t="shared" si="10"/>
        <v>Owi Wijaya</v>
      </c>
      <c r="B91" s="1" t="s">
        <v>127</v>
      </c>
      <c r="C91" s="1" t="s">
        <v>128</v>
      </c>
      <c r="D91" s="25" t="s">
        <v>10</v>
      </c>
      <c r="E91" s="25" t="s">
        <v>72</v>
      </c>
      <c r="F91" s="22"/>
      <c r="G91" s="36">
        <v>221.29</v>
      </c>
      <c r="H91" s="37"/>
      <c r="I91" s="36">
        <f t="shared" si="9"/>
        <v>221.29</v>
      </c>
      <c r="J91" s="25" t="str">
        <f t="shared" si="11"/>
        <v>OK</v>
      </c>
    </row>
    <row r="92" spans="1:10" hidden="1">
      <c r="A92" s="8" t="str">
        <f t="shared" si="10"/>
        <v>Owi Wijaya</v>
      </c>
      <c r="B92" s="1" t="s">
        <v>129</v>
      </c>
      <c r="C92" s="1" t="s">
        <v>130</v>
      </c>
      <c r="D92" s="25" t="s">
        <v>10</v>
      </c>
      <c r="E92" s="25" t="s">
        <v>72</v>
      </c>
      <c r="F92" s="22"/>
      <c r="G92" s="36">
        <v>764.4</v>
      </c>
      <c r="H92" s="37"/>
      <c r="I92" s="36">
        <f t="shared" si="9"/>
        <v>764.4</v>
      </c>
      <c r="J92" s="25" t="str">
        <f t="shared" si="11"/>
        <v>OK</v>
      </c>
    </row>
    <row r="93" spans="1:10" hidden="1">
      <c r="A93" s="8" t="str">
        <f t="shared" si="10"/>
        <v>Owi Wijaya</v>
      </c>
      <c r="B93" s="1" t="s">
        <v>131</v>
      </c>
      <c r="C93" s="1" t="s">
        <v>132</v>
      </c>
      <c r="D93" s="25" t="s">
        <v>10</v>
      </c>
      <c r="E93" s="25" t="s">
        <v>72</v>
      </c>
      <c r="F93" s="22"/>
      <c r="G93" s="36">
        <v>255</v>
      </c>
      <c r="H93" s="37"/>
      <c r="I93" s="36">
        <f t="shared" si="9"/>
        <v>255</v>
      </c>
      <c r="J93" s="25" t="str">
        <f t="shared" si="11"/>
        <v>OK</v>
      </c>
    </row>
    <row r="94" spans="1:10" hidden="1">
      <c r="A94" s="8" t="str">
        <f t="shared" si="10"/>
        <v>Owi Wijaya</v>
      </c>
      <c r="B94" s="1" t="s">
        <v>133</v>
      </c>
      <c r="C94" s="1" t="s">
        <v>134</v>
      </c>
      <c r="D94" s="25" t="s">
        <v>10</v>
      </c>
      <c r="E94" s="25" t="s">
        <v>72</v>
      </c>
      <c r="F94" s="22"/>
      <c r="G94" s="36">
        <v>200</v>
      </c>
      <c r="H94" s="37"/>
      <c r="I94" s="36">
        <f t="shared" si="9"/>
        <v>200</v>
      </c>
      <c r="J94" s="25" t="str">
        <f t="shared" si="11"/>
        <v>OK</v>
      </c>
    </row>
    <row r="95" spans="1:10" hidden="1">
      <c r="A95" s="8" t="str">
        <f t="shared" si="10"/>
        <v>Owi Wijaya</v>
      </c>
      <c r="B95" s="1" t="s">
        <v>135</v>
      </c>
      <c r="C95" s="1" t="s">
        <v>136</v>
      </c>
      <c r="D95" s="25" t="s">
        <v>10</v>
      </c>
      <c r="E95" s="25" t="s">
        <v>72</v>
      </c>
      <c r="F95" s="22"/>
      <c r="G95" s="36">
        <v>464.37</v>
      </c>
      <c r="H95" s="37">
        <v>73.55</v>
      </c>
      <c r="I95" s="36">
        <f t="shared" si="9"/>
        <v>390.82</v>
      </c>
      <c r="J95" s="25" t="str">
        <f t="shared" si="11"/>
        <v>OK</v>
      </c>
    </row>
    <row r="96" spans="1:10" hidden="1">
      <c r="A96" s="8" t="str">
        <f t="shared" si="10"/>
        <v>Owi Wijaya</v>
      </c>
      <c r="B96" s="1" t="s">
        <v>18</v>
      </c>
      <c r="C96" s="1" t="s">
        <v>137</v>
      </c>
      <c r="D96" s="25" t="s">
        <v>10</v>
      </c>
      <c r="E96" s="25" t="s">
        <v>72</v>
      </c>
      <c r="F96" s="22"/>
      <c r="G96" s="36">
        <v>515.79999999999995</v>
      </c>
      <c r="H96" s="43">
        <v>442.95</v>
      </c>
      <c r="I96" s="36">
        <f t="shared" si="9"/>
        <v>72.849999999999966</v>
      </c>
      <c r="J96" s="25" t="str">
        <f t="shared" si="11"/>
        <v>OK</v>
      </c>
    </row>
    <row r="97" spans="1:10" hidden="1">
      <c r="A97" s="8" t="str">
        <f t="shared" si="10"/>
        <v>Owi Wijaya</v>
      </c>
      <c r="B97" s="1" t="s">
        <v>18</v>
      </c>
      <c r="C97" s="1" t="s">
        <v>120</v>
      </c>
      <c r="D97" s="25" t="s">
        <v>10</v>
      </c>
      <c r="E97" s="25" t="s">
        <v>72</v>
      </c>
      <c r="F97" s="22"/>
      <c r="G97" s="36">
        <v>1891.43</v>
      </c>
      <c r="H97" s="37"/>
      <c r="I97" s="36">
        <f t="shared" si="9"/>
        <v>1891.43</v>
      </c>
      <c r="J97" s="25" t="str">
        <f t="shared" si="11"/>
        <v>OK</v>
      </c>
    </row>
    <row r="98" spans="1:10" hidden="1">
      <c r="A98" s="8" t="str">
        <f t="shared" si="10"/>
        <v>Owi Wijaya</v>
      </c>
      <c r="B98" s="1" t="s">
        <v>18</v>
      </c>
      <c r="C98" s="1" t="s">
        <v>120</v>
      </c>
      <c r="D98" s="25" t="s">
        <v>21</v>
      </c>
      <c r="E98" s="25" t="s">
        <v>72</v>
      </c>
      <c r="F98" s="22"/>
      <c r="G98" s="36">
        <v>1328.48</v>
      </c>
      <c r="H98" s="37"/>
      <c r="I98" s="36">
        <f t="shared" si="9"/>
        <v>1328.48</v>
      </c>
      <c r="J98" s="25" t="str">
        <f t="shared" si="11"/>
        <v>OK</v>
      </c>
    </row>
    <row r="99" spans="1:10" hidden="1">
      <c r="A99" s="8" t="str">
        <f t="shared" si="10"/>
        <v>Owi Wijaya</v>
      </c>
      <c r="B99" s="1" t="s">
        <v>18</v>
      </c>
      <c r="C99" s="1" t="s">
        <v>120</v>
      </c>
      <c r="D99" s="25" t="s">
        <v>12</v>
      </c>
      <c r="E99" s="25" t="s">
        <v>72</v>
      </c>
      <c r="F99" s="22"/>
      <c r="G99" s="36">
        <v>1328.28</v>
      </c>
      <c r="H99" s="37"/>
      <c r="I99" s="36">
        <f t="shared" si="9"/>
        <v>1328.28</v>
      </c>
      <c r="J99" s="25" t="str">
        <f t="shared" si="11"/>
        <v>OK</v>
      </c>
    </row>
    <row r="100" spans="1:10" hidden="1">
      <c r="A100" s="10" t="s">
        <v>32</v>
      </c>
      <c r="B100" s="10" t="str">
        <f>A99</f>
        <v>Owi Wijaya</v>
      </c>
      <c r="C100" s="10"/>
      <c r="D100" s="39"/>
      <c r="E100" s="39"/>
      <c r="F100" s="39"/>
      <c r="G100" s="40">
        <f>SUM(G46:G99)</f>
        <v>87145.539999999964</v>
      </c>
      <c r="H100" s="41"/>
      <c r="I100" s="39"/>
    </row>
    <row r="101" spans="1:10" hidden="1">
      <c r="A101" s="8" t="s">
        <v>138</v>
      </c>
      <c r="B101" s="1" t="s">
        <v>90</v>
      </c>
      <c r="C101" s="1" t="s">
        <v>91</v>
      </c>
      <c r="D101" s="25" t="s">
        <v>98</v>
      </c>
      <c r="E101" s="25" t="s">
        <v>92</v>
      </c>
      <c r="F101" s="22"/>
      <c r="G101" s="36">
        <v>2736.7799999999997</v>
      </c>
      <c r="H101" s="37"/>
      <c r="I101" s="36">
        <f t="shared" ref="I101:I122" si="12">G101-H101</f>
        <v>2736.7799999999997</v>
      </c>
      <c r="J101" s="25" t="str">
        <f>IF(I101&gt;0,"OK","OVER")</f>
        <v>OK</v>
      </c>
    </row>
    <row r="102" spans="1:10" hidden="1">
      <c r="A102" s="8" t="str">
        <f t="shared" ref="A102:A122" si="13">A101</f>
        <v>Wawan Iskandar</v>
      </c>
      <c r="B102" s="1" t="s">
        <v>99</v>
      </c>
      <c r="C102" s="1" t="s">
        <v>100</v>
      </c>
      <c r="D102" s="25" t="s">
        <v>98</v>
      </c>
      <c r="E102" s="25" t="s">
        <v>72</v>
      </c>
      <c r="F102" s="22"/>
      <c r="G102" s="36">
        <v>200</v>
      </c>
      <c r="H102" s="37"/>
      <c r="I102" s="36">
        <f t="shared" si="12"/>
        <v>200</v>
      </c>
      <c r="J102" s="25" t="str">
        <f t="shared" ref="J102:J122" si="14">IF(I102&gt;0,"OK","OVER")</f>
        <v>OK</v>
      </c>
    </row>
    <row r="103" spans="1:10" hidden="1">
      <c r="A103" s="8" t="str">
        <f t="shared" si="13"/>
        <v>Wawan Iskandar</v>
      </c>
      <c r="B103" s="1" t="s">
        <v>115</v>
      </c>
      <c r="C103" s="1" t="s">
        <v>116</v>
      </c>
      <c r="D103" s="25" t="s">
        <v>98</v>
      </c>
      <c r="E103" s="25" t="s">
        <v>92</v>
      </c>
      <c r="F103" s="22"/>
      <c r="G103" s="36">
        <v>1460</v>
      </c>
      <c r="H103" s="37">
        <v>2181.4299999999998</v>
      </c>
      <c r="I103" s="38">
        <f t="shared" si="12"/>
        <v>-721.42999999999984</v>
      </c>
      <c r="J103" s="34" t="str">
        <f t="shared" si="14"/>
        <v>OVER</v>
      </c>
    </row>
    <row r="104" spans="1:10" hidden="1">
      <c r="A104" s="8" t="str">
        <f t="shared" si="13"/>
        <v>Wawan Iskandar</v>
      </c>
      <c r="B104" s="1" t="s">
        <v>125</v>
      </c>
      <c r="C104" s="1" t="s">
        <v>126</v>
      </c>
      <c r="D104" s="25" t="s">
        <v>98</v>
      </c>
      <c r="E104" s="25" t="s">
        <v>72</v>
      </c>
      <c r="F104" s="22"/>
      <c r="G104" s="36">
        <v>4235.2299999999996</v>
      </c>
      <c r="H104" s="37"/>
      <c r="I104" s="36">
        <f t="shared" si="12"/>
        <v>4235.2299999999996</v>
      </c>
      <c r="J104" s="25" t="str">
        <f t="shared" si="14"/>
        <v>OK</v>
      </c>
    </row>
    <row r="105" spans="1:10" hidden="1">
      <c r="A105" s="8" t="str">
        <f t="shared" si="13"/>
        <v>Wawan Iskandar</v>
      </c>
      <c r="B105" s="1" t="s">
        <v>127</v>
      </c>
      <c r="C105" s="1" t="s">
        <v>139</v>
      </c>
      <c r="D105" s="25" t="s">
        <v>98</v>
      </c>
      <c r="E105" s="25" t="s">
        <v>72</v>
      </c>
      <c r="F105" s="22"/>
      <c r="G105" s="36">
        <v>821.62</v>
      </c>
      <c r="H105" s="37"/>
      <c r="I105" s="36">
        <f t="shared" si="12"/>
        <v>821.62</v>
      </c>
      <c r="J105" s="25" t="str">
        <f t="shared" si="14"/>
        <v>OK</v>
      </c>
    </row>
    <row r="106" spans="1:10" hidden="1">
      <c r="A106" s="8" t="str">
        <f t="shared" si="13"/>
        <v>Wawan Iskandar</v>
      </c>
      <c r="B106" s="1" t="s">
        <v>131</v>
      </c>
      <c r="C106" s="1" t="s">
        <v>132</v>
      </c>
      <c r="D106" s="25" t="s">
        <v>98</v>
      </c>
      <c r="E106" s="25" t="s">
        <v>72</v>
      </c>
      <c r="F106" s="22"/>
      <c r="G106" s="36">
        <v>55</v>
      </c>
      <c r="H106" s="37"/>
      <c r="I106" s="36">
        <f t="shared" si="12"/>
        <v>55</v>
      </c>
      <c r="J106" s="25" t="str">
        <f t="shared" si="14"/>
        <v>OK</v>
      </c>
    </row>
    <row r="107" spans="1:10" hidden="1">
      <c r="A107" s="8" t="str">
        <f t="shared" si="13"/>
        <v>Wawan Iskandar</v>
      </c>
      <c r="B107" s="1" t="s">
        <v>135</v>
      </c>
      <c r="C107" s="1" t="s">
        <v>136</v>
      </c>
      <c r="D107" s="25" t="s">
        <v>98</v>
      </c>
      <c r="E107" s="25" t="s">
        <v>72</v>
      </c>
      <c r="F107" s="22"/>
      <c r="G107" s="36">
        <v>20.09</v>
      </c>
      <c r="H107" s="37"/>
      <c r="I107" s="36">
        <f t="shared" si="12"/>
        <v>20.09</v>
      </c>
      <c r="J107" s="25" t="str">
        <f t="shared" si="14"/>
        <v>OK</v>
      </c>
    </row>
    <row r="108" spans="1:10" hidden="1">
      <c r="A108" s="8" t="str">
        <f t="shared" si="13"/>
        <v>Wawan Iskandar</v>
      </c>
      <c r="B108" s="1" t="s">
        <v>77</v>
      </c>
      <c r="C108" s="1" t="s">
        <v>78</v>
      </c>
      <c r="D108" s="25" t="s">
        <v>98</v>
      </c>
      <c r="E108" s="25" t="s">
        <v>140</v>
      </c>
      <c r="F108" s="22"/>
      <c r="G108" s="36">
        <v>563</v>
      </c>
      <c r="H108" s="37">
        <v>84.77</v>
      </c>
      <c r="I108" s="36">
        <f t="shared" si="12"/>
        <v>478.23</v>
      </c>
      <c r="J108" s="25" t="str">
        <f t="shared" si="14"/>
        <v>OK</v>
      </c>
    </row>
    <row r="109" spans="1:10" hidden="1">
      <c r="A109" s="8" t="str">
        <f t="shared" si="13"/>
        <v>Wawan Iskandar</v>
      </c>
      <c r="B109" s="1" t="s">
        <v>101</v>
      </c>
      <c r="C109" s="1" t="s">
        <v>102</v>
      </c>
      <c r="D109" s="25" t="s">
        <v>98</v>
      </c>
      <c r="E109" s="25" t="s">
        <v>140</v>
      </c>
      <c r="F109" s="22"/>
      <c r="G109" s="36">
        <v>50</v>
      </c>
      <c r="H109" s="37"/>
      <c r="I109" s="36">
        <f t="shared" si="12"/>
        <v>50</v>
      </c>
      <c r="J109" s="25" t="str">
        <f t="shared" si="14"/>
        <v>OK</v>
      </c>
    </row>
    <row r="110" spans="1:10" hidden="1">
      <c r="A110" s="8" t="str">
        <f t="shared" si="13"/>
        <v>Wawan Iskandar</v>
      </c>
      <c r="B110" s="1" t="s">
        <v>103</v>
      </c>
      <c r="C110" s="1" t="s">
        <v>104</v>
      </c>
      <c r="D110" s="25" t="s">
        <v>98</v>
      </c>
      <c r="E110" s="25" t="s">
        <v>140</v>
      </c>
      <c r="F110" s="22"/>
      <c r="G110" s="36">
        <v>50</v>
      </c>
      <c r="H110" s="37"/>
      <c r="I110" s="36">
        <f t="shared" si="12"/>
        <v>50</v>
      </c>
      <c r="J110" s="25" t="str">
        <f t="shared" si="14"/>
        <v>OK</v>
      </c>
    </row>
    <row r="111" spans="1:10" hidden="1">
      <c r="A111" s="8" t="str">
        <f t="shared" si="13"/>
        <v>Wawan Iskandar</v>
      </c>
      <c r="B111" s="1" t="s">
        <v>105</v>
      </c>
      <c r="C111" s="1" t="s">
        <v>106</v>
      </c>
      <c r="D111" s="25" t="s">
        <v>98</v>
      </c>
      <c r="E111" s="25" t="s">
        <v>140</v>
      </c>
      <c r="F111" s="22"/>
      <c r="G111" s="36">
        <v>50</v>
      </c>
      <c r="H111" s="37"/>
      <c r="I111" s="36">
        <f t="shared" si="12"/>
        <v>50</v>
      </c>
      <c r="J111" s="25" t="str">
        <f t="shared" si="14"/>
        <v>OK</v>
      </c>
    </row>
    <row r="112" spans="1:10" hidden="1">
      <c r="A112" s="8" t="str">
        <f t="shared" si="13"/>
        <v>Wawan Iskandar</v>
      </c>
      <c r="B112" s="1" t="s">
        <v>107</v>
      </c>
      <c r="C112" s="1" t="s">
        <v>108</v>
      </c>
      <c r="D112" s="25" t="s">
        <v>98</v>
      </c>
      <c r="E112" s="25" t="s">
        <v>140</v>
      </c>
      <c r="F112" s="22"/>
      <c r="G112" s="36">
        <v>50</v>
      </c>
      <c r="H112" s="37"/>
      <c r="I112" s="36">
        <f t="shared" si="12"/>
        <v>50</v>
      </c>
      <c r="J112" s="25" t="str">
        <f t="shared" si="14"/>
        <v>OK</v>
      </c>
    </row>
    <row r="113" spans="1:10" hidden="1">
      <c r="A113" s="8" t="str">
        <f t="shared" si="13"/>
        <v>Wawan Iskandar</v>
      </c>
      <c r="B113" s="1" t="s">
        <v>109</v>
      </c>
      <c r="C113" s="1" t="s">
        <v>110</v>
      </c>
      <c r="D113" s="25" t="s">
        <v>98</v>
      </c>
      <c r="E113" s="25" t="s">
        <v>140</v>
      </c>
      <c r="F113" s="22"/>
      <c r="G113" s="36">
        <v>50</v>
      </c>
      <c r="H113" s="37"/>
      <c r="I113" s="36">
        <f t="shared" si="12"/>
        <v>50</v>
      </c>
      <c r="J113" s="25" t="str">
        <f t="shared" si="14"/>
        <v>OK</v>
      </c>
    </row>
    <row r="114" spans="1:10" hidden="1">
      <c r="A114" s="8" t="str">
        <f t="shared" si="13"/>
        <v>Wawan Iskandar</v>
      </c>
      <c r="B114" s="1" t="s">
        <v>111</v>
      </c>
      <c r="C114" s="1" t="s">
        <v>112</v>
      </c>
      <c r="D114" s="25" t="s">
        <v>98</v>
      </c>
      <c r="E114" s="25" t="s">
        <v>140</v>
      </c>
      <c r="F114" s="22"/>
      <c r="G114" s="36">
        <v>50</v>
      </c>
      <c r="H114" s="37"/>
      <c r="I114" s="36">
        <f t="shared" si="12"/>
        <v>50</v>
      </c>
      <c r="J114" s="25" t="str">
        <f t="shared" si="14"/>
        <v>OK</v>
      </c>
    </row>
    <row r="115" spans="1:10" hidden="1">
      <c r="A115" s="8" t="str">
        <f t="shared" si="13"/>
        <v>Wawan Iskandar</v>
      </c>
      <c r="B115" s="1" t="s">
        <v>121</v>
      </c>
      <c r="C115" s="1" t="s">
        <v>122</v>
      </c>
      <c r="D115" s="25" t="s">
        <v>98</v>
      </c>
      <c r="E115" s="25" t="s">
        <v>140</v>
      </c>
      <c r="F115" s="22"/>
      <c r="G115" s="36">
        <v>3978</v>
      </c>
      <c r="H115" s="37">
        <v>2031.21</v>
      </c>
      <c r="I115" s="36">
        <f t="shared" si="12"/>
        <v>1946.79</v>
      </c>
      <c r="J115" s="25" t="str">
        <f t="shared" si="14"/>
        <v>OK</v>
      </c>
    </row>
    <row r="116" spans="1:10" hidden="1">
      <c r="A116" s="8" t="str">
        <f t="shared" si="13"/>
        <v>Wawan Iskandar</v>
      </c>
      <c r="B116" s="1" t="s">
        <v>67</v>
      </c>
      <c r="C116" s="1" t="s">
        <v>68</v>
      </c>
      <c r="D116" s="25" t="s">
        <v>98</v>
      </c>
      <c r="E116" s="25" t="s">
        <v>141</v>
      </c>
      <c r="F116" s="22"/>
      <c r="G116" s="36">
        <v>5000</v>
      </c>
      <c r="H116" s="37">
        <v>1567.14</v>
      </c>
      <c r="I116" s="36">
        <f t="shared" si="12"/>
        <v>3432.8599999999997</v>
      </c>
      <c r="J116" s="25" t="str">
        <f t="shared" si="14"/>
        <v>OK</v>
      </c>
    </row>
    <row r="117" spans="1:10" hidden="1">
      <c r="A117" s="8" t="str">
        <f t="shared" si="13"/>
        <v>Wawan Iskandar</v>
      </c>
      <c r="B117" s="1" t="s">
        <v>73</v>
      </c>
      <c r="C117" s="1" t="s">
        <v>74</v>
      </c>
      <c r="D117" s="25" t="s">
        <v>98</v>
      </c>
      <c r="E117" s="25" t="s">
        <v>72</v>
      </c>
      <c r="F117" s="22"/>
      <c r="G117" s="36">
        <v>3463.43</v>
      </c>
      <c r="H117" s="37"/>
      <c r="I117" s="36">
        <f t="shared" si="12"/>
        <v>3463.43</v>
      </c>
      <c r="J117" s="25" t="str">
        <f t="shared" si="14"/>
        <v>OK</v>
      </c>
    </row>
    <row r="118" spans="1:10" hidden="1">
      <c r="A118" s="8" t="str">
        <f t="shared" si="13"/>
        <v>Wawan Iskandar</v>
      </c>
      <c r="B118" s="1" t="s">
        <v>84</v>
      </c>
      <c r="C118" s="1" t="s">
        <v>85</v>
      </c>
      <c r="D118" s="25" t="s">
        <v>98</v>
      </c>
      <c r="E118" s="25" t="s">
        <v>72</v>
      </c>
      <c r="F118" s="22"/>
      <c r="G118" s="36">
        <v>23.95</v>
      </c>
      <c r="H118" s="37"/>
      <c r="I118" s="36">
        <f t="shared" si="12"/>
        <v>23.95</v>
      </c>
      <c r="J118" s="25" t="str">
        <f t="shared" si="14"/>
        <v>OK</v>
      </c>
    </row>
    <row r="119" spans="1:10" hidden="1">
      <c r="A119" s="8" t="str">
        <f t="shared" si="13"/>
        <v>Wawan Iskandar</v>
      </c>
      <c r="B119" s="1" t="s">
        <v>93</v>
      </c>
      <c r="C119" s="1" t="s">
        <v>94</v>
      </c>
      <c r="D119" s="25" t="s">
        <v>98</v>
      </c>
      <c r="E119" s="25" t="s">
        <v>142</v>
      </c>
      <c r="F119" s="22"/>
      <c r="G119" s="36">
        <v>47747.46</v>
      </c>
      <c r="H119" s="37"/>
      <c r="I119" s="36">
        <f t="shared" si="12"/>
        <v>47747.46</v>
      </c>
      <c r="J119" s="25" t="str">
        <f t="shared" si="14"/>
        <v>OK</v>
      </c>
    </row>
    <row r="120" spans="1:10">
      <c r="A120" s="8" t="str">
        <f t="shared" si="13"/>
        <v>Wawan Iskandar</v>
      </c>
      <c r="B120" s="1" t="s">
        <v>143</v>
      </c>
      <c r="C120" s="1" t="s">
        <v>144</v>
      </c>
      <c r="D120" s="25" t="s">
        <v>98</v>
      </c>
      <c r="E120" s="25" t="s">
        <v>145</v>
      </c>
      <c r="F120" s="22"/>
      <c r="G120" s="36">
        <v>2800</v>
      </c>
      <c r="H120" s="37"/>
      <c r="I120" s="36">
        <f t="shared" si="12"/>
        <v>2800</v>
      </c>
      <c r="J120" s="25" t="str">
        <f t="shared" si="14"/>
        <v>OK</v>
      </c>
    </row>
    <row r="121" spans="1:10" hidden="1">
      <c r="A121" s="8" t="str">
        <f t="shared" si="13"/>
        <v>Wawan Iskandar</v>
      </c>
      <c r="B121" s="1" t="s">
        <v>23</v>
      </c>
      <c r="C121" s="1" t="s">
        <v>24</v>
      </c>
      <c r="D121" s="25" t="s">
        <v>98</v>
      </c>
      <c r="E121" s="25" t="s">
        <v>146</v>
      </c>
      <c r="F121" s="22"/>
      <c r="G121" s="36">
        <v>812</v>
      </c>
      <c r="H121" s="37">
        <v>337.14</v>
      </c>
      <c r="I121" s="36">
        <f t="shared" si="12"/>
        <v>474.86</v>
      </c>
      <c r="J121" s="25" t="str">
        <f t="shared" si="14"/>
        <v>OK</v>
      </c>
    </row>
    <row r="122" spans="1:10" hidden="1">
      <c r="A122" s="8" t="str">
        <f t="shared" si="13"/>
        <v>Wawan Iskandar</v>
      </c>
      <c r="B122" s="1" t="s">
        <v>34</v>
      </c>
      <c r="C122" s="1" t="s">
        <v>35</v>
      </c>
      <c r="D122" s="25" t="s">
        <v>147</v>
      </c>
      <c r="E122" s="25" t="s">
        <v>148</v>
      </c>
      <c r="F122" s="22"/>
      <c r="G122" s="36">
        <v>26280.234329731342</v>
      </c>
      <c r="H122" s="37"/>
      <c r="I122" s="36">
        <f t="shared" si="12"/>
        <v>26280.234329731342</v>
      </c>
      <c r="J122" s="25" t="str">
        <f t="shared" si="14"/>
        <v>OK</v>
      </c>
    </row>
    <row r="123" spans="1:10" hidden="1">
      <c r="A123" s="10" t="s">
        <v>32</v>
      </c>
      <c r="B123" s="10" t="str">
        <f>A122</f>
        <v>Wawan Iskandar</v>
      </c>
      <c r="C123" s="10"/>
      <c r="D123" s="39"/>
      <c r="E123" s="39"/>
      <c r="F123" s="39"/>
      <c r="G123" s="40">
        <f>SUM(G101:G122)</f>
        <v>100496.79432973135</v>
      </c>
      <c r="H123" s="41"/>
      <c r="I123" s="39"/>
    </row>
    <row r="124" spans="1:10" hidden="1">
      <c r="A124" s="8" t="s">
        <v>175</v>
      </c>
      <c r="B124" s="1" t="s">
        <v>75</v>
      </c>
      <c r="C124" s="1" t="s">
        <v>76</v>
      </c>
      <c r="D124" s="25" t="s">
        <v>21</v>
      </c>
      <c r="E124" s="25" t="s">
        <v>69</v>
      </c>
      <c r="F124" s="22"/>
      <c r="G124" s="36">
        <v>137.53</v>
      </c>
      <c r="H124" s="37"/>
      <c r="I124" s="36">
        <f t="shared" ref="I124:I162" si="15">G124-H124</f>
        <v>137.53</v>
      </c>
      <c r="J124" s="25" t="str">
        <f>IF(I124&gt;0,"OK","OVER")</f>
        <v>OK</v>
      </c>
    </row>
    <row r="125" spans="1:10" hidden="1">
      <c r="A125" s="8" t="s">
        <v>175</v>
      </c>
      <c r="B125" s="1" t="s">
        <v>90</v>
      </c>
      <c r="C125" s="1" t="s">
        <v>91</v>
      </c>
      <c r="D125" s="25" t="s">
        <v>21</v>
      </c>
      <c r="E125" s="25" t="s">
        <v>92</v>
      </c>
      <c r="F125" s="22"/>
      <c r="G125" s="36">
        <v>5157.3999999999996</v>
      </c>
      <c r="H125" s="37"/>
      <c r="I125" s="36">
        <f t="shared" si="15"/>
        <v>5157.3999999999996</v>
      </c>
      <c r="J125" s="25" t="str">
        <f t="shared" ref="J125:J141" si="16">IF(I125&gt;0,"OK","OVER")</f>
        <v>OK</v>
      </c>
    </row>
    <row r="126" spans="1:10" hidden="1">
      <c r="A126" s="8" t="s">
        <v>175</v>
      </c>
      <c r="B126" s="1" t="s">
        <v>99</v>
      </c>
      <c r="C126" s="1" t="s">
        <v>100</v>
      </c>
      <c r="D126" s="25" t="s">
        <v>21</v>
      </c>
      <c r="E126" s="25" t="s">
        <v>72</v>
      </c>
      <c r="F126" s="22"/>
      <c r="G126" s="36">
        <v>500</v>
      </c>
      <c r="H126" s="37"/>
      <c r="I126" s="36">
        <f t="shared" si="15"/>
        <v>500</v>
      </c>
      <c r="J126" s="25" t="str">
        <f t="shared" si="16"/>
        <v>OK</v>
      </c>
    </row>
    <row r="127" spans="1:10" hidden="1">
      <c r="A127" s="8" t="s">
        <v>175</v>
      </c>
      <c r="B127" s="1" t="s">
        <v>111</v>
      </c>
      <c r="C127" s="1" t="s">
        <v>112</v>
      </c>
      <c r="D127" s="25" t="s">
        <v>21</v>
      </c>
      <c r="E127" s="25" t="s">
        <v>72</v>
      </c>
      <c r="F127" s="22"/>
      <c r="G127" s="36">
        <v>250</v>
      </c>
      <c r="H127" s="37"/>
      <c r="I127" s="36">
        <f t="shared" si="15"/>
        <v>250</v>
      </c>
      <c r="J127" s="25" t="str">
        <f t="shared" si="16"/>
        <v>OK</v>
      </c>
    </row>
    <row r="128" spans="1:10" hidden="1">
      <c r="A128" s="8" t="s">
        <v>175</v>
      </c>
      <c r="B128" s="1" t="s">
        <v>115</v>
      </c>
      <c r="C128" s="1" t="s">
        <v>116</v>
      </c>
      <c r="D128" s="25" t="s">
        <v>21</v>
      </c>
      <c r="E128" s="25" t="s">
        <v>92</v>
      </c>
      <c r="F128" s="22"/>
      <c r="G128" s="36">
        <v>3183.98</v>
      </c>
      <c r="H128" s="37">
        <v>3929.89</v>
      </c>
      <c r="I128" s="38">
        <f t="shared" si="15"/>
        <v>-745.90999999999985</v>
      </c>
      <c r="J128" s="34" t="str">
        <f t="shared" si="16"/>
        <v>OVER</v>
      </c>
    </row>
    <row r="129" spans="1:10" hidden="1">
      <c r="A129" s="8" t="s">
        <v>175</v>
      </c>
      <c r="B129" s="1" t="s">
        <v>127</v>
      </c>
      <c r="C129" s="1" t="s">
        <v>139</v>
      </c>
      <c r="D129" s="25" t="s">
        <v>21</v>
      </c>
      <c r="E129" s="25" t="s">
        <v>72</v>
      </c>
      <c r="F129" s="22"/>
      <c r="G129" s="36">
        <v>126.99</v>
      </c>
      <c r="H129" s="37"/>
      <c r="I129" s="36">
        <f t="shared" si="15"/>
        <v>126.99</v>
      </c>
      <c r="J129" s="25" t="str">
        <f t="shared" si="16"/>
        <v>OK</v>
      </c>
    </row>
    <row r="130" spans="1:10" hidden="1">
      <c r="A130" s="8" t="s">
        <v>175</v>
      </c>
      <c r="B130" s="1" t="s">
        <v>18</v>
      </c>
      <c r="C130" s="1" t="s">
        <v>149</v>
      </c>
      <c r="D130" s="25" t="s">
        <v>21</v>
      </c>
      <c r="E130" s="25" t="s">
        <v>72</v>
      </c>
      <c r="F130" s="22"/>
      <c r="G130" s="36">
        <v>754.58</v>
      </c>
      <c r="H130" s="37"/>
      <c r="I130" s="36">
        <f t="shared" si="15"/>
        <v>754.58</v>
      </c>
      <c r="J130" s="25" t="str">
        <f t="shared" si="16"/>
        <v>OK</v>
      </c>
    </row>
    <row r="131" spans="1:10" hidden="1">
      <c r="A131" s="8" t="s">
        <v>175</v>
      </c>
      <c r="B131" s="1" t="s">
        <v>67</v>
      </c>
      <c r="C131" s="1" t="s">
        <v>68</v>
      </c>
      <c r="D131" s="25" t="s">
        <v>21</v>
      </c>
      <c r="E131" s="25" t="s">
        <v>69</v>
      </c>
      <c r="F131" s="22"/>
      <c r="G131" s="36">
        <v>6722.26</v>
      </c>
      <c r="H131" s="37">
        <v>1992.25</v>
      </c>
      <c r="I131" s="36">
        <f t="shared" si="15"/>
        <v>4730.01</v>
      </c>
      <c r="J131" s="25" t="str">
        <f t="shared" si="16"/>
        <v>OK</v>
      </c>
    </row>
    <row r="132" spans="1:10" hidden="1">
      <c r="A132" s="8" t="s">
        <v>175</v>
      </c>
      <c r="B132" s="1" t="s">
        <v>73</v>
      </c>
      <c r="C132" s="1" t="s">
        <v>74</v>
      </c>
      <c r="D132" s="25" t="s">
        <v>21</v>
      </c>
      <c r="E132" s="25" t="s">
        <v>72</v>
      </c>
      <c r="F132" s="22"/>
      <c r="G132" s="36">
        <v>5152.29</v>
      </c>
      <c r="H132" s="37"/>
      <c r="I132" s="36">
        <f t="shared" si="15"/>
        <v>5152.29</v>
      </c>
      <c r="J132" s="25" t="str">
        <f t="shared" si="16"/>
        <v>OK</v>
      </c>
    </row>
    <row r="133" spans="1:10" hidden="1">
      <c r="A133" s="8" t="s">
        <v>175</v>
      </c>
      <c r="B133" s="1" t="s">
        <v>77</v>
      </c>
      <c r="C133" s="1" t="s">
        <v>78</v>
      </c>
      <c r="D133" s="25" t="s">
        <v>21</v>
      </c>
      <c r="E133" s="25" t="s">
        <v>150</v>
      </c>
      <c r="F133" s="22"/>
      <c r="G133" s="36">
        <v>3188</v>
      </c>
      <c r="H133" s="37">
        <v>602.05999999999995</v>
      </c>
      <c r="I133" s="36">
        <f t="shared" si="15"/>
        <v>2585.94</v>
      </c>
      <c r="J133" s="25" t="str">
        <f t="shared" si="16"/>
        <v>OK</v>
      </c>
    </row>
    <row r="134" spans="1:10" hidden="1">
      <c r="A134" s="8" t="s">
        <v>175</v>
      </c>
      <c r="B134" s="1" t="s">
        <v>151</v>
      </c>
      <c r="C134" s="1" t="s">
        <v>81</v>
      </c>
      <c r="D134" s="25" t="s">
        <v>21</v>
      </c>
      <c r="E134" s="25" t="s">
        <v>72</v>
      </c>
      <c r="F134" s="22"/>
      <c r="G134" s="36">
        <v>2043.4899999999998</v>
      </c>
      <c r="H134" s="37"/>
      <c r="I134" s="36">
        <f t="shared" si="15"/>
        <v>2043.4899999999998</v>
      </c>
      <c r="J134" s="25" t="str">
        <f t="shared" si="16"/>
        <v>OK</v>
      </c>
    </row>
    <row r="135" spans="1:10" hidden="1">
      <c r="A135" s="8" t="s">
        <v>175</v>
      </c>
      <c r="B135" s="1" t="s">
        <v>93</v>
      </c>
      <c r="C135" s="1" t="s">
        <v>94</v>
      </c>
      <c r="D135" s="25" t="s">
        <v>21</v>
      </c>
      <c r="E135" s="25" t="s">
        <v>152</v>
      </c>
      <c r="F135" s="22"/>
      <c r="G135" s="36">
        <v>78109.679999999993</v>
      </c>
      <c r="H135" s="37">
        <v>901.67</v>
      </c>
      <c r="I135" s="36">
        <f t="shared" si="15"/>
        <v>77208.009999999995</v>
      </c>
      <c r="J135" s="25" t="str">
        <f t="shared" si="16"/>
        <v>OK</v>
      </c>
    </row>
    <row r="136" spans="1:10" hidden="1">
      <c r="A136" s="8" t="s">
        <v>175</v>
      </c>
      <c r="B136" s="1" t="s">
        <v>101</v>
      </c>
      <c r="C136" s="1" t="s">
        <v>102</v>
      </c>
      <c r="D136" s="25" t="s">
        <v>21</v>
      </c>
      <c r="E136" s="25" t="s">
        <v>150</v>
      </c>
      <c r="F136" s="22"/>
      <c r="G136" s="36">
        <v>250</v>
      </c>
      <c r="H136" s="37"/>
      <c r="I136" s="36">
        <f t="shared" si="15"/>
        <v>250</v>
      </c>
      <c r="J136" s="25" t="str">
        <f t="shared" si="16"/>
        <v>OK</v>
      </c>
    </row>
    <row r="137" spans="1:10" hidden="1">
      <c r="A137" s="8" t="s">
        <v>175</v>
      </c>
      <c r="B137" s="1" t="s">
        <v>103</v>
      </c>
      <c r="C137" s="1" t="s">
        <v>104</v>
      </c>
      <c r="D137" s="25" t="s">
        <v>21</v>
      </c>
      <c r="E137" s="25" t="s">
        <v>150</v>
      </c>
      <c r="F137" s="22"/>
      <c r="G137" s="36">
        <v>250</v>
      </c>
      <c r="H137" s="37"/>
      <c r="I137" s="36">
        <f t="shared" si="15"/>
        <v>250</v>
      </c>
      <c r="J137" s="25" t="str">
        <f t="shared" si="16"/>
        <v>OK</v>
      </c>
    </row>
    <row r="138" spans="1:10" hidden="1">
      <c r="A138" s="8" t="s">
        <v>175</v>
      </c>
      <c r="B138" s="1" t="s">
        <v>105</v>
      </c>
      <c r="C138" s="1" t="s">
        <v>106</v>
      </c>
      <c r="D138" s="25" t="s">
        <v>21</v>
      </c>
      <c r="E138" s="25" t="s">
        <v>150</v>
      </c>
      <c r="F138" s="22"/>
      <c r="G138" s="36">
        <v>250</v>
      </c>
      <c r="H138" s="37"/>
      <c r="I138" s="36">
        <f t="shared" si="15"/>
        <v>250</v>
      </c>
      <c r="J138" s="25" t="str">
        <f t="shared" si="16"/>
        <v>OK</v>
      </c>
    </row>
    <row r="139" spans="1:10" hidden="1">
      <c r="A139" s="8" t="s">
        <v>175</v>
      </c>
      <c r="B139" s="1" t="s">
        <v>109</v>
      </c>
      <c r="C139" s="1" t="s">
        <v>110</v>
      </c>
      <c r="D139" s="25" t="s">
        <v>21</v>
      </c>
      <c r="E139" s="25" t="s">
        <v>150</v>
      </c>
      <c r="F139" s="22"/>
      <c r="G139" s="36">
        <v>250</v>
      </c>
      <c r="H139" s="37"/>
      <c r="I139" s="36">
        <f t="shared" si="15"/>
        <v>250</v>
      </c>
      <c r="J139" s="25" t="str">
        <f t="shared" si="16"/>
        <v>OK</v>
      </c>
    </row>
    <row r="140" spans="1:10">
      <c r="A140" s="8" t="s">
        <v>175</v>
      </c>
      <c r="B140" s="1" t="s">
        <v>143</v>
      </c>
      <c r="C140" s="1" t="s">
        <v>144</v>
      </c>
      <c r="D140" s="25" t="s">
        <v>21</v>
      </c>
      <c r="E140" s="25" t="s">
        <v>145</v>
      </c>
      <c r="F140" s="22"/>
      <c r="G140" s="36">
        <v>10800</v>
      </c>
      <c r="H140" s="37"/>
      <c r="I140" s="36">
        <f t="shared" si="15"/>
        <v>10800</v>
      </c>
      <c r="J140" s="25" t="str">
        <f t="shared" si="16"/>
        <v>OK</v>
      </c>
    </row>
    <row r="141" spans="1:10" hidden="1">
      <c r="A141" s="8" t="s">
        <v>175</v>
      </c>
      <c r="B141" s="1" t="s">
        <v>121</v>
      </c>
      <c r="C141" s="1" t="s">
        <v>122</v>
      </c>
      <c r="D141" s="25" t="s">
        <v>21</v>
      </c>
      <c r="E141" s="25" t="s">
        <v>150</v>
      </c>
      <c r="F141" s="22"/>
      <c r="G141" s="36">
        <v>1500</v>
      </c>
      <c r="H141" s="37">
        <v>1779.64</v>
      </c>
      <c r="I141" s="38">
        <f t="shared" si="15"/>
        <v>-279.6400000000001</v>
      </c>
      <c r="J141" s="34" t="str">
        <f t="shared" si="16"/>
        <v>OVER</v>
      </c>
    </row>
    <row r="142" spans="1:10" hidden="1">
      <c r="A142" s="10" t="s">
        <v>32</v>
      </c>
      <c r="B142" s="10" t="s">
        <v>152</v>
      </c>
      <c r="C142" s="10"/>
      <c r="D142" s="39"/>
      <c r="E142" s="39"/>
      <c r="F142" s="39"/>
      <c r="G142" s="40">
        <f>SUM(G124:G141)</f>
        <v>118626.19999999998</v>
      </c>
      <c r="H142" s="41"/>
      <c r="I142" s="39"/>
    </row>
    <row r="143" spans="1:10" hidden="1">
      <c r="A143" s="8" t="s">
        <v>176</v>
      </c>
      <c r="B143" s="1" t="s">
        <v>75</v>
      </c>
      <c r="C143" s="1" t="s">
        <v>76</v>
      </c>
      <c r="D143" s="25" t="s">
        <v>12</v>
      </c>
      <c r="E143" s="25" t="s">
        <v>69</v>
      </c>
      <c r="F143" s="22"/>
      <c r="G143" s="36">
        <v>504.76</v>
      </c>
      <c r="H143" s="37"/>
      <c r="I143" s="36">
        <f t="shared" si="15"/>
        <v>504.76</v>
      </c>
      <c r="J143" s="25" t="str">
        <f>IF(I143&gt;0,"OK","OVER")</f>
        <v>OK</v>
      </c>
    </row>
    <row r="144" spans="1:10" hidden="1">
      <c r="A144" s="8" t="s">
        <v>176</v>
      </c>
      <c r="B144" s="1" t="s">
        <v>90</v>
      </c>
      <c r="C144" s="1" t="s">
        <v>91</v>
      </c>
      <c r="D144" s="25" t="s">
        <v>12</v>
      </c>
      <c r="E144" s="25" t="s">
        <v>92</v>
      </c>
      <c r="F144" s="22"/>
      <c r="G144" s="36">
        <v>5702.68</v>
      </c>
      <c r="H144" s="37"/>
      <c r="I144" s="36">
        <f t="shared" si="15"/>
        <v>5702.68</v>
      </c>
      <c r="J144" s="25" t="str">
        <f t="shared" ref="J144:J162" si="17">IF(I144&gt;0,"OK","OVER")</f>
        <v>OK</v>
      </c>
    </row>
    <row r="145" spans="1:10" hidden="1">
      <c r="A145" s="8" t="s">
        <v>176</v>
      </c>
      <c r="B145" s="1" t="s">
        <v>99</v>
      </c>
      <c r="C145" s="1" t="s">
        <v>100</v>
      </c>
      <c r="D145" s="25" t="s">
        <v>12</v>
      </c>
      <c r="E145" s="25" t="s">
        <v>72</v>
      </c>
      <c r="F145" s="22"/>
      <c r="G145" s="36">
        <v>700</v>
      </c>
      <c r="H145" s="37"/>
      <c r="I145" s="36">
        <f t="shared" si="15"/>
        <v>700</v>
      </c>
      <c r="J145" s="25" t="str">
        <f t="shared" si="17"/>
        <v>OK</v>
      </c>
    </row>
    <row r="146" spans="1:10" hidden="1">
      <c r="A146" s="8" t="s">
        <v>176</v>
      </c>
      <c r="B146" s="1" t="s">
        <v>111</v>
      </c>
      <c r="C146" s="1" t="s">
        <v>112</v>
      </c>
      <c r="D146" s="25" t="s">
        <v>12</v>
      </c>
      <c r="E146" s="25" t="s">
        <v>72</v>
      </c>
      <c r="F146" s="22"/>
      <c r="G146" s="36">
        <v>300</v>
      </c>
      <c r="H146" s="37"/>
      <c r="I146" s="36">
        <f t="shared" si="15"/>
        <v>300</v>
      </c>
      <c r="J146" s="25" t="str">
        <f t="shared" si="17"/>
        <v>OK</v>
      </c>
    </row>
    <row r="147" spans="1:10" hidden="1">
      <c r="A147" s="8" t="s">
        <v>176</v>
      </c>
      <c r="B147" s="1" t="s">
        <v>115</v>
      </c>
      <c r="C147" s="1" t="s">
        <v>116</v>
      </c>
      <c r="D147" s="25" t="s">
        <v>12</v>
      </c>
      <c r="E147" s="25" t="s">
        <v>92</v>
      </c>
      <c r="F147" s="22"/>
      <c r="G147" s="36">
        <v>3500</v>
      </c>
      <c r="H147" s="37">
        <v>4436.3599999999997</v>
      </c>
      <c r="I147" s="38">
        <f t="shared" si="15"/>
        <v>-936.35999999999967</v>
      </c>
      <c r="J147" s="34" t="str">
        <f t="shared" si="17"/>
        <v>OVER</v>
      </c>
    </row>
    <row r="148" spans="1:10" hidden="1">
      <c r="A148" s="8" t="s">
        <v>176</v>
      </c>
      <c r="B148" s="1" t="s">
        <v>127</v>
      </c>
      <c r="C148" s="1" t="s">
        <v>153</v>
      </c>
      <c r="D148" s="25" t="s">
        <v>12</v>
      </c>
      <c r="E148" s="25" t="s">
        <v>72</v>
      </c>
      <c r="F148" s="22"/>
      <c r="G148" s="36">
        <v>512.71</v>
      </c>
      <c r="H148" s="37"/>
      <c r="I148" s="36">
        <f t="shared" si="15"/>
        <v>512.71</v>
      </c>
      <c r="J148" s="25" t="str">
        <f t="shared" si="17"/>
        <v>OK</v>
      </c>
    </row>
    <row r="149" spans="1:10" hidden="1">
      <c r="A149" s="8" t="s">
        <v>176</v>
      </c>
      <c r="B149" s="1" t="s">
        <v>18</v>
      </c>
      <c r="C149" s="1" t="s">
        <v>149</v>
      </c>
      <c r="D149" s="25" t="s">
        <v>12</v>
      </c>
      <c r="E149" s="25" t="s">
        <v>72</v>
      </c>
      <c r="F149" s="22"/>
      <c r="G149" s="36">
        <v>754.58</v>
      </c>
      <c r="H149" s="37"/>
      <c r="I149" s="36">
        <f t="shared" si="15"/>
        <v>754.58</v>
      </c>
      <c r="J149" s="25" t="str">
        <f t="shared" si="17"/>
        <v>OK</v>
      </c>
    </row>
    <row r="150" spans="1:10" hidden="1">
      <c r="A150" s="8" t="s">
        <v>176</v>
      </c>
      <c r="B150" s="1" t="s">
        <v>65</v>
      </c>
      <c r="C150" s="1" t="s">
        <v>66</v>
      </c>
      <c r="D150" s="25" t="s">
        <v>12</v>
      </c>
      <c r="E150" s="25" t="s">
        <v>154</v>
      </c>
      <c r="F150" s="22"/>
      <c r="G150" s="36"/>
      <c r="H150" s="37"/>
      <c r="I150" s="38">
        <f t="shared" si="15"/>
        <v>0</v>
      </c>
    </row>
    <row r="151" spans="1:10" hidden="1">
      <c r="A151" s="8" t="s">
        <v>176</v>
      </c>
      <c r="B151" s="1" t="s">
        <v>67</v>
      </c>
      <c r="C151" s="1" t="s">
        <v>68</v>
      </c>
      <c r="D151" s="25" t="s">
        <v>12</v>
      </c>
      <c r="E151" s="25" t="s">
        <v>69</v>
      </c>
      <c r="F151" s="22"/>
      <c r="G151" s="36">
        <v>5672.9500000000007</v>
      </c>
      <c r="H151" s="37">
        <v>1396.57</v>
      </c>
      <c r="I151" s="36">
        <f t="shared" si="15"/>
        <v>4276.380000000001</v>
      </c>
      <c r="J151" s="25" t="str">
        <f t="shared" si="17"/>
        <v>OK</v>
      </c>
    </row>
    <row r="152" spans="1:10" hidden="1">
      <c r="A152" s="8" t="s">
        <v>176</v>
      </c>
      <c r="B152" s="1" t="s">
        <v>73</v>
      </c>
      <c r="C152" s="1" t="s">
        <v>74</v>
      </c>
      <c r="D152" s="25" t="s">
        <v>12</v>
      </c>
      <c r="E152" s="25" t="s">
        <v>72</v>
      </c>
      <c r="F152" s="22"/>
      <c r="G152" s="36">
        <v>4918.54</v>
      </c>
      <c r="H152" s="37"/>
      <c r="I152" s="36">
        <f t="shared" si="15"/>
        <v>4918.54</v>
      </c>
      <c r="J152" s="25" t="str">
        <f t="shared" si="17"/>
        <v>OK</v>
      </c>
    </row>
    <row r="153" spans="1:10" hidden="1">
      <c r="A153" s="8" t="s">
        <v>176</v>
      </c>
      <c r="B153" s="1" t="s">
        <v>77</v>
      </c>
      <c r="C153" s="1" t="s">
        <v>78</v>
      </c>
      <c r="D153" s="25" t="s">
        <v>12</v>
      </c>
      <c r="E153" s="25" t="s">
        <v>155</v>
      </c>
      <c r="F153" s="22"/>
      <c r="G153" s="36">
        <v>1600</v>
      </c>
      <c r="H153" s="37">
        <v>253.19</v>
      </c>
      <c r="I153" s="36">
        <f t="shared" si="15"/>
        <v>1346.81</v>
      </c>
      <c r="J153" s="25" t="str">
        <f t="shared" si="17"/>
        <v>OK</v>
      </c>
    </row>
    <row r="154" spans="1:10" hidden="1">
      <c r="A154" s="8" t="s">
        <v>176</v>
      </c>
      <c r="B154" s="1" t="s">
        <v>151</v>
      </c>
      <c r="C154" s="1" t="s">
        <v>81</v>
      </c>
      <c r="D154" s="25" t="s">
        <v>12</v>
      </c>
      <c r="E154" s="25" t="s">
        <v>72</v>
      </c>
      <c r="F154" s="22"/>
      <c r="G154" s="36">
        <v>3106.38</v>
      </c>
      <c r="H154" s="37">
        <v>39.229999999999997</v>
      </c>
      <c r="I154" s="36">
        <f t="shared" si="15"/>
        <v>3067.15</v>
      </c>
      <c r="J154" s="25" t="str">
        <f t="shared" si="17"/>
        <v>OK</v>
      </c>
    </row>
    <row r="155" spans="1:10" hidden="1">
      <c r="A155" s="8" t="s">
        <v>176</v>
      </c>
      <c r="B155" s="1" t="s">
        <v>93</v>
      </c>
      <c r="C155" s="1" t="s">
        <v>94</v>
      </c>
      <c r="D155" s="25" t="s">
        <v>12</v>
      </c>
      <c r="E155" s="25" t="s">
        <v>154</v>
      </c>
      <c r="F155" s="22"/>
      <c r="G155" s="36">
        <v>97892.700000000012</v>
      </c>
      <c r="H155" s="37">
        <v>901.66</v>
      </c>
      <c r="I155" s="36">
        <f t="shared" si="15"/>
        <v>96991.040000000008</v>
      </c>
      <c r="J155" s="25" t="str">
        <f t="shared" si="17"/>
        <v>OK</v>
      </c>
    </row>
    <row r="156" spans="1:10">
      <c r="A156" s="8" t="s">
        <v>176</v>
      </c>
      <c r="B156" s="1" t="s">
        <v>143</v>
      </c>
      <c r="C156" s="1" t="s">
        <v>144</v>
      </c>
      <c r="D156" s="25" t="s">
        <v>12</v>
      </c>
      <c r="E156" s="25" t="s">
        <v>145</v>
      </c>
      <c r="F156" s="22"/>
      <c r="G156" s="36">
        <v>6000</v>
      </c>
      <c r="H156" s="49"/>
      <c r="I156" s="36">
        <f>G156-H156</f>
        <v>6000</v>
      </c>
      <c r="J156" s="25" t="str">
        <f t="shared" si="17"/>
        <v>OK</v>
      </c>
    </row>
    <row r="157" spans="1:10" hidden="1">
      <c r="A157" s="8" t="s">
        <v>176</v>
      </c>
      <c r="B157" s="1" t="s">
        <v>101</v>
      </c>
      <c r="C157" s="1" t="s">
        <v>102</v>
      </c>
      <c r="D157" s="25" t="s">
        <v>12</v>
      </c>
      <c r="E157" s="25" t="s">
        <v>155</v>
      </c>
      <c r="F157" s="22"/>
      <c r="G157" s="36">
        <v>300</v>
      </c>
      <c r="H157" s="37"/>
      <c r="I157" s="36">
        <f t="shared" si="15"/>
        <v>300</v>
      </c>
      <c r="J157" s="25" t="str">
        <f t="shared" si="17"/>
        <v>OK</v>
      </c>
    </row>
    <row r="158" spans="1:10" hidden="1">
      <c r="A158" s="8" t="s">
        <v>176</v>
      </c>
      <c r="B158" s="1" t="s">
        <v>103</v>
      </c>
      <c r="C158" s="1" t="s">
        <v>104</v>
      </c>
      <c r="D158" s="25" t="s">
        <v>12</v>
      </c>
      <c r="E158" s="25" t="s">
        <v>155</v>
      </c>
      <c r="F158" s="22"/>
      <c r="G158" s="36">
        <v>300</v>
      </c>
      <c r="H158" s="37"/>
      <c r="I158" s="36">
        <f t="shared" si="15"/>
        <v>300</v>
      </c>
      <c r="J158" s="25" t="str">
        <f t="shared" si="17"/>
        <v>OK</v>
      </c>
    </row>
    <row r="159" spans="1:10" hidden="1">
      <c r="A159" s="8" t="s">
        <v>176</v>
      </c>
      <c r="B159" s="1" t="s">
        <v>105</v>
      </c>
      <c r="C159" s="1" t="s">
        <v>106</v>
      </c>
      <c r="D159" s="25" t="s">
        <v>12</v>
      </c>
      <c r="E159" s="25" t="s">
        <v>155</v>
      </c>
      <c r="F159" s="22"/>
      <c r="G159" s="36">
        <v>300</v>
      </c>
      <c r="H159" s="37">
        <v>110.74</v>
      </c>
      <c r="I159" s="36">
        <f t="shared" si="15"/>
        <v>189.26</v>
      </c>
      <c r="J159" s="25" t="str">
        <f t="shared" si="17"/>
        <v>OK</v>
      </c>
    </row>
    <row r="160" spans="1:10" hidden="1">
      <c r="A160" s="8" t="s">
        <v>176</v>
      </c>
      <c r="B160" s="1" t="s">
        <v>109</v>
      </c>
      <c r="C160" s="1" t="s">
        <v>110</v>
      </c>
      <c r="D160" s="25" t="s">
        <v>12</v>
      </c>
      <c r="E160" s="25" t="s">
        <v>155</v>
      </c>
      <c r="F160" s="22"/>
      <c r="G160" s="36">
        <v>300</v>
      </c>
      <c r="H160" s="37"/>
      <c r="I160" s="36">
        <f t="shared" si="15"/>
        <v>300</v>
      </c>
      <c r="J160" s="25" t="str">
        <f t="shared" si="17"/>
        <v>OK</v>
      </c>
    </row>
    <row r="161" spans="1:10" hidden="1">
      <c r="A161" s="8" t="s">
        <v>176</v>
      </c>
      <c r="B161" s="1" t="s">
        <v>121</v>
      </c>
      <c r="C161" s="1" t="s">
        <v>122</v>
      </c>
      <c r="D161" s="25" t="s">
        <v>12</v>
      </c>
      <c r="E161" s="25" t="s">
        <v>155</v>
      </c>
      <c r="F161" s="22"/>
      <c r="G161" s="36">
        <v>2346.61</v>
      </c>
      <c r="H161" s="37">
        <v>1562.37</v>
      </c>
      <c r="I161" s="36">
        <f t="shared" si="15"/>
        <v>784.24000000000024</v>
      </c>
      <c r="J161" s="25" t="str">
        <f t="shared" si="17"/>
        <v>OK</v>
      </c>
    </row>
    <row r="162" spans="1:10" hidden="1">
      <c r="A162" s="8" t="s">
        <v>176</v>
      </c>
      <c r="B162" s="1" t="s">
        <v>123</v>
      </c>
      <c r="C162" s="1" t="s">
        <v>124</v>
      </c>
      <c r="D162" s="25" t="s">
        <v>12</v>
      </c>
      <c r="E162" s="25" t="s">
        <v>155</v>
      </c>
      <c r="F162" s="22"/>
      <c r="G162" s="36">
        <v>483</v>
      </c>
      <c r="H162" s="37"/>
      <c r="I162" s="36">
        <f t="shared" si="15"/>
        <v>483</v>
      </c>
      <c r="J162" s="25" t="str">
        <f t="shared" si="17"/>
        <v>OK</v>
      </c>
    </row>
    <row r="163" spans="1:10" hidden="1">
      <c r="A163" s="10" t="s">
        <v>32</v>
      </c>
      <c r="B163" s="10" t="s">
        <v>177</v>
      </c>
      <c r="C163" s="10"/>
      <c r="D163" s="39"/>
      <c r="E163" s="39"/>
      <c r="F163" s="39"/>
      <c r="G163" s="40">
        <f>SUM(G143:G162)</f>
        <v>135194.91</v>
      </c>
      <c r="H163" s="41"/>
      <c r="I163" s="39"/>
    </row>
    <row r="164" spans="1:10" hidden="1">
      <c r="A164" s="10" t="s">
        <v>32</v>
      </c>
      <c r="B164" s="10" t="s">
        <v>171</v>
      </c>
      <c r="C164" s="10"/>
      <c r="D164" s="39"/>
      <c r="E164" s="39"/>
      <c r="F164" s="39"/>
      <c r="G164" s="40">
        <f>SUM(G142,G163)</f>
        <v>253821.11</v>
      </c>
      <c r="H164" s="41"/>
      <c r="I164" s="39"/>
    </row>
    <row r="165" spans="1:10" hidden="1">
      <c r="A165" s="8" t="s">
        <v>156</v>
      </c>
      <c r="B165" s="1" t="s">
        <v>157</v>
      </c>
      <c r="C165" s="1" t="s">
        <v>158</v>
      </c>
      <c r="D165" s="25" t="s">
        <v>10</v>
      </c>
      <c r="E165" s="25" t="s">
        <v>72</v>
      </c>
      <c r="F165" s="22"/>
      <c r="G165" s="36">
        <v>943.01</v>
      </c>
      <c r="H165" s="37"/>
      <c r="I165" s="36">
        <f t="shared" ref="I165:I173" si="18">G165-H165</f>
        <v>943.01</v>
      </c>
      <c r="J165" s="25" t="str">
        <f>IF(I165&gt;0,"OK","OVER")</f>
        <v>OK</v>
      </c>
    </row>
    <row r="166" spans="1:10" hidden="1">
      <c r="A166" s="8" t="str">
        <f t="shared" ref="A166:A173" si="19">A165</f>
        <v>Santy Silalahi</v>
      </c>
      <c r="B166" s="1" t="s">
        <v>159</v>
      </c>
      <c r="C166" s="1" t="s">
        <v>160</v>
      </c>
      <c r="D166" s="25" t="s">
        <v>10</v>
      </c>
      <c r="E166" s="25" t="s">
        <v>69</v>
      </c>
      <c r="F166" s="22"/>
      <c r="G166" s="36">
        <v>3000</v>
      </c>
      <c r="H166" s="37">
        <v>7.64</v>
      </c>
      <c r="I166" s="36">
        <f t="shared" si="18"/>
        <v>2992.36</v>
      </c>
      <c r="J166" s="25" t="str">
        <f t="shared" ref="J166:J173" si="20">IF(I166&gt;0,"OK","OVER")</f>
        <v>OK</v>
      </c>
    </row>
    <row r="167" spans="1:10" hidden="1">
      <c r="A167" s="8" t="str">
        <f t="shared" si="19"/>
        <v>Santy Silalahi</v>
      </c>
      <c r="B167" s="1" t="s">
        <v>161</v>
      </c>
      <c r="C167" s="1" t="s">
        <v>162</v>
      </c>
      <c r="D167" s="25" t="s">
        <v>10</v>
      </c>
      <c r="E167" s="25" t="s">
        <v>163</v>
      </c>
      <c r="F167" s="22"/>
      <c r="G167" s="36">
        <v>27000</v>
      </c>
      <c r="H167" s="37">
        <v>-0.2</v>
      </c>
      <c r="I167" s="36">
        <f t="shared" si="18"/>
        <v>27000.2</v>
      </c>
      <c r="J167" s="25" t="str">
        <f t="shared" si="20"/>
        <v>OK</v>
      </c>
    </row>
    <row r="168" spans="1:10" hidden="1">
      <c r="A168" s="8" t="str">
        <f t="shared" si="19"/>
        <v>Santy Silalahi</v>
      </c>
      <c r="B168" s="1" t="s">
        <v>164</v>
      </c>
      <c r="C168" s="1" t="s">
        <v>165</v>
      </c>
      <c r="D168" s="25" t="s">
        <v>10</v>
      </c>
      <c r="E168" s="25" t="s">
        <v>69</v>
      </c>
      <c r="F168" s="22"/>
      <c r="G168" s="36">
        <v>743.73</v>
      </c>
      <c r="H168" s="37"/>
      <c r="I168" s="36">
        <f t="shared" si="18"/>
        <v>743.73</v>
      </c>
      <c r="J168" s="25" t="str">
        <f t="shared" si="20"/>
        <v>OK</v>
      </c>
    </row>
    <row r="169" spans="1:10" hidden="1">
      <c r="A169" s="8" t="str">
        <f t="shared" si="19"/>
        <v>Santy Silalahi</v>
      </c>
      <c r="B169" s="1" t="s">
        <v>166</v>
      </c>
      <c r="C169" s="1" t="s">
        <v>167</v>
      </c>
      <c r="D169" s="25" t="s">
        <v>10</v>
      </c>
      <c r="E169" s="25" t="s">
        <v>168</v>
      </c>
      <c r="F169" s="22"/>
      <c r="G169" s="36">
        <v>2000</v>
      </c>
      <c r="H169" s="37">
        <v>19.190000000000001</v>
      </c>
      <c r="I169" s="36">
        <f t="shared" si="18"/>
        <v>1980.81</v>
      </c>
      <c r="J169" s="25" t="str">
        <f t="shared" si="20"/>
        <v>OK</v>
      </c>
    </row>
    <row r="170" spans="1:10" hidden="1">
      <c r="A170" s="8" t="str">
        <f t="shared" si="19"/>
        <v>Santy Silalahi</v>
      </c>
      <c r="B170" s="1" t="s">
        <v>166</v>
      </c>
      <c r="C170" s="1" t="s">
        <v>167</v>
      </c>
      <c r="D170" s="25" t="s">
        <v>98</v>
      </c>
      <c r="E170" s="25" t="s">
        <v>168</v>
      </c>
      <c r="F170" s="22"/>
      <c r="G170" s="36">
        <v>1000</v>
      </c>
      <c r="H170" s="37"/>
      <c r="I170" s="36">
        <f t="shared" si="18"/>
        <v>1000</v>
      </c>
      <c r="J170" s="25" t="str">
        <f t="shared" si="20"/>
        <v>OK</v>
      </c>
    </row>
    <row r="171" spans="1:10" hidden="1">
      <c r="A171" s="8" t="str">
        <f t="shared" si="19"/>
        <v>Santy Silalahi</v>
      </c>
      <c r="B171" s="1" t="s">
        <v>166</v>
      </c>
      <c r="C171" s="1" t="s">
        <v>167</v>
      </c>
      <c r="D171" s="25" t="s">
        <v>21</v>
      </c>
      <c r="E171" s="25" t="s">
        <v>168</v>
      </c>
      <c r="F171" s="22"/>
      <c r="G171" s="36">
        <v>1000</v>
      </c>
      <c r="H171" s="37">
        <v>192.92</v>
      </c>
      <c r="I171" s="36">
        <f t="shared" si="18"/>
        <v>807.08</v>
      </c>
      <c r="J171" s="25" t="str">
        <f t="shared" si="20"/>
        <v>OK</v>
      </c>
    </row>
    <row r="172" spans="1:10" hidden="1">
      <c r="A172" s="8" t="str">
        <f t="shared" si="19"/>
        <v>Santy Silalahi</v>
      </c>
      <c r="B172" s="1" t="s">
        <v>166</v>
      </c>
      <c r="C172" s="1" t="s">
        <v>167</v>
      </c>
      <c r="D172" s="25" t="s">
        <v>12</v>
      </c>
      <c r="E172" s="25" t="s">
        <v>168</v>
      </c>
      <c r="F172" s="22"/>
      <c r="G172" s="36">
        <v>1000</v>
      </c>
      <c r="H172" s="37">
        <v>9.34</v>
      </c>
      <c r="I172" s="36">
        <f t="shared" si="18"/>
        <v>990.66</v>
      </c>
      <c r="J172" s="25" t="str">
        <f t="shared" si="20"/>
        <v>OK</v>
      </c>
    </row>
    <row r="173" spans="1:10">
      <c r="A173" s="8" t="str">
        <f t="shared" si="19"/>
        <v>Santy Silalahi</v>
      </c>
      <c r="B173" s="1" t="s">
        <v>143</v>
      </c>
      <c r="C173" s="1" t="s">
        <v>144</v>
      </c>
      <c r="D173" s="25" t="s">
        <v>10</v>
      </c>
      <c r="E173" s="25" t="s">
        <v>145</v>
      </c>
      <c r="F173" s="22"/>
      <c r="G173" s="36">
        <v>45654.420000000006</v>
      </c>
      <c r="H173" s="37"/>
      <c r="I173" s="36">
        <f t="shared" si="18"/>
        <v>45654.420000000006</v>
      </c>
      <c r="J173" s="25" t="str">
        <f t="shared" si="20"/>
        <v>OK</v>
      </c>
    </row>
    <row r="174" spans="1:10" s="8" customFormat="1" hidden="1">
      <c r="A174" s="10" t="s">
        <v>32</v>
      </c>
      <c r="B174" s="10" t="str">
        <f>A173</f>
        <v>Santy Silalahi</v>
      </c>
      <c r="C174" s="14"/>
      <c r="D174" s="15"/>
      <c r="E174" s="15"/>
      <c r="F174" s="14"/>
      <c r="G174" s="16">
        <f>SUM(G165:G173)</f>
        <v>82341.16</v>
      </c>
      <c r="H174" s="29"/>
      <c r="J174" s="22"/>
    </row>
    <row r="175" spans="1:10" hidden="1">
      <c r="A175" s="17"/>
      <c r="B175" s="18"/>
      <c r="C175" s="18"/>
      <c r="D175" s="19"/>
      <c r="E175" s="19"/>
      <c r="F175" s="17"/>
      <c r="G175" s="20">
        <f>SUM(G20,G27,G38,G44,G100,G123,G164,G174)</f>
        <v>3183074.4043297311</v>
      </c>
      <c r="H175" s="33">
        <f>SUM(H6:H173)</f>
        <v>80996.940000000017</v>
      </c>
      <c r="I175" s="27">
        <f>SUM(I6:I173)</f>
        <v>771711.68432973139</v>
      </c>
    </row>
    <row r="176" spans="1:10">
      <c r="A176" s="8"/>
      <c r="F176" s="8"/>
      <c r="H176" s="29"/>
      <c r="I176" s="8"/>
    </row>
  </sheetData>
  <autoFilter ref="A5:J175" xr:uid="{00000000-0001-0000-0000-000000000000}">
    <filterColumn colId="1">
      <filters>
        <filter val="OFFICER SALARIES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3:J1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I19" sqref="I19"/>
    </sheetView>
  </sheetViews>
  <sheetFormatPr defaultColWidth="16.28515625" defaultRowHeight="15.75"/>
  <cols>
    <col min="1" max="1" width="22.42578125" style="1" bestFit="1" customWidth="1"/>
    <col min="2" max="2" width="38.42578125" style="1" customWidth="1"/>
    <col min="3" max="3" width="93.28515625" style="1" bestFit="1" customWidth="1"/>
    <col min="4" max="4" width="16.28515625" style="2"/>
    <col min="5" max="5" width="13.140625" style="2" customWidth="1"/>
    <col min="6" max="6" width="16.28515625" style="1"/>
    <col min="7" max="7" width="16.28515625" style="9"/>
    <col min="8" max="8" width="16.28515625" style="21"/>
    <col min="9" max="9" width="16.28515625" style="4"/>
    <col min="10" max="16384" width="16.28515625" style="1"/>
  </cols>
  <sheetData>
    <row r="3" spans="1:10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>
      <c r="A4" s="8" t="s">
        <v>7</v>
      </c>
      <c r="B4" s="1" t="s">
        <v>8</v>
      </c>
      <c r="C4" s="1" t="s">
        <v>9</v>
      </c>
      <c r="D4" s="25" t="s">
        <v>10</v>
      </c>
      <c r="E4" s="25" t="s">
        <v>11</v>
      </c>
      <c r="F4" s="22"/>
      <c r="G4" s="36">
        <v>10000</v>
      </c>
      <c r="H4" s="37">
        <v>8411.43</v>
      </c>
      <c r="I4" s="36">
        <f>G4-H4</f>
        <v>1588.5699999999997</v>
      </c>
      <c r="J4" s="25" t="str">
        <f>IF(I4&gt;=0,"OK","OVERBUDGET")</f>
        <v>OK</v>
      </c>
    </row>
    <row r="5" spans="1:10">
      <c r="A5" s="8" t="str">
        <f t="array" ref="A5:A17">A4</f>
        <v>Asep Ridwan Subiana</v>
      </c>
      <c r="B5" s="1" t="s">
        <v>8</v>
      </c>
      <c r="C5" s="1" t="s">
        <v>9</v>
      </c>
      <c r="D5" s="25" t="s">
        <v>12</v>
      </c>
      <c r="E5" s="25" t="s">
        <v>13</v>
      </c>
      <c r="F5" s="22"/>
      <c r="G5" s="36">
        <v>10000</v>
      </c>
      <c r="H5" s="37">
        <v>3143.46</v>
      </c>
      <c r="I5" s="36">
        <f t="shared" ref="I5:I17" si="0">G5-H5</f>
        <v>6856.54</v>
      </c>
      <c r="J5" s="25" t="str">
        <f t="shared" ref="J5:J17" si="1">IF(I5&gt;=0,"OK","OVERBUDGET")</f>
        <v>OK</v>
      </c>
    </row>
    <row r="6" spans="1:10">
      <c r="A6" s="8" t="str">
        <v>Asep Ridwan Subiana</v>
      </c>
      <c r="B6" s="1" t="s">
        <v>14</v>
      </c>
      <c r="C6" s="1" t="s">
        <v>15</v>
      </c>
      <c r="D6" s="25" t="s">
        <v>10</v>
      </c>
      <c r="E6" s="25" t="s">
        <v>16</v>
      </c>
      <c r="F6" s="22"/>
      <c r="G6" s="36">
        <v>1987.05</v>
      </c>
      <c r="H6" s="37"/>
      <c r="I6" s="36">
        <f t="shared" si="0"/>
        <v>1987.05</v>
      </c>
      <c r="J6" s="25" t="str">
        <f t="shared" si="1"/>
        <v>OK</v>
      </c>
    </row>
    <row r="7" spans="1:10">
      <c r="A7" s="8" t="str">
        <v>Asep Ridwan Subiana</v>
      </c>
      <c r="B7" s="1" t="s">
        <v>14</v>
      </c>
      <c r="C7" s="1" t="s">
        <v>15</v>
      </c>
      <c r="D7" s="25" t="s">
        <v>12</v>
      </c>
      <c r="E7" s="25" t="s">
        <v>17</v>
      </c>
      <c r="F7" s="22"/>
      <c r="G7" s="36">
        <v>326</v>
      </c>
      <c r="H7" s="37">
        <v>394.88</v>
      </c>
      <c r="I7" s="38">
        <f t="shared" si="0"/>
        <v>-68.88</v>
      </c>
      <c r="J7" s="34" t="str">
        <f>IF(I7&gt;=0,"OK","OVER")</f>
        <v>OVER</v>
      </c>
    </row>
    <row r="8" spans="1:10">
      <c r="A8" s="8" t="str">
        <v>Asep Ridwan Subiana</v>
      </c>
      <c r="B8" s="1" t="s">
        <v>18</v>
      </c>
      <c r="C8" s="1" t="s">
        <v>19</v>
      </c>
      <c r="D8" s="25" t="s">
        <v>10</v>
      </c>
      <c r="E8" s="25" t="s">
        <v>20</v>
      </c>
      <c r="F8" s="22"/>
      <c r="G8" s="36">
        <v>15015.099999999999</v>
      </c>
      <c r="H8" s="37">
        <v>350.62</v>
      </c>
      <c r="I8" s="36">
        <f t="shared" si="0"/>
        <v>14664.479999999998</v>
      </c>
      <c r="J8" s="25" t="str">
        <f t="shared" si="1"/>
        <v>OK</v>
      </c>
    </row>
    <row r="9" spans="1:10">
      <c r="A9" s="8" t="str">
        <v>Asep Ridwan Subiana</v>
      </c>
      <c r="B9" s="1" t="s">
        <v>18</v>
      </c>
      <c r="C9" s="1" t="s">
        <v>19</v>
      </c>
      <c r="D9" s="25" t="s">
        <v>21</v>
      </c>
      <c r="E9" s="25" t="s">
        <v>22</v>
      </c>
      <c r="F9" s="22"/>
      <c r="G9" s="36">
        <v>26.7199999999998</v>
      </c>
      <c r="H9" s="37"/>
      <c r="I9" s="36">
        <f t="shared" si="0"/>
        <v>26.7199999999998</v>
      </c>
      <c r="J9" s="25" t="str">
        <f t="shared" si="1"/>
        <v>OK</v>
      </c>
    </row>
    <row r="10" spans="1:10">
      <c r="A10" s="8" t="str">
        <v>Asep Ridwan Subiana</v>
      </c>
      <c r="B10" s="1" t="s">
        <v>18</v>
      </c>
      <c r="C10" s="1" t="s">
        <v>19</v>
      </c>
      <c r="D10" s="25" t="s">
        <v>12</v>
      </c>
      <c r="E10" s="25" t="s">
        <v>22</v>
      </c>
      <c r="F10" s="22"/>
      <c r="G10" s="36">
        <v>15124.89</v>
      </c>
      <c r="H10" s="37">
        <v>18.11</v>
      </c>
      <c r="I10" s="36">
        <f t="shared" si="0"/>
        <v>15106.779999999999</v>
      </c>
      <c r="J10" s="25" t="str">
        <f t="shared" si="1"/>
        <v>OK</v>
      </c>
    </row>
    <row r="11" spans="1:10">
      <c r="A11" s="8" t="str">
        <v>Asep Ridwan Subiana</v>
      </c>
      <c r="B11" s="1" t="s">
        <v>23</v>
      </c>
      <c r="C11" s="1" t="s">
        <v>24</v>
      </c>
      <c r="D11" s="25" t="s">
        <v>10</v>
      </c>
      <c r="E11" s="25" t="s">
        <v>25</v>
      </c>
      <c r="F11" s="22"/>
      <c r="G11" s="36">
        <v>639</v>
      </c>
      <c r="H11" s="37">
        <v>4.83</v>
      </c>
      <c r="I11" s="36">
        <f t="shared" si="0"/>
        <v>634.16999999999996</v>
      </c>
      <c r="J11" s="25" t="str">
        <f t="shared" si="1"/>
        <v>OK</v>
      </c>
    </row>
    <row r="12" spans="1:10">
      <c r="A12" s="8" t="str">
        <v>Asep Ridwan Subiana</v>
      </c>
      <c r="B12" s="1" t="s">
        <v>23</v>
      </c>
      <c r="C12" s="1" t="s">
        <v>24</v>
      </c>
      <c r="D12" s="25" t="s">
        <v>21</v>
      </c>
      <c r="E12" s="25" t="s">
        <v>26</v>
      </c>
      <c r="F12" s="22"/>
      <c r="G12" s="36">
        <v>1265</v>
      </c>
      <c r="H12" s="37">
        <v>598.58000000000004</v>
      </c>
      <c r="I12" s="36">
        <f t="shared" si="0"/>
        <v>666.42</v>
      </c>
      <c r="J12" s="25" t="str">
        <f t="shared" si="1"/>
        <v>OK</v>
      </c>
    </row>
    <row r="13" spans="1:10">
      <c r="A13" s="8" t="str">
        <v>Asep Ridwan Subiana</v>
      </c>
      <c r="B13" s="1" t="s">
        <v>23</v>
      </c>
      <c r="C13" s="1" t="s">
        <v>24</v>
      </c>
      <c r="D13" s="25" t="s">
        <v>12</v>
      </c>
      <c r="E13" s="25" t="s">
        <v>26</v>
      </c>
      <c r="F13" s="22"/>
      <c r="G13" s="36">
        <v>2489</v>
      </c>
      <c r="H13" s="37">
        <v>186.36</v>
      </c>
      <c r="I13" s="36">
        <f t="shared" si="0"/>
        <v>2302.64</v>
      </c>
      <c r="J13" s="25" t="str">
        <f t="shared" si="1"/>
        <v>OK</v>
      </c>
    </row>
    <row r="14" spans="1:10">
      <c r="A14" s="8" t="str">
        <v>Asep Ridwan Subiana</v>
      </c>
      <c r="B14" s="1" t="s">
        <v>27</v>
      </c>
      <c r="C14" s="1" t="s">
        <v>28</v>
      </c>
      <c r="D14" s="25" t="s">
        <v>10</v>
      </c>
      <c r="E14" s="25" t="s">
        <v>25</v>
      </c>
      <c r="F14" s="22"/>
      <c r="G14" s="36">
        <v>1025</v>
      </c>
      <c r="H14" s="37"/>
      <c r="I14" s="36">
        <f t="shared" si="0"/>
        <v>1025</v>
      </c>
      <c r="J14" s="25" t="str">
        <f t="shared" si="1"/>
        <v>OK</v>
      </c>
    </row>
    <row r="15" spans="1:10">
      <c r="A15" s="8" t="str">
        <v>Asep Ridwan Subiana</v>
      </c>
      <c r="B15" s="1" t="s">
        <v>29</v>
      </c>
      <c r="C15" s="1" t="s">
        <v>30</v>
      </c>
      <c r="D15" s="25" t="s">
        <v>10</v>
      </c>
      <c r="E15" s="25" t="s">
        <v>31</v>
      </c>
      <c r="F15" s="22"/>
      <c r="G15" s="36">
        <v>8000</v>
      </c>
      <c r="H15" s="37">
        <v>669.9</v>
      </c>
      <c r="I15" s="36">
        <f t="shared" si="0"/>
        <v>7330.1</v>
      </c>
      <c r="J15" s="25" t="str">
        <f t="shared" si="1"/>
        <v>OK</v>
      </c>
    </row>
    <row r="16" spans="1:10">
      <c r="A16" s="8" t="str">
        <v>Asep Ridwan Subiana</v>
      </c>
      <c r="B16" s="1" t="s">
        <v>29</v>
      </c>
      <c r="C16" s="1" t="s">
        <v>30</v>
      </c>
      <c r="D16" s="25" t="s">
        <v>21</v>
      </c>
      <c r="E16" s="25" t="s">
        <v>31</v>
      </c>
      <c r="F16" s="22"/>
      <c r="G16" s="36">
        <v>1000</v>
      </c>
      <c r="H16" s="37">
        <v>2590.0100000000002</v>
      </c>
      <c r="I16" s="38">
        <f t="shared" si="0"/>
        <v>-1590.0100000000002</v>
      </c>
      <c r="J16" s="35" t="str">
        <f>IF(I16&gt;=0,"OK","OVER")</f>
        <v>OVER</v>
      </c>
    </row>
    <row r="17" spans="1:10">
      <c r="A17" s="8" t="str">
        <v>Asep Ridwan Subiana</v>
      </c>
      <c r="B17" s="1" t="s">
        <v>29</v>
      </c>
      <c r="C17" s="1" t="s">
        <v>30</v>
      </c>
      <c r="D17" s="25" t="s">
        <v>12</v>
      </c>
      <c r="E17" s="25" t="s">
        <v>31</v>
      </c>
      <c r="F17" s="22"/>
      <c r="G17" s="36">
        <v>1000</v>
      </c>
      <c r="H17" s="37"/>
      <c r="I17" s="36">
        <f t="shared" si="0"/>
        <v>1000</v>
      </c>
      <c r="J17" s="34" t="str">
        <f t="shared" si="1"/>
        <v>OK</v>
      </c>
    </row>
    <row r="18" spans="1:10">
      <c r="A18" s="10" t="s">
        <v>32</v>
      </c>
      <c r="B18" s="10" t="str">
        <f>A17</f>
        <v>Asep Ridwan Subiana</v>
      </c>
      <c r="C18" s="10"/>
      <c r="D18" s="39"/>
      <c r="E18" s="39"/>
      <c r="F18" s="39"/>
      <c r="G18" s="40">
        <f>SUM(G4:G17)</f>
        <v>67897.759999999995</v>
      </c>
      <c r="H18" s="41">
        <f>SUM(H4:H17)</f>
        <v>16368.18</v>
      </c>
      <c r="I18" s="42"/>
      <c r="J18" s="25"/>
    </row>
    <row r="19" spans="1:10">
      <c r="I19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3:J11"/>
  <sheetViews>
    <sheetView zoomScaleNormal="100" workbookViewId="0">
      <selection activeCell="B7" sqref="B7"/>
    </sheetView>
  </sheetViews>
  <sheetFormatPr defaultRowHeight="15"/>
  <cols>
    <col min="1" max="1" width="22.42578125" bestFit="1" customWidth="1"/>
    <col min="2" max="2" width="32.28515625" bestFit="1" customWidth="1"/>
    <col min="3" max="3" width="15.42578125" bestFit="1" customWidth="1"/>
    <col min="4" max="4" width="11.85546875" bestFit="1" customWidth="1"/>
    <col min="5" max="5" width="7.140625" bestFit="1" customWidth="1"/>
    <col min="7" max="7" width="19.28515625" bestFit="1" customWidth="1"/>
    <col min="8" max="9" width="12" bestFit="1" customWidth="1"/>
  </cols>
  <sheetData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 s="1" customFormat="1" ht="15.75">
      <c r="A4" s="8" t="s">
        <v>33</v>
      </c>
      <c r="B4" s="1" t="s">
        <v>34</v>
      </c>
      <c r="C4" s="1" t="s">
        <v>35</v>
      </c>
      <c r="D4" s="25" t="s">
        <v>10</v>
      </c>
      <c r="E4" s="25" t="s">
        <v>36</v>
      </c>
      <c r="F4" s="22"/>
      <c r="G4" s="36">
        <v>151561</v>
      </c>
      <c r="H4" s="37">
        <v>0.24</v>
      </c>
      <c r="I4" s="36">
        <f t="shared" ref="I4:I9" si="0">G4-H4</f>
        <v>151560.76</v>
      </c>
      <c r="J4" s="25" t="str">
        <f>IF(I4&gt;0,"OK","OVERBUDGET")</f>
        <v>OK</v>
      </c>
    </row>
    <row r="5" spans="1:10" s="1" customFormat="1" ht="15.75">
      <c r="A5" s="8" t="str">
        <f>A4</f>
        <v>Choeruman</v>
      </c>
      <c r="B5" s="1" t="s">
        <v>34</v>
      </c>
      <c r="C5" s="1" t="s">
        <v>35</v>
      </c>
      <c r="D5" s="25" t="s">
        <v>21</v>
      </c>
      <c r="E5" s="25" t="s">
        <v>36</v>
      </c>
      <c r="F5" s="22"/>
      <c r="G5" s="36">
        <v>26883.15</v>
      </c>
      <c r="H5" s="43">
        <v>2582.34</v>
      </c>
      <c r="I5" s="36">
        <f t="shared" si="0"/>
        <v>24300.81</v>
      </c>
      <c r="J5" s="25" t="str">
        <f t="shared" ref="J5:J9" si="1">IF(I5&gt;0,"OK","OVERBUDGET")</f>
        <v>OK</v>
      </c>
    </row>
    <row r="6" spans="1:10" s="1" customFormat="1" ht="15.75">
      <c r="A6" s="8" t="str">
        <f t="shared" ref="A6:A9" si="2">A5</f>
        <v>Choeruman</v>
      </c>
      <c r="B6" s="1" t="s">
        <v>34</v>
      </c>
      <c r="C6" s="1" t="s">
        <v>35</v>
      </c>
      <c r="D6" s="25" t="s">
        <v>12</v>
      </c>
      <c r="E6" s="25" t="s">
        <v>37</v>
      </c>
      <c r="F6" s="22"/>
      <c r="G6" s="36">
        <v>32525.89</v>
      </c>
      <c r="H6" s="37"/>
      <c r="I6" s="36">
        <f t="shared" si="0"/>
        <v>32525.89</v>
      </c>
      <c r="J6" s="25" t="str">
        <f t="shared" si="1"/>
        <v>OK</v>
      </c>
    </row>
    <row r="7" spans="1:10" s="1" customFormat="1" ht="15.75">
      <c r="A7" s="8" t="str">
        <f t="shared" si="2"/>
        <v>Choeruman</v>
      </c>
      <c r="B7" s="1" t="s">
        <v>34</v>
      </c>
      <c r="C7" s="1" t="s">
        <v>38</v>
      </c>
      <c r="D7" s="25" t="s">
        <v>10</v>
      </c>
      <c r="E7" s="25" t="s">
        <v>39</v>
      </c>
      <c r="F7" s="22"/>
      <c r="G7" s="36">
        <v>5000</v>
      </c>
      <c r="H7" s="43">
        <v>199.33</v>
      </c>
      <c r="I7" s="36">
        <f t="shared" si="0"/>
        <v>4800.67</v>
      </c>
      <c r="J7" s="25" t="str">
        <f t="shared" si="1"/>
        <v>OK</v>
      </c>
    </row>
    <row r="8" spans="1:10" s="1" customFormat="1" ht="15.75">
      <c r="A8" s="8" t="str">
        <f t="shared" si="2"/>
        <v>Choeruman</v>
      </c>
      <c r="B8" s="1" t="s">
        <v>34</v>
      </c>
      <c r="C8" s="1" t="s">
        <v>35</v>
      </c>
      <c r="D8" s="25" t="s">
        <v>21</v>
      </c>
      <c r="E8" s="25" t="s">
        <v>40</v>
      </c>
      <c r="F8" s="22"/>
      <c r="G8" s="36">
        <v>7500</v>
      </c>
      <c r="H8" s="37"/>
      <c r="I8" s="36">
        <f t="shared" si="0"/>
        <v>7500</v>
      </c>
      <c r="J8" s="25" t="str">
        <f t="shared" si="1"/>
        <v>OK</v>
      </c>
    </row>
    <row r="9" spans="1:10" s="1" customFormat="1" ht="15.75">
      <c r="A9" s="8" t="str">
        <f t="shared" si="2"/>
        <v>Choeruman</v>
      </c>
      <c r="B9" s="1" t="s">
        <v>34</v>
      </c>
      <c r="C9" s="1" t="s">
        <v>35</v>
      </c>
      <c r="D9" s="25" t="s">
        <v>12</v>
      </c>
      <c r="E9" s="25" t="s">
        <v>39</v>
      </c>
      <c r="F9" s="22"/>
      <c r="G9" s="36">
        <v>7500</v>
      </c>
      <c r="H9" s="37"/>
      <c r="I9" s="36">
        <f t="shared" si="0"/>
        <v>7500</v>
      </c>
      <c r="J9" s="25" t="str">
        <f t="shared" si="1"/>
        <v>OK</v>
      </c>
    </row>
    <row r="10" spans="1:10" s="1" customFormat="1" ht="15.75">
      <c r="A10" s="10" t="s">
        <v>32</v>
      </c>
      <c r="B10" s="10" t="str">
        <f>A9</f>
        <v>Choeruman</v>
      </c>
      <c r="C10" s="10"/>
      <c r="D10" s="39"/>
      <c r="E10" s="39"/>
      <c r="F10" s="39"/>
      <c r="G10" s="40">
        <f>SUM(G4:G9)</f>
        <v>230970.03999999998</v>
      </c>
      <c r="H10" s="41">
        <f>SUM(H4:H9)</f>
        <v>2781.91</v>
      </c>
      <c r="I10" s="42"/>
      <c r="J10" s="25"/>
    </row>
    <row r="11" spans="1:10">
      <c r="I11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3:J1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J21" sqref="J21"/>
    </sheetView>
  </sheetViews>
  <sheetFormatPr defaultColWidth="16.28515625" defaultRowHeight="15.75"/>
  <cols>
    <col min="1" max="1" width="22.42578125" style="1" bestFit="1" customWidth="1"/>
    <col min="2" max="2" width="25.140625" style="1" bestFit="1" customWidth="1"/>
    <col min="3" max="3" width="28.85546875" style="1" bestFit="1" customWidth="1"/>
    <col min="4" max="5" width="16.28515625" style="2"/>
    <col min="6" max="6" width="36.7109375" style="1" bestFit="1" customWidth="1"/>
    <col min="7" max="7" width="16.28515625" style="9"/>
    <col min="8" max="8" width="16.28515625" style="21"/>
    <col min="9" max="9" width="16.28515625" style="4"/>
    <col min="10" max="16384" width="16.28515625" style="1"/>
  </cols>
  <sheetData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>
      <c r="A4" s="8" t="s">
        <v>41</v>
      </c>
      <c r="B4" s="1" t="s">
        <v>42</v>
      </c>
      <c r="G4" s="13">
        <v>2226030</v>
      </c>
      <c r="H4" s="32"/>
      <c r="I4" s="1"/>
      <c r="J4" s="25"/>
    </row>
    <row r="5" spans="1:10">
      <c r="A5" s="8" t="s">
        <v>41</v>
      </c>
      <c r="B5" s="1" t="s">
        <v>43</v>
      </c>
      <c r="C5" s="1" t="s">
        <v>44</v>
      </c>
      <c r="D5" s="25" t="s">
        <v>10</v>
      </c>
      <c r="E5" s="25" t="s">
        <v>45</v>
      </c>
      <c r="F5" s="22" t="s">
        <v>46</v>
      </c>
      <c r="G5" s="36">
        <v>450</v>
      </c>
      <c r="H5" s="37"/>
      <c r="I5" s="36">
        <f t="shared" ref="I5:I11" si="0">G5-H5</f>
        <v>450</v>
      </c>
      <c r="J5" s="25" t="str">
        <f>IF(I5&gt;0,"OK","OVER")</f>
        <v>OK</v>
      </c>
    </row>
    <row r="6" spans="1:10">
      <c r="A6" s="8" t="s">
        <v>41</v>
      </c>
      <c r="B6" s="1" t="s">
        <v>43</v>
      </c>
      <c r="C6" s="1" t="s">
        <v>44</v>
      </c>
      <c r="D6" s="25" t="s">
        <v>10</v>
      </c>
      <c r="E6" s="25" t="s">
        <v>47</v>
      </c>
      <c r="F6" s="22" t="s">
        <v>48</v>
      </c>
      <c r="G6" s="36">
        <v>450</v>
      </c>
      <c r="H6" s="37"/>
      <c r="I6" s="36">
        <f t="shared" si="0"/>
        <v>450</v>
      </c>
      <c r="J6" s="25" t="str">
        <f t="shared" ref="J6:J13" si="1">IF(I6&gt;0,"OK","OVER")</f>
        <v>OK</v>
      </c>
    </row>
    <row r="7" spans="1:10">
      <c r="A7" s="8" t="s">
        <v>41</v>
      </c>
      <c r="B7" s="1" t="s">
        <v>43</v>
      </c>
      <c r="C7" s="1" t="s">
        <v>44</v>
      </c>
      <c r="D7" s="25" t="s">
        <v>10</v>
      </c>
      <c r="E7" s="25" t="s">
        <v>49</v>
      </c>
      <c r="F7" s="22" t="s">
        <v>50</v>
      </c>
      <c r="G7" s="36">
        <v>450</v>
      </c>
      <c r="H7" s="37"/>
      <c r="I7" s="36">
        <f t="shared" si="0"/>
        <v>450</v>
      </c>
      <c r="J7" s="25" t="str">
        <f t="shared" si="1"/>
        <v>OK</v>
      </c>
    </row>
    <row r="8" spans="1:10">
      <c r="A8" s="8" t="s">
        <v>41</v>
      </c>
      <c r="B8" s="1" t="s">
        <v>43</v>
      </c>
      <c r="C8" s="1" t="s">
        <v>44</v>
      </c>
      <c r="D8" s="25" t="s">
        <v>10</v>
      </c>
      <c r="E8" s="25" t="s">
        <v>51</v>
      </c>
      <c r="F8" s="22" t="s">
        <v>52</v>
      </c>
      <c r="G8" s="36">
        <v>450</v>
      </c>
      <c r="H8" s="37"/>
      <c r="I8" s="36">
        <f t="shared" si="0"/>
        <v>450</v>
      </c>
      <c r="J8" s="25" t="str">
        <f t="shared" si="1"/>
        <v>OK</v>
      </c>
    </row>
    <row r="9" spans="1:10">
      <c r="A9" s="8" t="s">
        <v>41</v>
      </c>
      <c r="B9" s="1" t="s">
        <v>53</v>
      </c>
      <c r="C9" s="1" t="s">
        <v>54</v>
      </c>
      <c r="D9" s="25" t="s">
        <v>10</v>
      </c>
      <c r="E9" s="25" t="s">
        <v>51</v>
      </c>
      <c r="F9" s="22" t="s">
        <v>55</v>
      </c>
      <c r="G9" s="44">
        <v>6300</v>
      </c>
      <c r="H9" s="45"/>
      <c r="I9" s="44">
        <f t="shared" si="0"/>
        <v>6300</v>
      </c>
      <c r="J9" s="25" t="str">
        <f t="shared" si="1"/>
        <v>OK</v>
      </c>
    </row>
    <row r="10" spans="1:10">
      <c r="A10" s="8" t="s">
        <v>41</v>
      </c>
      <c r="B10" s="1" t="s">
        <v>56</v>
      </c>
      <c r="C10" s="1" t="s">
        <v>57</v>
      </c>
      <c r="D10" s="25" t="s">
        <v>10</v>
      </c>
      <c r="E10" s="25" t="s">
        <v>45</v>
      </c>
      <c r="F10" s="22" t="s">
        <v>46</v>
      </c>
      <c r="G10" s="36">
        <v>100</v>
      </c>
      <c r="H10" s="37">
        <v>352.15000000000003</v>
      </c>
      <c r="I10" s="38">
        <f t="shared" si="0"/>
        <v>-252.15000000000003</v>
      </c>
      <c r="J10" s="34" t="str">
        <f t="shared" si="1"/>
        <v>OVER</v>
      </c>
    </row>
    <row r="11" spans="1:10">
      <c r="A11" s="8" t="s">
        <v>41</v>
      </c>
      <c r="B11" s="1" t="s">
        <v>56</v>
      </c>
      <c r="C11" s="1" t="s">
        <v>57</v>
      </c>
      <c r="D11" s="25" t="s">
        <v>10</v>
      </c>
      <c r="E11" s="25" t="s">
        <v>47</v>
      </c>
      <c r="F11" s="22" t="s">
        <v>48</v>
      </c>
      <c r="G11" s="36">
        <v>100</v>
      </c>
      <c r="H11" s="37">
        <v>28.8</v>
      </c>
      <c r="I11" s="36">
        <f t="shared" si="0"/>
        <v>71.2</v>
      </c>
      <c r="J11" s="25" t="str">
        <f t="shared" si="1"/>
        <v>OK</v>
      </c>
    </row>
    <row r="12" spans="1:10">
      <c r="A12" s="8" t="s">
        <v>41</v>
      </c>
      <c r="B12" s="1" t="s">
        <v>56</v>
      </c>
      <c r="C12" s="1" t="s">
        <v>57</v>
      </c>
      <c r="D12" s="25" t="s">
        <v>10</v>
      </c>
      <c r="E12" s="25" t="s">
        <v>49</v>
      </c>
      <c r="F12" s="22" t="s">
        <v>50</v>
      </c>
      <c r="G12" s="36">
        <v>100</v>
      </c>
      <c r="H12" s="37"/>
      <c r="I12" s="36">
        <f>G12-H12</f>
        <v>100</v>
      </c>
      <c r="J12" s="25" t="str">
        <f t="shared" si="1"/>
        <v>OK</v>
      </c>
    </row>
    <row r="13" spans="1:10">
      <c r="A13" s="8" t="s">
        <v>41</v>
      </c>
      <c r="B13" s="1" t="s">
        <v>56</v>
      </c>
      <c r="C13" s="1" t="s">
        <v>57</v>
      </c>
      <c r="D13" s="25" t="s">
        <v>10</v>
      </c>
      <c r="E13" s="25" t="s">
        <v>51</v>
      </c>
      <c r="F13" s="22" t="s">
        <v>52</v>
      </c>
      <c r="G13" s="36">
        <v>100</v>
      </c>
      <c r="H13" s="43">
        <v>5.18</v>
      </c>
      <c r="I13" s="36">
        <f>G13-H13</f>
        <v>94.82</v>
      </c>
      <c r="J13" s="25" t="str">
        <f t="shared" si="1"/>
        <v>OK</v>
      </c>
    </row>
    <row r="14" spans="1:10">
      <c r="A14" s="10" t="s">
        <v>32</v>
      </c>
      <c r="B14" s="10" t="str">
        <f>A13</f>
        <v>Firawaty</v>
      </c>
      <c r="C14" s="10"/>
      <c r="D14" s="39"/>
      <c r="E14" s="39"/>
      <c r="F14" s="39"/>
      <c r="G14" s="40">
        <f>SUM(G4:G13)</f>
        <v>2234530</v>
      </c>
      <c r="H14" s="41">
        <f>SUM(H5:H13)</f>
        <v>386.13000000000005</v>
      </c>
      <c r="I14" s="39"/>
      <c r="J14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2:J9"/>
  <sheetViews>
    <sheetView workbookViewId="0">
      <pane xSplit="2" ySplit="3" topLeftCell="C4" activePane="bottomRight" state="frozen"/>
      <selection activeCell="I20" sqref="I20"/>
      <selection pane="topRight" activeCell="I20" sqref="I20"/>
      <selection pane="bottomLeft" activeCell="I20" sqref="I20"/>
      <selection pane="bottomRight" activeCell="I20" sqref="I20"/>
    </sheetView>
  </sheetViews>
  <sheetFormatPr defaultColWidth="16.28515625" defaultRowHeight="15.75"/>
  <cols>
    <col min="1" max="1" width="26.85546875" style="1" customWidth="1"/>
    <col min="2" max="2" width="34.85546875" style="1" bestFit="1" customWidth="1"/>
    <col min="3" max="3" width="28.85546875" style="1" bestFit="1" customWidth="1"/>
    <col min="4" max="4" width="11.85546875" style="2" bestFit="1" customWidth="1"/>
    <col min="5" max="5" width="16.28515625" style="2"/>
    <col min="6" max="6" width="34.5703125" style="1" customWidth="1"/>
    <col min="7" max="7" width="18.85546875" style="9" customWidth="1"/>
    <col min="8" max="8" width="16" style="21" customWidth="1"/>
    <col min="9" max="9" width="16.28515625" style="4"/>
    <col min="10" max="10" width="19" style="1" customWidth="1"/>
    <col min="11" max="16384" width="16.28515625" style="1"/>
  </cols>
  <sheetData>
    <row r="2" spans="1:10" ht="23.25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>
      <c r="A4" s="8" t="s">
        <v>174</v>
      </c>
      <c r="B4" s="1" t="s">
        <v>42</v>
      </c>
      <c r="G4" s="13">
        <v>124872</v>
      </c>
      <c r="H4" s="32"/>
      <c r="I4" s="1"/>
      <c r="J4" s="25"/>
    </row>
    <row r="5" spans="1:10">
      <c r="A5" s="8" t="s">
        <v>174</v>
      </c>
      <c r="B5" s="1" t="s">
        <v>43</v>
      </c>
      <c r="C5" s="1" t="s">
        <v>44</v>
      </c>
      <c r="D5" s="25" t="s">
        <v>10</v>
      </c>
      <c r="E5" s="25" t="s">
        <v>58</v>
      </c>
      <c r="F5" s="22" t="s">
        <v>59</v>
      </c>
      <c r="G5" s="36">
        <v>200</v>
      </c>
      <c r="H5" s="37"/>
      <c r="I5" s="36">
        <f t="shared" ref="I5:I7" si="0">G5-H5</f>
        <v>200</v>
      </c>
      <c r="J5" s="25" t="str">
        <f>IF(I5&gt;0,"OK","OVER")</f>
        <v>OK</v>
      </c>
    </row>
    <row r="6" spans="1:10">
      <c r="A6" s="8" t="s">
        <v>174</v>
      </c>
      <c r="B6" s="1" t="s">
        <v>53</v>
      </c>
      <c r="C6" s="1" t="s">
        <v>54</v>
      </c>
      <c r="D6" s="25" t="s">
        <v>10</v>
      </c>
      <c r="E6" s="25" t="s">
        <v>60</v>
      </c>
      <c r="F6" s="22" t="s">
        <v>61</v>
      </c>
      <c r="G6" s="36">
        <v>700</v>
      </c>
      <c r="H6" s="37">
        <v>2090.6999999999998</v>
      </c>
      <c r="I6" s="38">
        <f t="shared" si="0"/>
        <v>-1390.6999999999998</v>
      </c>
      <c r="J6" s="34" t="str">
        <f t="shared" ref="J6:J8" si="1">IF(I6&gt;0,"OK","OVER")</f>
        <v>OVER</v>
      </c>
    </row>
    <row r="7" spans="1:10">
      <c r="A7" s="8" t="s">
        <v>174</v>
      </c>
      <c r="B7" s="1" t="s">
        <v>56</v>
      </c>
      <c r="C7" s="1" t="s">
        <v>57</v>
      </c>
      <c r="D7" s="25" t="s">
        <v>10</v>
      </c>
      <c r="E7" s="25" t="s">
        <v>60</v>
      </c>
      <c r="F7" s="22" t="s">
        <v>59</v>
      </c>
      <c r="G7" s="36">
        <v>50</v>
      </c>
      <c r="H7" s="37"/>
      <c r="I7" s="36">
        <f t="shared" si="0"/>
        <v>50</v>
      </c>
      <c r="J7" s="25" t="str">
        <f t="shared" si="1"/>
        <v>OK</v>
      </c>
    </row>
    <row r="8" spans="1:10">
      <c r="A8" s="8" t="s">
        <v>174</v>
      </c>
      <c r="B8" s="1" t="s">
        <v>56</v>
      </c>
      <c r="C8" s="1" t="s">
        <v>57</v>
      </c>
      <c r="D8" s="25" t="s">
        <v>10</v>
      </c>
      <c r="E8" s="25" t="s">
        <v>62</v>
      </c>
      <c r="F8" s="22" t="s">
        <v>63</v>
      </c>
      <c r="G8" s="36">
        <v>50</v>
      </c>
      <c r="H8" s="37"/>
      <c r="I8" s="36">
        <f>G8-H8</f>
        <v>50</v>
      </c>
      <c r="J8" s="25" t="str">
        <f t="shared" si="1"/>
        <v>OK</v>
      </c>
    </row>
    <row r="9" spans="1:10">
      <c r="A9" s="10" t="s">
        <v>32</v>
      </c>
      <c r="B9" s="10" t="str">
        <f>A8</f>
        <v>Fungfung</v>
      </c>
      <c r="C9" s="10"/>
      <c r="D9" s="39"/>
      <c r="E9" s="39"/>
      <c r="F9" s="39"/>
      <c r="G9" s="40">
        <f>SUM(G4:G8)</f>
        <v>125872</v>
      </c>
      <c r="H9" s="41">
        <f>SUM(H5:H8)</f>
        <v>2090.6999999999998</v>
      </c>
      <c r="I9" s="39"/>
      <c r="J9" s="25"/>
    </row>
  </sheetData>
  <mergeCells count="1">
    <mergeCell ref="A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2:J59"/>
  <sheetViews>
    <sheetView workbookViewId="0">
      <pane xSplit="2" ySplit="3" topLeftCell="C40" activePane="bottomRight" state="frozen"/>
      <selection activeCell="I20" sqref="I20"/>
      <selection pane="topRight" activeCell="I20" sqref="I20"/>
      <selection pane="bottomLeft" activeCell="I20" sqref="I20"/>
      <selection pane="bottomRight" activeCell="I20" sqref="I20"/>
    </sheetView>
  </sheetViews>
  <sheetFormatPr defaultColWidth="16.28515625" defaultRowHeight="15.75"/>
  <cols>
    <col min="1" max="1" width="26.85546875" style="1" customWidth="1"/>
    <col min="2" max="2" width="34.85546875" style="1" bestFit="1" customWidth="1"/>
    <col min="3" max="3" width="87.28515625" style="1" bestFit="1" customWidth="1"/>
    <col min="4" max="5" width="16.28515625" style="2"/>
    <col min="6" max="6" width="34.5703125" style="1" hidden="1" customWidth="1"/>
    <col min="7" max="7" width="18.85546875" style="9" customWidth="1"/>
    <col min="8" max="8" width="12" style="21" bestFit="1" customWidth="1"/>
    <col min="9" max="9" width="12" style="4" bestFit="1" customWidth="1"/>
    <col min="10" max="10" width="19" style="1" customWidth="1"/>
    <col min="11" max="16384" width="16.28515625" style="1"/>
  </cols>
  <sheetData>
    <row r="2" spans="1:10" ht="23.25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>
      <c r="A4" s="8" t="s">
        <v>64</v>
      </c>
      <c r="B4" s="1" t="s">
        <v>65</v>
      </c>
      <c r="C4" s="1" t="s">
        <v>66</v>
      </c>
      <c r="D4" s="25" t="s">
        <v>10</v>
      </c>
      <c r="E4" s="25" t="s">
        <v>16</v>
      </c>
      <c r="F4" s="22"/>
      <c r="G4" s="36"/>
      <c r="H4" s="37"/>
      <c r="I4" s="38">
        <f t="shared" ref="I4:I58" si="0">G4-H4</f>
        <v>0</v>
      </c>
      <c r="J4" s="25"/>
    </row>
    <row r="5" spans="1:10">
      <c r="A5" s="8" t="str">
        <f t="shared" ref="A5:A58" si="1">A4</f>
        <v>Owi Wijaya</v>
      </c>
      <c r="B5" s="1" t="s">
        <v>67</v>
      </c>
      <c r="C5" s="1" t="s">
        <v>68</v>
      </c>
      <c r="D5" s="25" t="s">
        <v>10</v>
      </c>
      <c r="E5" s="25" t="s">
        <v>69</v>
      </c>
      <c r="F5" s="22"/>
      <c r="G5" s="36">
        <v>4917.96</v>
      </c>
      <c r="H5" s="37">
        <v>1790.48</v>
      </c>
      <c r="I5" s="36">
        <f t="shared" si="0"/>
        <v>3127.48</v>
      </c>
      <c r="J5" s="25" t="str">
        <f>IF(I5&gt;0,"OK","OVER")</f>
        <v>OK</v>
      </c>
    </row>
    <row r="6" spans="1:10">
      <c r="A6" s="8" t="str">
        <f t="shared" si="1"/>
        <v>Owi Wijaya</v>
      </c>
      <c r="B6" s="1" t="s">
        <v>70</v>
      </c>
      <c r="C6" s="1" t="s">
        <v>71</v>
      </c>
      <c r="D6" s="25" t="s">
        <v>10</v>
      </c>
      <c r="E6" s="25" t="s">
        <v>72</v>
      </c>
      <c r="F6" s="22"/>
      <c r="G6" s="36">
        <v>281</v>
      </c>
      <c r="H6" s="37"/>
      <c r="I6" s="36">
        <f t="shared" si="0"/>
        <v>281</v>
      </c>
      <c r="J6" s="25" t="str">
        <f t="shared" ref="J6:J58" si="2">IF(I6&gt;0,"OK","OVER")</f>
        <v>OK</v>
      </c>
    </row>
    <row r="7" spans="1:10">
      <c r="A7" s="8" t="str">
        <f t="shared" si="1"/>
        <v>Owi Wijaya</v>
      </c>
      <c r="B7" s="1" t="s">
        <v>70</v>
      </c>
      <c r="C7" s="1" t="s">
        <v>71</v>
      </c>
      <c r="D7" s="25" t="s">
        <v>12</v>
      </c>
      <c r="E7" s="25" t="s">
        <v>72</v>
      </c>
      <c r="F7" s="22"/>
      <c r="G7" s="36">
        <v>64.58</v>
      </c>
      <c r="H7" s="37"/>
      <c r="I7" s="36">
        <f t="shared" si="0"/>
        <v>64.58</v>
      </c>
      <c r="J7" s="25" t="str">
        <f t="shared" si="2"/>
        <v>OK</v>
      </c>
    </row>
    <row r="8" spans="1:10">
      <c r="A8" s="8" t="str">
        <f t="shared" si="1"/>
        <v>Owi Wijaya</v>
      </c>
      <c r="B8" s="1" t="s">
        <v>73</v>
      </c>
      <c r="C8" s="1" t="s">
        <v>74</v>
      </c>
      <c r="D8" s="25" t="s">
        <v>10</v>
      </c>
      <c r="E8" s="25" t="s">
        <v>72</v>
      </c>
      <c r="F8" s="22"/>
      <c r="G8" s="36">
        <v>2027.63</v>
      </c>
      <c r="H8" s="37"/>
      <c r="I8" s="36">
        <f t="shared" si="0"/>
        <v>2027.63</v>
      </c>
      <c r="J8" s="25" t="str">
        <f t="shared" si="2"/>
        <v>OK</v>
      </c>
    </row>
    <row r="9" spans="1:10">
      <c r="A9" s="8" t="str">
        <f t="shared" si="1"/>
        <v>Owi Wijaya</v>
      </c>
      <c r="B9" s="1" t="s">
        <v>75</v>
      </c>
      <c r="C9" s="1" t="s">
        <v>76</v>
      </c>
      <c r="D9" s="25" t="s">
        <v>10</v>
      </c>
      <c r="E9" s="25" t="s">
        <v>72</v>
      </c>
      <c r="F9" s="22"/>
      <c r="G9" s="36">
        <v>1453.67</v>
      </c>
      <c r="H9" s="37">
        <v>313.61</v>
      </c>
      <c r="I9" s="36">
        <f t="shared" si="0"/>
        <v>1140.06</v>
      </c>
      <c r="J9" s="25" t="str">
        <f t="shared" si="2"/>
        <v>OK</v>
      </c>
    </row>
    <row r="10" spans="1:10">
      <c r="A10" s="8" t="str">
        <f t="shared" si="1"/>
        <v>Owi Wijaya</v>
      </c>
      <c r="B10" s="1" t="s">
        <v>77</v>
      </c>
      <c r="C10" s="1" t="s">
        <v>78</v>
      </c>
      <c r="D10" s="25" t="s">
        <v>10</v>
      </c>
      <c r="E10" s="25" t="s">
        <v>79</v>
      </c>
      <c r="F10" s="22"/>
      <c r="G10" s="36">
        <v>531</v>
      </c>
      <c r="H10" s="37">
        <v>-10.54</v>
      </c>
      <c r="I10" s="36">
        <f t="shared" si="0"/>
        <v>541.54</v>
      </c>
      <c r="J10" s="25" t="str">
        <f t="shared" si="2"/>
        <v>OK</v>
      </c>
    </row>
    <row r="11" spans="1:10">
      <c r="A11" s="8" t="str">
        <f t="shared" si="1"/>
        <v>Owi Wijaya</v>
      </c>
      <c r="B11" s="1" t="s">
        <v>151</v>
      </c>
      <c r="C11" s="1" t="s">
        <v>80</v>
      </c>
      <c r="D11" s="25" t="s">
        <v>10</v>
      </c>
      <c r="E11" s="25" t="s">
        <v>72</v>
      </c>
      <c r="F11" s="22"/>
      <c r="G11" s="36">
        <v>2429</v>
      </c>
      <c r="H11" s="43">
        <v>47.14</v>
      </c>
      <c r="I11" s="36">
        <f t="shared" si="0"/>
        <v>2381.86</v>
      </c>
      <c r="J11" s="25" t="str">
        <f t="shared" si="2"/>
        <v>OK</v>
      </c>
    </row>
    <row r="12" spans="1:10">
      <c r="A12" s="8" t="str">
        <f t="shared" si="1"/>
        <v>Owi Wijaya</v>
      </c>
      <c r="B12" s="1" t="s">
        <v>151</v>
      </c>
      <c r="C12" s="1" t="s">
        <v>81</v>
      </c>
      <c r="D12" s="25" t="s">
        <v>10</v>
      </c>
      <c r="E12" s="25" t="s">
        <v>72</v>
      </c>
      <c r="F12" s="22"/>
      <c r="G12" s="36">
        <v>200</v>
      </c>
      <c r="H12" s="37">
        <v>44.3</v>
      </c>
      <c r="I12" s="36">
        <f t="shared" si="0"/>
        <v>155.69999999999999</v>
      </c>
      <c r="J12" s="25" t="str">
        <f t="shared" si="2"/>
        <v>OK</v>
      </c>
    </row>
    <row r="13" spans="1:10">
      <c r="A13" s="8" t="str">
        <f t="shared" si="1"/>
        <v>Owi Wijaya</v>
      </c>
      <c r="B13" s="1" t="s">
        <v>82</v>
      </c>
      <c r="C13" s="1" t="s">
        <v>83</v>
      </c>
      <c r="D13" s="25" t="s">
        <v>10</v>
      </c>
      <c r="E13" s="25" t="s">
        <v>72</v>
      </c>
      <c r="F13" s="22"/>
      <c r="G13" s="36">
        <v>3004.76</v>
      </c>
      <c r="H13" s="37">
        <v>2328.67</v>
      </c>
      <c r="I13" s="36">
        <f t="shared" si="0"/>
        <v>676.09000000000015</v>
      </c>
      <c r="J13" s="25" t="str">
        <f t="shared" si="2"/>
        <v>OK</v>
      </c>
    </row>
    <row r="14" spans="1:10">
      <c r="A14" s="8" t="str">
        <f t="shared" si="1"/>
        <v>Owi Wijaya</v>
      </c>
      <c r="B14" s="1" t="s">
        <v>82</v>
      </c>
      <c r="C14" s="1" t="s">
        <v>83</v>
      </c>
      <c r="D14" s="25" t="s">
        <v>12</v>
      </c>
      <c r="E14" s="25" t="s">
        <v>72</v>
      </c>
      <c r="F14" s="22"/>
      <c r="G14" s="36">
        <v>1543.55</v>
      </c>
      <c r="H14" s="37">
        <v>423.97</v>
      </c>
      <c r="I14" s="36">
        <f t="shared" si="0"/>
        <v>1119.58</v>
      </c>
      <c r="J14" s="25" t="str">
        <f t="shared" si="2"/>
        <v>OK</v>
      </c>
    </row>
    <row r="15" spans="1:10">
      <c r="A15" s="8" t="str">
        <f t="shared" si="1"/>
        <v>Owi Wijaya</v>
      </c>
      <c r="B15" s="1" t="s">
        <v>84</v>
      </c>
      <c r="C15" s="1" t="s">
        <v>85</v>
      </c>
      <c r="D15" s="25" t="s">
        <v>10</v>
      </c>
      <c r="E15" s="25" t="s">
        <v>72</v>
      </c>
      <c r="F15" s="22"/>
      <c r="G15" s="36">
        <v>938.47</v>
      </c>
      <c r="H15" s="37">
        <v>326.61</v>
      </c>
      <c r="I15" s="36">
        <f t="shared" si="0"/>
        <v>611.86</v>
      </c>
      <c r="J15" s="25" t="str">
        <f t="shared" si="2"/>
        <v>OK</v>
      </c>
    </row>
    <row r="16" spans="1:10">
      <c r="A16" s="8" t="str">
        <f t="shared" si="1"/>
        <v>Owi Wijaya</v>
      </c>
      <c r="B16" s="1" t="s">
        <v>84</v>
      </c>
      <c r="C16" s="1" t="s">
        <v>85</v>
      </c>
      <c r="D16" s="25" t="s">
        <v>21</v>
      </c>
      <c r="E16" s="25" t="s">
        <v>72</v>
      </c>
      <c r="F16" s="22"/>
      <c r="G16" s="36">
        <v>175.55</v>
      </c>
      <c r="H16" s="37"/>
      <c r="I16" s="36">
        <f t="shared" si="0"/>
        <v>175.55</v>
      </c>
      <c r="J16" s="25" t="str">
        <f t="shared" si="2"/>
        <v>OK</v>
      </c>
    </row>
    <row r="17" spans="1:10">
      <c r="A17" s="8" t="str">
        <f t="shared" si="1"/>
        <v>Owi Wijaya</v>
      </c>
      <c r="B17" s="1" t="s">
        <v>84</v>
      </c>
      <c r="C17" s="1" t="s">
        <v>85</v>
      </c>
      <c r="D17" s="25" t="s">
        <v>12</v>
      </c>
      <c r="E17" s="25" t="s">
        <v>72</v>
      </c>
      <c r="F17" s="22"/>
      <c r="G17" s="36">
        <v>2294.39</v>
      </c>
      <c r="H17" s="37">
        <v>336.64</v>
      </c>
      <c r="I17" s="36">
        <f t="shared" si="0"/>
        <v>1957.75</v>
      </c>
      <c r="J17" s="25" t="str">
        <f t="shared" si="2"/>
        <v>OK</v>
      </c>
    </row>
    <row r="18" spans="1:10">
      <c r="A18" s="8" t="str">
        <f t="shared" si="1"/>
        <v>Owi Wijaya</v>
      </c>
      <c r="B18" s="1" t="s">
        <v>86</v>
      </c>
      <c r="C18" s="1" t="s">
        <v>87</v>
      </c>
      <c r="D18" s="25" t="s">
        <v>10</v>
      </c>
      <c r="E18" s="25" t="s">
        <v>72</v>
      </c>
      <c r="F18" s="22"/>
      <c r="G18" s="36">
        <v>1987.05</v>
      </c>
      <c r="H18" s="37"/>
      <c r="I18" s="36">
        <f t="shared" si="0"/>
        <v>1987.05</v>
      </c>
      <c r="J18" s="25" t="str">
        <f t="shared" si="2"/>
        <v>OK</v>
      </c>
    </row>
    <row r="19" spans="1:10">
      <c r="A19" s="8" t="str">
        <f t="shared" si="1"/>
        <v>Owi Wijaya</v>
      </c>
      <c r="B19" s="1" t="s">
        <v>86</v>
      </c>
      <c r="C19" s="1" t="s">
        <v>87</v>
      </c>
      <c r="D19" s="25" t="s">
        <v>12</v>
      </c>
      <c r="E19" s="25" t="s">
        <v>72</v>
      </c>
      <c r="F19" s="22"/>
      <c r="G19" s="36">
        <v>1692.67</v>
      </c>
      <c r="H19" s="37"/>
      <c r="I19" s="36">
        <f t="shared" si="0"/>
        <v>1692.67</v>
      </c>
      <c r="J19" s="25" t="str">
        <f t="shared" si="2"/>
        <v>OK</v>
      </c>
    </row>
    <row r="20" spans="1:10">
      <c r="A20" s="8" t="str">
        <f t="shared" si="1"/>
        <v>Owi Wijaya</v>
      </c>
      <c r="B20" s="1" t="s">
        <v>88</v>
      </c>
      <c r="C20" s="1" t="s">
        <v>89</v>
      </c>
      <c r="D20" s="25" t="s">
        <v>10</v>
      </c>
      <c r="E20" s="25" t="s">
        <v>72</v>
      </c>
      <c r="F20" s="22"/>
      <c r="G20" s="36">
        <v>569</v>
      </c>
      <c r="H20" s="37">
        <v>460.21</v>
      </c>
      <c r="I20" s="36">
        <f t="shared" si="0"/>
        <v>108.79000000000002</v>
      </c>
      <c r="J20" s="25" t="str">
        <f t="shared" si="2"/>
        <v>OK</v>
      </c>
    </row>
    <row r="21" spans="1:10">
      <c r="A21" s="8" t="str">
        <f t="shared" si="1"/>
        <v>Owi Wijaya</v>
      </c>
      <c r="B21" s="1" t="s">
        <v>88</v>
      </c>
      <c r="C21" s="1" t="s">
        <v>89</v>
      </c>
      <c r="D21" s="25" t="s">
        <v>12</v>
      </c>
      <c r="E21" s="25" t="s">
        <v>72</v>
      </c>
      <c r="F21" s="22"/>
      <c r="G21" s="36">
        <v>300</v>
      </c>
      <c r="H21" s="37"/>
      <c r="I21" s="36">
        <f t="shared" si="0"/>
        <v>300</v>
      </c>
      <c r="J21" s="25" t="str">
        <f t="shared" si="2"/>
        <v>OK</v>
      </c>
    </row>
    <row r="22" spans="1:10">
      <c r="A22" s="8" t="str">
        <f t="shared" si="1"/>
        <v>Owi Wijaya</v>
      </c>
      <c r="B22" s="1" t="s">
        <v>90</v>
      </c>
      <c r="C22" s="1" t="s">
        <v>91</v>
      </c>
      <c r="D22" s="25" t="s">
        <v>10</v>
      </c>
      <c r="E22" s="25" t="s">
        <v>92</v>
      </c>
      <c r="F22" s="22"/>
      <c r="G22" s="36">
        <v>2288.86</v>
      </c>
      <c r="H22" s="37"/>
      <c r="I22" s="36">
        <f t="shared" si="0"/>
        <v>2288.86</v>
      </c>
      <c r="J22" s="25" t="str">
        <f t="shared" si="2"/>
        <v>OK</v>
      </c>
    </row>
    <row r="23" spans="1:10">
      <c r="A23" s="8" t="str">
        <f t="shared" si="1"/>
        <v>Owi Wijaya</v>
      </c>
      <c r="B23" s="1" t="s">
        <v>93</v>
      </c>
      <c r="C23" s="1" t="s">
        <v>94</v>
      </c>
      <c r="D23" s="25" t="s">
        <v>10</v>
      </c>
      <c r="E23" s="25" t="s">
        <v>95</v>
      </c>
      <c r="F23" s="22"/>
      <c r="G23" s="36">
        <v>36500.160000000003</v>
      </c>
      <c r="H23" s="37">
        <v>122.79</v>
      </c>
      <c r="I23" s="36">
        <f t="shared" si="0"/>
        <v>36377.370000000003</v>
      </c>
      <c r="J23" s="25" t="str">
        <f t="shared" si="2"/>
        <v>OK</v>
      </c>
    </row>
    <row r="24" spans="1:10">
      <c r="A24" s="8" t="str">
        <f t="shared" si="1"/>
        <v>Owi Wijaya</v>
      </c>
      <c r="B24" s="1" t="s">
        <v>96</v>
      </c>
      <c r="C24" s="1" t="s">
        <v>97</v>
      </c>
      <c r="D24" s="25" t="s">
        <v>10</v>
      </c>
      <c r="E24" s="25" t="s">
        <v>72</v>
      </c>
      <c r="F24" s="22"/>
      <c r="G24" s="36">
        <v>1440.17</v>
      </c>
      <c r="H24" s="37">
        <v>0.63</v>
      </c>
      <c r="I24" s="36">
        <f t="shared" si="0"/>
        <v>1439.54</v>
      </c>
      <c r="J24" s="25" t="str">
        <f t="shared" si="2"/>
        <v>OK</v>
      </c>
    </row>
    <row r="25" spans="1:10">
      <c r="A25" s="8" t="str">
        <f t="shared" si="1"/>
        <v>Owi Wijaya</v>
      </c>
      <c r="B25" s="1" t="s">
        <v>96</v>
      </c>
      <c r="C25" s="1" t="s">
        <v>97</v>
      </c>
      <c r="D25" s="25" t="s">
        <v>98</v>
      </c>
      <c r="E25" s="25" t="s">
        <v>72</v>
      </c>
      <c r="F25" s="22"/>
      <c r="G25" s="36">
        <v>14.27</v>
      </c>
      <c r="H25" s="37"/>
      <c r="I25" s="36">
        <f t="shared" si="0"/>
        <v>14.27</v>
      </c>
      <c r="J25" s="25" t="str">
        <f t="shared" si="2"/>
        <v>OK</v>
      </c>
    </row>
    <row r="26" spans="1:10">
      <c r="A26" s="8" t="str">
        <f t="shared" si="1"/>
        <v>Owi Wijaya</v>
      </c>
      <c r="B26" s="1" t="s">
        <v>96</v>
      </c>
      <c r="C26" s="1" t="s">
        <v>97</v>
      </c>
      <c r="D26" s="25" t="s">
        <v>21</v>
      </c>
      <c r="E26" s="25" t="s">
        <v>72</v>
      </c>
      <c r="F26" s="22"/>
      <c r="G26" s="36">
        <v>35.56</v>
      </c>
      <c r="H26" s="37"/>
      <c r="I26" s="36">
        <f t="shared" si="0"/>
        <v>35.56</v>
      </c>
      <c r="J26" s="25" t="str">
        <f t="shared" si="2"/>
        <v>OK</v>
      </c>
    </row>
    <row r="27" spans="1:10">
      <c r="A27" s="8" t="str">
        <f t="shared" si="1"/>
        <v>Owi Wijaya</v>
      </c>
      <c r="B27" s="1" t="s">
        <v>96</v>
      </c>
      <c r="C27" s="1" t="s">
        <v>97</v>
      </c>
      <c r="D27" s="25" t="s">
        <v>12</v>
      </c>
      <c r="E27" s="25" t="s">
        <v>72</v>
      </c>
      <c r="F27" s="22"/>
      <c r="G27" s="36">
        <v>9.69</v>
      </c>
      <c r="H27" s="37">
        <v>20.88</v>
      </c>
      <c r="I27" s="38">
        <f t="shared" si="0"/>
        <v>-11.19</v>
      </c>
      <c r="J27" s="34" t="str">
        <f t="shared" si="2"/>
        <v>OVER</v>
      </c>
    </row>
    <row r="28" spans="1:10">
      <c r="A28" s="8" t="str">
        <f t="shared" si="1"/>
        <v>Owi Wijaya</v>
      </c>
      <c r="B28" s="1" t="s">
        <v>99</v>
      </c>
      <c r="C28" s="1" t="s">
        <v>100</v>
      </c>
      <c r="D28" s="25" t="s">
        <v>10</v>
      </c>
      <c r="E28" s="25" t="s">
        <v>72</v>
      </c>
      <c r="F28" s="22"/>
      <c r="G28" s="36">
        <v>400</v>
      </c>
      <c r="H28" s="37">
        <v>878.22</v>
      </c>
      <c r="I28" s="38">
        <f t="shared" si="0"/>
        <v>-478.22</v>
      </c>
      <c r="J28" s="34" t="str">
        <f t="shared" si="2"/>
        <v>OVER</v>
      </c>
    </row>
    <row r="29" spans="1:10">
      <c r="A29" s="8" t="str">
        <f t="shared" si="1"/>
        <v>Owi Wijaya</v>
      </c>
      <c r="B29" s="1" t="s">
        <v>101</v>
      </c>
      <c r="C29" s="1" t="s">
        <v>102</v>
      </c>
      <c r="D29" s="25" t="s">
        <v>10</v>
      </c>
      <c r="E29" s="25" t="s">
        <v>79</v>
      </c>
      <c r="F29" s="22"/>
      <c r="G29" s="36">
        <v>100</v>
      </c>
      <c r="H29" s="37"/>
      <c r="I29" s="36">
        <f t="shared" si="0"/>
        <v>100</v>
      </c>
      <c r="J29" s="25" t="str">
        <f t="shared" si="2"/>
        <v>OK</v>
      </c>
    </row>
    <row r="30" spans="1:10">
      <c r="A30" s="8" t="str">
        <f t="shared" si="1"/>
        <v>Owi Wijaya</v>
      </c>
      <c r="B30" s="1" t="s">
        <v>103</v>
      </c>
      <c r="C30" s="1" t="s">
        <v>104</v>
      </c>
      <c r="D30" s="25" t="s">
        <v>10</v>
      </c>
      <c r="E30" s="25" t="s">
        <v>79</v>
      </c>
      <c r="F30" s="22"/>
      <c r="G30" s="36">
        <v>100</v>
      </c>
      <c r="H30" s="37"/>
      <c r="I30" s="36">
        <f t="shared" si="0"/>
        <v>100</v>
      </c>
      <c r="J30" s="25" t="str">
        <f t="shared" si="2"/>
        <v>OK</v>
      </c>
    </row>
    <row r="31" spans="1:10">
      <c r="A31" s="8" t="str">
        <f t="shared" si="1"/>
        <v>Owi Wijaya</v>
      </c>
      <c r="B31" s="1" t="s">
        <v>105</v>
      </c>
      <c r="C31" s="1" t="s">
        <v>106</v>
      </c>
      <c r="D31" s="25" t="s">
        <v>10</v>
      </c>
      <c r="E31" s="25" t="s">
        <v>79</v>
      </c>
      <c r="F31" s="22"/>
      <c r="G31" s="36">
        <v>100</v>
      </c>
      <c r="H31" s="37">
        <v>510.61</v>
      </c>
      <c r="I31" s="38">
        <f t="shared" si="0"/>
        <v>-410.61</v>
      </c>
      <c r="J31" s="34" t="str">
        <f t="shared" si="2"/>
        <v>OVER</v>
      </c>
    </row>
    <row r="32" spans="1:10">
      <c r="A32" s="8" t="str">
        <f t="shared" si="1"/>
        <v>Owi Wijaya</v>
      </c>
      <c r="B32" s="1" t="s">
        <v>107</v>
      </c>
      <c r="C32" s="1" t="s">
        <v>108</v>
      </c>
      <c r="D32" s="25" t="s">
        <v>10</v>
      </c>
      <c r="E32" s="25" t="s">
        <v>79</v>
      </c>
      <c r="F32" s="22"/>
      <c r="G32" s="36">
        <v>100</v>
      </c>
      <c r="H32" s="37"/>
      <c r="I32" s="36">
        <f t="shared" si="0"/>
        <v>100</v>
      </c>
      <c r="J32" s="25" t="str">
        <f t="shared" si="2"/>
        <v>OK</v>
      </c>
    </row>
    <row r="33" spans="1:10">
      <c r="A33" s="8" t="str">
        <f t="shared" si="1"/>
        <v>Owi Wijaya</v>
      </c>
      <c r="B33" s="1" t="s">
        <v>107</v>
      </c>
      <c r="C33" s="1" t="s">
        <v>108</v>
      </c>
      <c r="D33" s="25" t="s">
        <v>21</v>
      </c>
      <c r="E33" s="25" t="s">
        <v>72</v>
      </c>
      <c r="F33" s="22"/>
      <c r="G33" s="36">
        <v>250</v>
      </c>
      <c r="H33" s="37"/>
      <c r="I33" s="36">
        <f t="shared" si="0"/>
        <v>250</v>
      </c>
      <c r="J33" s="25" t="str">
        <f t="shared" si="2"/>
        <v>OK</v>
      </c>
    </row>
    <row r="34" spans="1:10">
      <c r="A34" s="8" t="str">
        <f t="shared" si="1"/>
        <v>Owi Wijaya</v>
      </c>
      <c r="B34" s="1" t="s">
        <v>107</v>
      </c>
      <c r="C34" s="1" t="s">
        <v>108</v>
      </c>
      <c r="D34" s="25" t="s">
        <v>12</v>
      </c>
      <c r="E34" s="25" t="s">
        <v>72</v>
      </c>
      <c r="F34" s="22"/>
      <c r="G34" s="36">
        <v>300</v>
      </c>
      <c r="H34" s="37"/>
      <c r="I34" s="36">
        <f t="shared" si="0"/>
        <v>300</v>
      </c>
      <c r="J34" s="25" t="str">
        <f t="shared" si="2"/>
        <v>OK</v>
      </c>
    </row>
    <row r="35" spans="1:10">
      <c r="A35" s="8" t="str">
        <f t="shared" si="1"/>
        <v>Owi Wijaya</v>
      </c>
      <c r="B35" s="1" t="s">
        <v>109</v>
      </c>
      <c r="C35" s="1" t="s">
        <v>110</v>
      </c>
      <c r="D35" s="25" t="s">
        <v>10</v>
      </c>
      <c r="E35" s="25" t="s">
        <v>79</v>
      </c>
      <c r="F35" s="22"/>
      <c r="G35" s="36">
        <v>100</v>
      </c>
      <c r="H35" s="37"/>
      <c r="I35" s="36">
        <f t="shared" si="0"/>
        <v>100</v>
      </c>
      <c r="J35" s="25" t="str">
        <f t="shared" si="2"/>
        <v>OK</v>
      </c>
    </row>
    <row r="36" spans="1:10">
      <c r="A36" s="8" t="str">
        <f t="shared" si="1"/>
        <v>Owi Wijaya</v>
      </c>
      <c r="B36" s="1" t="s">
        <v>111</v>
      </c>
      <c r="C36" s="1" t="s">
        <v>112</v>
      </c>
      <c r="D36" s="25" t="s">
        <v>10</v>
      </c>
      <c r="E36" s="25" t="s">
        <v>79</v>
      </c>
      <c r="F36" s="22"/>
      <c r="G36" s="36">
        <v>100</v>
      </c>
      <c r="H36" s="37"/>
      <c r="I36" s="36">
        <f t="shared" si="0"/>
        <v>100</v>
      </c>
      <c r="J36" s="25" t="str">
        <f t="shared" si="2"/>
        <v>OK</v>
      </c>
    </row>
    <row r="37" spans="1:10">
      <c r="A37" s="8" t="str">
        <f t="shared" si="1"/>
        <v>Owi Wijaya</v>
      </c>
      <c r="B37" s="1" t="s">
        <v>113</v>
      </c>
      <c r="C37" s="1" t="s">
        <v>114</v>
      </c>
      <c r="D37" s="25" t="s">
        <v>10</v>
      </c>
      <c r="E37" s="25" t="s">
        <v>72</v>
      </c>
      <c r="F37" s="22"/>
      <c r="G37" s="36">
        <v>328.75</v>
      </c>
      <c r="H37" s="37">
        <v>854.27</v>
      </c>
      <c r="I37" s="38">
        <f t="shared" si="0"/>
        <v>-525.52</v>
      </c>
      <c r="J37" s="34" t="str">
        <f t="shared" si="2"/>
        <v>OVER</v>
      </c>
    </row>
    <row r="38" spans="1:10">
      <c r="A38" s="8" t="str">
        <f t="shared" si="1"/>
        <v>Owi Wijaya</v>
      </c>
      <c r="B38" s="1" t="s">
        <v>113</v>
      </c>
      <c r="C38" s="1" t="s">
        <v>114</v>
      </c>
      <c r="D38" s="25" t="s">
        <v>98</v>
      </c>
      <c r="E38" s="25" t="s">
        <v>72</v>
      </c>
      <c r="F38" s="22"/>
      <c r="G38" s="36">
        <v>109.79</v>
      </c>
      <c r="H38" s="37"/>
      <c r="I38" s="36">
        <f t="shared" si="0"/>
        <v>109.79</v>
      </c>
      <c r="J38" s="25" t="str">
        <f t="shared" si="2"/>
        <v>OK</v>
      </c>
    </row>
    <row r="39" spans="1:10">
      <c r="A39" s="8" t="str">
        <f t="shared" si="1"/>
        <v>Owi Wijaya</v>
      </c>
      <c r="B39" s="1" t="s">
        <v>113</v>
      </c>
      <c r="C39" s="1" t="s">
        <v>114</v>
      </c>
      <c r="D39" s="25" t="s">
        <v>21</v>
      </c>
      <c r="E39" s="25" t="s">
        <v>72</v>
      </c>
      <c r="F39" s="22"/>
      <c r="G39" s="36">
        <v>169.38</v>
      </c>
      <c r="H39" s="37">
        <v>50.62</v>
      </c>
      <c r="I39" s="36">
        <f t="shared" si="0"/>
        <v>118.75999999999999</v>
      </c>
      <c r="J39" s="25" t="str">
        <f t="shared" si="2"/>
        <v>OK</v>
      </c>
    </row>
    <row r="40" spans="1:10">
      <c r="A40" s="8" t="str">
        <f t="shared" si="1"/>
        <v>Owi Wijaya</v>
      </c>
      <c r="B40" s="1" t="s">
        <v>113</v>
      </c>
      <c r="C40" s="1" t="s">
        <v>114</v>
      </c>
      <c r="D40" s="25" t="s">
        <v>12</v>
      </c>
      <c r="E40" s="25" t="s">
        <v>72</v>
      </c>
      <c r="F40" s="22"/>
      <c r="G40" s="36">
        <v>142.08000000000001</v>
      </c>
      <c r="H40" s="37">
        <v>60.12</v>
      </c>
      <c r="I40" s="36">
        <f t="shared" si="0"/>
        <v>81.960000000000008</v>
      </c>
      <c r="J40" s="25" t="str">
        <f t="shared" si="2"/>
        <v>OK</v>
      </c>
    </row>
    <row r="41" spans="1:10">
      <c r="A41" s="8" t="str">
        <f t="shared" si="1"/>
        <v>Owi Wijaya</v>
      </c>
      <c r="B41" s="1" t="s">
        <v>115</v>
      </c>
      <c r="C41" s="1" t="s">
        <v>116</v>
      </c>
      <c r="D41" s="25" t="s">
        <v>10</v>
      </c>
      <c r="E41" s="25" t="s">
        <v>72</v>
      </c>
      <c r="F41" s="22"/>
      <c r="G41" s="36">
        <v>4300</v>
      </c>
      <c r="H41" s="37">
        <v>2655.51</v>
      </c>
      <c r="I41" s="36">
        <f t="shared" si="0"/>
        <v>1644.4899999999998</v>
      </c>
      <c r="J41" s="25" t="str">
        <f t="shared" si="2"/>
        <v>OK</v>
      </c>
    </row>
    <row r="42" spans="1:10">
      <c r="A42" s="8" t="str">
        <f t="shared" si="1"/>
        <v>Owi Wijaya</v>
      </c>
      <c r="B42" s="1" t="s">
        <v>117</v>
      </c>
      <c r="C42" s="1" t="s">
        <v>118</v>
      </c>
      <c r="D42" s="25" t="s">
        <v>10</v>
      </c>
      <c r="E42" s="25" t="s">
        <v>119</v>
      </c>
      <c r="F42" s="22"/>
      <c r="G42" s="36">
        <v>1495.98</v>
      </c>
      <c r="H42" s="37">
        <v>338.65</v>
      </c>
      <c r="I42" s="36">
        <f t="shared" si="0"/>
        <v>1157.33</v>
      </c>
      <c r="J42" s="25" t="str">
        <f t="shared" si="2"/>
        <v>OK</v>
      </c>
    </row>
    <row r="43" spans="1:10">
      <c r="A43" s="8" t="str">
        <f t="shared" si="1"/>
        <v>Owi Wijaya</v>
      </c>
      <c r="B43" s="1" t="s">
        <v>117</v>
      </c>
      <c r="C43" s="1" t="s">
        <v>118</v>
      </c>
      <c r="D43" s="25" t="s">
        <v>98</v>
      </c>
      <c r="E43" s="25" t="s">
        <v>119</v>
      </c>
      <c r="F43" s="22"/>
      <c r="G43" s="36">
        <v>516.97</v>
      </c>
      <c r="H43" s="37">
        <v>562.23</v>
      </c>
      <c r="I43" s="38">
        <f t="shared" si="0"/>
        <v>-45.259999999999991</v>
      </c>
      <c r="J43" s="34" t="str">
        <f t="shared" si="2"/>
        <v>OVER</v>
      </c>
    </row>
    <row r="44" spans="1:10">
      <c r="A44" s="8" t="str">
        <f t="shared" si="1"/>
        <v>Owi Wijaya</v>
      </c>
      <c r="B44" s="1" t="s">
        <v>117</v>
      </c>
      <c r="C44" s="1" t="s">
        <v>118</v>
      </c>
      <c r="D44" s="25" t="s">
        <v>21</v>
      </c>
      <c r="E44" s="25" t="s">
        <v>119</v>
      </c>
      <c r="F44" s="22"/>
      <c r="G44" s="36">
        <v>1463.62</v>
      </c>
      <c r="H44" s="37">
        <v>377.46</v>
      </c>
      <c r="I44" s="36">
        <f t="shared" si="0"/>
        <v>1086.1599999999999</v>
      </c>
      <c r="J44" s="25" t="str">
        <f t="shared" si="2"/>
        <v>OK</v>
      </c>
    </row>
    <row r="45" spans="1:10">
      <c r="A45" s="8" t="str">
        <f t="shared" si="1"/>
        <v>Owi Wijaya</v>
      </c>
      <c r="B45" s="1" t="s">
        <v>117</v>
      </c>
      <c r="C45" s="1" t="s">
        <v>118</v>
      </c>
      <c r="D45" s="25" t="s">
        <v>12</v>
      </c>
      <c r="E45" s="25" t="s">
        <v>119</v>
      </c>
      <c r="F45" s="22"/>
      <c r="G45" s="36">
        <v>1779.8599999999997</v>
      </c>
      <c r="H45" s="37">
        <v>315.92</v>
      </c>
      <c r="I45" s="36">
        <f t="shared" si="0"/>
        <v>1463.9399999999996</v>
      </c>
      <c r="J45" s="25" t="str">
        <f t="shared" si="2"/>
        <v>OK</v>
      </c>
    </row>
    <row r="46" spans="1:10">
      <c r="A46" s="8" t="str">
        <f t="shared" si="1"/>
        <v>Owi Wijaya</v>
      </c>
      <c r="B46" s="1" t="s">
        <v>18</v>
      </c>
      <c r="C46" s="1" t="s">
        <v>120</v>
      </c>
      <c r="D46" s="25" t="s">
        <v>98</v>
      </c>
      <c r="E46" s="25" t="s">
        <v>72</v>
      </c>
      <c r="F46" s="22"/>
      <c r="G46" s="36">
        <v>1115.46</v>
      </c>
      <c r="H46" s="37"/>
      <c r="I46" s="36">
        <f t="shared" si="0"/>
        <v>1115.46</v>
      </c>
      <c r="J46" s="25" t="str">
        <f t="shared" si="2"/>
        <v>OK</v>
      </c>
    </row>
    <row r="47" spans="1:10">
      <c r="A47" s="8" t="str">
        <f t="shared" si="1"/>
        <v>Owi Wijaya</v>
      </c>
      <c r="B47" s="1" t="s">
        <v>121</v>
      </c>
      <c r="C47" s="1" t="s">
        <v>122</v>
      </c>
      <c r="D47" s="25" t="s">
        <v>10</v>
      </c>
      <c r="E47" s="25" t="s">
        <v>79</v>
      </c>
      <c r="F47" s="22"/>
      <c r="G47" s="36">
        <v>651</v>
      </c>
      <c r="H47" s="37">
        <v>81.39</v>
      </c>
      <c r="I47" s="36">
        <f t="shared" si="0"/>
        <v>569.61</v>
      </c>
      <c r="J47" s="25" t="str">
        <f t="shared" si="2"/>
        <v>OK</v>
      </c>
    </row>
    <row r="48" spans="1:10">
      <c r="A48" s="8" t="str">
        <f t="shared" si="1"/>
        <v>Owi Wijaya</v>
      </c>
      <c r="B48" s="1" t="s">
        <v>123</v>
      </c>
      <c r="C48" s="1" t="s">
        <v>124</v>
      </c>
      <c r="D48" s="25" t="s">
        <v>10</v>
      </c>
      <c r="E48" s="25" t="s">
        <v>79</v>
      </c>
      <c r="F48" s="22"/>
      <c r="G48" s="36">
        <v>466</v>
      </c>
      <c r="H48" s="37"/>
      <c r="I48" s="36">
        <f t="shared" si="0"/>
        <v>466</v>
      </c>
      <c r="J48" s="25" t="str">
        <f t="shared" si="2"/>
        <v>OK</v>
      </c>
    </row>
    <row r="49" spans="1:10">
      <c r="A49" s="8" t="str">
        <f t="shared" si="1"/>
        <v>Owi Wijaya</v>
      </c>
      <c r="B49" s="1" t="s">
        <v>125</v>
      </c>
      <c r="C49" s="1" t="s">
        <v>126</v>
      </c>
      <c r="D49" s="25" t="s">
        <v>10</v>
      </c>
      <c r="E49" s="25" t="s">
        <v>72</v>
      </c>
      <c r="F49" s="22"/>
      <c r="G49" s="36">
        <v>1388.61</v>
      </c>
      <c r="H49" s="37"/>
      <c r="I49" s="36">
        <f t="shared" si="0"/>
        <v>1388.61</v>
      </c>
      <c r="J49" s="25" t="str">
        <f t="shared" si="2"/>
        <v>OK</v>
      </c>
    </row>
    <row r="50" spans="1:10">
      <c r="A50" s="8" t="str">
        <f t="shared" si="1"/>
        <v>Owi Wijaya</v>
      </c>
      <c r="B50" s="1" t="s">
        <v>127</v>
      </c>
      <c r="C50" s="1" t="s">
        <v>128</v>
      </c>
      <c r="D50" s="25" t="s">
        <v>10</v>
      </c>
      <c r="E50" s="25" t="s">
        <v>72</v>
      </c>
      <c r="F50" s="22"/>
      <c r="G50" s="36">
        <v>221.29</v>
      </c>
      <c r="H50" s="37"/>
      <c r="I50" s="36">
        <f t="shared" si="0"/>
        <v>221.29</v>
      </c>
      <c r="J50" s="25" t="str">
        <f t="shared" si="2"/>
        <v>OK</v>
      </c>
    </row>
    <row r="51" spans="1:10">
      <c r="A51" s="8" t="str">
        <f t="shared" si="1"/>
        <v>Owi Wijaya</v>
      </c>
      <c r="B51" s="1" t="s">
        <v>129</v>
      </c>
      <c r="C51" s="1" t="s">
        <v>130</v>
      </c>
      <c r="D51" s="25" t="s">
        <v>10</v>
      </c>
      <c r="E51" s="25" t="s">
        <v>72</v>
      </c>
      <c r="F51" s="22"/>
      <c r="G51" s="36">
        <v>764.4</v>
      </c>
      <c r="H51" s="37"/>
      <c r="I51" s="36">
        <f t="shared" si="0"/>
        <v>764.4</v>
      </c>
      <c r="J51" s="25" t="str">
        <f t="shared" si="2"/>
        <v>OK</v>
      </c>
    </row>
    <row r="52" spans="1:10">
      <c r="A52" s="8" t="str">
        <f t="shared" si="1"/>
        <v>Owi Wijaya</v>
      </c>
      <c r="B52" s="1" t="s">
        <v>131</v>
      </c>
      <c r="C52" s="1" t="s">
        <v>132</v>
      </c>
      <c r="D52" s="25" t="s">
        <v>10</v>
      </c>
      <c r="E52" s="25" t="s">
        <v>72</v>
      </c>
      <c r="F52" s="22"/>
      <c r="G52" s="36">
        <v>255</v>
      </c>
      <c r="H52" s="37"/>
      <c r="I52" s="36">
        <f t="shared" si="0"/>
        <v>255</v>
      </c>
      <c r="J52" s="25" t="str">
        <f t="shared" si="2"/>
        <v>OK</v>
      </c>
    </row>
    <row r="53" spans="1:10">
      <c r="A53" s="8" t="str">
        <f t="shared" si="1"/>
        <v>Owi Wijaya</v>
      </c>
      <c r="B53" s="1" t="s">
        <v>133</v>
      </c>
      <c r="C53" s="1" t="s">
        <v>134</v>
      </c>
      <c r="D53" s="25" t="s">
        <v>10</v>
      </c>
      <c r="E53" s="25" t="s">
        <v>72</v>
      </c>
      <c r="F53" s="22"/>
      <c r="G53" s="36">
        <v>200</v>
      </c>
      <c r="H53" s="37"/>
      <c r="I53" s="36">
        <f t="shared" si="0"/>
        <v>200</v>
      </c>
      <c r="J53" s="25" t="str">
        <f t="shared" si="2"/>
        <v>OK</v>
      </c>
    </row>
    <row r="54" spans="1:10">
      <c r="A54" s="8" t="str">
        <f t="shared" si="1"/>
        <v>Owi Wijaya</v>
      </c>
      <c r="B54" s="1" t="s">
        <v>135</v>
      </c>
      <c r="C54" s="1" t="s">
        <v>136</v>
      </c>
      <c r="D54" s="25" t="s">
        <v>10</v>
      </c>
      <c r="E54" s="25" t="s">
        <v>72</v>
      </c>
      <c r="F54" s="22"/>
      <c r="G54" s="36">
        <v>464.37</v>
      </c>
      <c r="H54" s="37">
        <v>73.55</v>
      </c>
      <c r="I54" s="36">
        <f t="shared" si="0"/>
        <v>390.82</v>
      </c>
      <c r="J54" s="25" t="str">
        <f t="shared" si="2"/>
        <v>OK</v>
      </c>
    </row>
    <row r="55" spans="1:10">
      <c r="A55" s="8" t="str">
        <f t="shared" si="1"/>
        <v>Owi Wijaya</v>
      </c>
      <c r="B55" s="1" t="s">
        <v>18</v>
      </c>
      <c r="C55" s="1" t="s">
        <v>137</v>
      </c>
      <c r="D55" s="25" t="s">
        <v>10</v>
      </c>
      <c r="E55" s="25" t="s">
        <v>72</v>
      </c>
      <c r="F55" s="22"/>
      <c r="G55" s="36">
        <v>515.79999999999995</v>
      </c>
      <c r="H55" s="43">
        <v>442.95</v>
      </c>
      <c r="I55" s="36">
        <f t="shared" si="0"/>
        <v>72.849999999999966</v>
      </c>
      <c r="J55" s="25" t="str">
        <f t="shared" si="2"/>
        <v>OK</v>
      </c>
    </row>
    <row r="56" spans="1:10">
      <c r="A56" s="8" t="str">
        <f t="shared" si="1"/>
        <v>Owi Wijaya</v>
      </c>
      <c r="B56" s="1" t="s">
        <v>18</v>
      </c>
      <c r="C56" s="1" t="s">
        <v>120</v>
      </c>
      <c r="D56" s="25" t="s">
        <v>10</v>
      </c>
      <c r="E56" s="25" t="s">
        <v>72</v>
      </c>
      <c r="F56" s="22"/>
      <c r="G56" s="36">
        <v>1891.43</v>
      </c>
      <c r="H56" s="37"/>
      <c r="I56" s="36">
        <f t="shared" si="0"/>
        <v>1891.43</v>
      </c>
      <c r="J56" s="25" t="str">
        <f t="shared" si="2"/>
        <v>OK</v>
      </c>
    </row>
    <row r="57" spans="1:10">
      <c r="A57" s="8" t="str">
        <f t="shared" si="1"/>
        <v>Owi Wijaya</v>
      </c>
      <c r="B57" s="1" t="s">
        <v>18</v>
      </c>
      <c r="C57" s="1" t="s">
        <v>120</v>
      </c>
      <c r="D57" s="25" t="s">
        <v>21</v>
      </c>
      <c r="E57" s="25" t="s">
        <v>72</v>
      </c>
      <c r="F57" s="22"/>
      <c r="G57" s="36">
        <v>1328.48</v>
      </c>
      <c r="H57" s="37"/>
      <c r="I57" s="36">
        <f t="shared" si="0"/>
        <v>1328.48</v>
      </c>
      <c r="J57" s="25" t="str">
        <f t="shared" si="2"/>
        <v>OK</v>
      </c>
    </row>
    <row r="58" spans="1:10">
      <c r="A58" s="8" t="str">
        <f t="shared" si="1"/>
        <v>Owi Wijaya</v>
      </c>
      <c r="B58" s="1" t="s">
        <v>18</v>
      </c>
      <c r="C58" s="1" t="s">
        <v>120</v>
      </c>
      <c r="D58" s="25" t="s">
        <v>12</v>
      </c>
      <c r="E58" s="25" t="s">
        <v>72</v>
      </c>
      <c r="F58" s="22"/>
      <c r="G58" s="36">
        <v>1328.28</v>
      </c>
      <c r="H58" s="37"/>
      <c r="I58" s="36">
        <f t="shared" si="0"/>
        <v>1328.28</v>
      </c>
      <c r="J58" s="25" t="str">
        <f t="shared" si="2"/>
        <v>OK</v>
      </c>
    </row>
    <row r="59" spans="1:10">
      <c r="A59" s="10" t="s">
        <v>32</v>
      </c>
      <c r="B59" s="10" t="str">
        <f>A58</f>
        <v>Owi Wijaya</v>
      </c>
      <c r="C59" s="10"/>
      <c r="D59" s="11"/>
      <c r="E59" s="11"/>
      <c r="F59" s="10"/>
      <c r="G59" s="12">
        <f>SUM(G5:G58)</f>
        <v>87145.539999999964</v>
      </c>
      <c r="H59" s="31">
        <f>SUM(H28:H58)</f>
        <v>7201.5</v>
      </c>
      <c r="I59" s="10"/>
      <c r="J59" s="25"/>
    </row>
  </sheetData>
  <mergeCells count="1">
    <mergeCell ref="A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3:J26"/>
  <sheetViews>
    <sheetView workbookViewId="0">
      <selection activeCell="I20" sqref="I20"/>
    </sheetView>
  </sheetViews>
  <sheetFormatPr defaultRowHeight="15"/>
  <cols>
    <col min="1" max="1" width="22.42578125" bestFit="1" customWidth="1"/>
    <col min="2" max="2" width="34.5703125" bestFit="1" customWidth="1"/>
    <col min="3" max="3" width="93.28515625" bestFit="1" customWidth="1"/>
    <col min="4" max="4" width="11.85546875" bestFit="1" customWidth="1"/>
    <col min="6" max="6" width="0" hidden="1" customWidth="1"/>
    <col min="7" max="7" width="19.28515625" bestFit="1" customWidth="1"/>
    <col min="8" max="9" width="12" bestFit="1" customWidth="1"/>
  </cols>
  <sheetData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 s="1" customFormat="1" ht="15.75">
      <c r="A4" s="8" t="s">
        <v>138</v>
      </c>
      <c r="B4" s="1" t="s">
        <v>90</v>
      </c>
      <c r="C4" s="1" t="s">
        <v>91</v>
      </c>
      <c r="D4" s="25" t="s">
        <v>98</v>
      </c>
      <c r="E4" s="25" t="s">
        <v>92</v>
      </c>
      <c r="F4" s="22"/>
      <c r="G4" s="36">
        <v>2736.7799999999997</v>
      </c>
      <c r="H4" s="37"/>
      <c r="I4" s="36">
        <f t="shared" ref="I4:I25" si="0">G4-H4</f>
        <v>2736.7799999999997</v>
      </c>
      <c r="J4" s="25" t="str">
        <f>IF(I4&gt;0,"OK","OVER")</f>
        <v>OK</v>
      </c>
    </row>
    <row r="5" spans="1:10" s="1" customFormat="1" ht="15.75">
      <c r="A5" s="8" t="str">
        <f t="shared" ref="A5:A25" si="1">A4</f>
        <v>Wawan Iskandar</v>
      </c>
      <c r="B5" s="1" t="s">
        <v>99</v>
      </c>
      <c r="C5" s="1" t="s">
        <v>100</v>
      </c>
      <c r="D5" s="25" t="s">
        <v>98</v>
      </c>
      <c r="E5" s="25" t="s">
        <v>72</v>
      </c>
      <c r="F5" s="22"/>
      <c r="G5" s="36">
        <v>200</v>
      </c>
      <c r="H5" s="37"/>
      <c r="I5" s="36">
        <f t="shared" si="0"/>
        <v>200</v>
      </c>
      <c r="J5" s="25" t="str">
        <f t="shared" ref="J5:J25" si="2">IF(I5&gt;0,"OK","OVER")</f>
        <v>OK</v>
      </c>
    </row>
    <row r="6" spans="1:10" s="1" customFormat="1" ht="15.75">
      <c r="A6" s="8" t="str">
        <f t="shared" si="1"/>
        <v>Wawan Iskandar</v>
      </c>
      <c r="B6" s="1" t="s">
        <v>115</v>
      </c>
      <c r="C6" s="1" t="s">
        <v>116</v>
      </c>
      <c r="D6" s="25" t="s">
        <v>98</v>
      </c>
      <c r="E6" s="25" t="s">
        <v>92</v>
      </c>
      <c r="F6" s="22"/>
      <c r="G6" s="36">
        <v>1460</v>
      </c>
      <c r="H6" s="37">
        <v>2181.4299999999998</v>
      </c>
      <c r="I6" s="38">
        <f t="shared" si="0"/>
        <v>-721.42999999999984</v>
      </c>
      <c r="J6" s="34" t="str">
        <f t="shared" si="2"/>
        <v>OVER</v>
      </c>
    </row>
    <row r="7" spans="1:10" s="1" customFormat="1" ht="15.75">
      <c r="A7" s="8" t="str">
        <f t="shared" si="1"/>
        <v>Wawan Iskandar</v>
      </c>
      <c r="B7" s="1" t="s">
        <v>125</v>
      </c>
      <c r="C7" s="1" t="s">
        <v>126</v>
      </c>
      <c r="D7" s="25" t="s">
        <v>98</v>
      </c>
      <c r="E7" s="25" t="s">
        <v>72</v>
      </c>
      <c r="F7" s="22"/>
      <c r="G7" s="36">
        <v>4235.2299999999996</v>
      </c>
      <c r="H7" s="37"/>
      <c r="I7" s="36">
        <f t="shared" si="0"/>
        <v>4235.2299999999996</v>
      </c>
      <c r="J7" s="25" t="str">
        <f t="shared" si="2"/>
        <v>OK</v>
      </c>
    </row>
    <row r="8" spans="1:10" s="1" customFormat="1" ht="15.75">
      <c r="A8" s="8" t="str">
        <f t="shared" si="1"/>
        <v>Wawan Iskandar</v>
      </c>
      <c r="B8" s="1" t="s">
        <v>127</v>
      </c>
      <c r="C8" s="1" t="s">
        <v>139</v>
      </c>
      <c r="D8" s="25" t="s">
        <v>98</v>
      </c>
      <c r="E8" s="25" t="s">
        <v>72</v>
      </c>
      <c r="F8" s="22"/>
      <c r="G8" s="36">
        <v>821.62</v>
      </c>
      <c r="H8" s="37"/>
      <c r="I8" s="36">
        <f t="shared" si="0"/>
        <v>821.62</v>
      </c>
      <c r="J8" s="25" t="str">
        <f t="shared" si="2"/>
        <v>OK</v>
      </c>
    </row>
    <row r="9" spans="1:10" s="1" customFormat="1" ht="15.75">
      <c r="A9" s="8" t="str">
        <f t="shared" si="1"/>
        <v>Wawan Iskandar</v>
      </c>
      <c r="B9" s="1" t="s">
        <v>131</v>
      </c>
      <c r="C9" s="1" t="s">
        <v>132</v>
      </c>
      <c r="D9" s="25" t="s">
        <v>98</v>
      </c>
      <c r="E9" s="25" t="s">
        <v>72</v>
      </c>
      <c r="F9" s="22"/>
      <c r="G9" s="36">
        <v>55</v>
      </c>
      <c r="H9" s="37"/>
      <c r="I9" s="36">
        <f t="shared" si="0"/>
        <v>55</v>
      </c>
      <c r="J9" s="25" t="str">
        <f t="shared" si="2"/>
        <v>OK</v>
      </c>
    </row>
    <row r="10" spans="1:10" s="1" customFormat="1" ht="15.75">
      <c r="A10" s="8" t="str">
        <f t="shared" si="1"/>
        <v>Wawan Iskandar</v>
      </c>
      <c r="B10" s="1" t="s">
        <v>135</v>
      </c>
      <c r="C10" s="1" t="s">
        <v>136</v>
      </c>
      <c r="D10" s="25" t="s">
        <v>98</v>
      </c>
      <c r="E10" s="25" t="s">
        <v>72</v>
      </c>
      <c r="F10" s="22"/>
      <c r="G10" s="36">
        <v>20.09</v>
      </c>
      <c r="H10" s="37"/>
      <c r="I10" s="36">
        <f t="shared" si="0"/>
        <v>20.09</v>
      </c>
      <c r="J10" s="25" t="str">
        <f t="shared" si="2"/>
        <v>OK</v>
      </c>
    </row>
    <row r="11" spans="1:10" s="1" customFormat="1" ht="15.75">
      <c r="A11" s="8" t="str">
        <f t="shared" si="1"/>
        <v>Wawan Iskandar</v>
      </c>
      <c r="B11" s="1" t="s">
        <v>77</v>
      </c>
      <c r="C11" s="1" t="s">
        <v>78</v>
      </c>
      <c r="D11" s="25" t="s">
        <v>98</v>
      </c>
      <c r="E11" s="25" t="s">
        <v>140</v>
      </c>
      <c r="F11" s="22"/>
      <c r="G11" s="36">
        <v>563</v>
      </c>
      <c r="H11" s="37">
        <v>84.77</v>
      </c>
      <c r="I11" s="36">
        <f t="shared" si="0"/>
        <v>478.23</v>
      </c>
      <c r="J11" s="25" t="str">
        <f t="shared" si="2"/>
        <v>OK</v>
      </c>
    </row>
    <row r="12" spans="1:10" s="1" customFormat="1" ht="15.75">
      <c r="A12" s="8" t="str">
        <f t="shared" si="1"/>
        <v>Wawan Iskandar</v>
      </c>
      <c r="B12" s="1" t="s">
        <v>101</v>
      </c>
      <c r="C12" s="1" t="s">
        <v>102</v>
      </c>
      <c r="D12" s="25" t="s">
        <v>98</v>
      </c>
      <c r="E12" s="25" t="s">
        <v>140</v>
      </c>
      <c r="F12" s="22"/>
      <c r="G12" s="36">
        <v>50</v>
      </c>
      <c r="H12" s="37"/>
      <c r="I12" s="36">
        <f t="shared" si="0"/>
        <v>50</v>
      </c>
      <c r="J12" s="25" t="str">
        <f t="shared" si="2"/>
        <v>OK</v>
      </c>
    </row>
    <row r="13" spans="1:10" s="1" customFormat="1" ht="15.75">
      <c r="A13" s="8" t="str">
        <f t="shared" si="1"/>
        <v>Wawan Iskandar</v>
      </c>
      <c r="B13" s="1" t="s">
        <v>103</v>
      </c>
      <c r="C13" s="1" t="s">
        <v>104</v>
      </c>
      <c r="D13" s="25" t="s">
        <v>98</v>
      </c>
      <c r="E13" s="25" t="s">
        <v>140</v>
      </c>
      <c r="F13" s="22"/>
      <c r="G13" s="36">
        <v>50</v>
      </c>
      <c r="H13" s="37"/>
      <c r="I13" s="36">
        <f t="shared" si="0"/>
        <v>50</v>
      </c>
      <c r="J13" s="25" t="str">
        <f t="shared" si="2"/>
        <v>OK</v>
      </c>
    </row>
    <row r="14" spans="1:10" s="1" customFormat="1" ht="15.75">
      <c r="A14" s="8" t="str">
        <f t="shared" si="1"/>
        <v>Wawan Iskandar</v>
      </c>
      <c r="B14" s="1" t="s">
        <v>105</v>
      </c>
      <c r="C14" s="1" t="s">
        <v>106</v>
      </c>
      <c r="D14" s="25" t="s">
        <v>98</v>
      </c>
      <c r="E14" s="25" t="s">
        <v>140</v>
      </c>
      <c r="F14" s="22"/>
      <c r="G14" s="36">
        <v>50</v>
      </c>
      <c r="H14" s="37"/>
      <c r="I14" s="36">
        <f t="shared" si="0"/>
        <v>50</v>
      </c>
      <c r="J14" s="25" t="str">
        <f t="shared" si="2"/>
        <v>OK</v>
      </c>
    </row>
    <row r="15" spans="1:10" s="1" customFormat="1" ht="15.75">
      <c r="A15" s="8" t="str">
        <f t="shared" si="1"/>
        <v>Wawan Iskandar</v>
      </c>
      <c r="B15" s="1" t="s">
        <v>107</v>
      </c>
      <c r="C15" s="1" t="s">
        <v>108</v>
      </c>
      <c r="D15" s="25" t="s">
        <v>98</v>
      </c>
      <c r="E15" s="25" t="s">
        <v>140</v>
      </c>
      <c r="F15" s="22"/>
      <c r="G15" s="36">
        <v>50</v>
      </c>
      <c r="H15" s="37"/>
      <c r="I15" s="36">
        <f t="shared" si="0"/>
        <v>50</v>
      </c>
      <c r="J15" s="25" t="str">
        <f t="shared" si="2"/>
        <v>OK</v>
      </c>
    </row>
    <row r="16" spans="1:10" s="1" customFormat="1" ht="15.75">
      <c r="A16" s="8" t="str">
        <f t="shared" si="1"/>
        <v>Wawan Iskandar</v>
      </c>
      <c r="B16" s="1" t="s">
        <v>109</v>
      </c>
      <c r="C16" s="1" t="s">
        <v>110</v>
      </c>
      <c r="D16" s="25" t="s">
        <v>98</v>
      </c>
      <c r="E16" s="25" t="s">
        <v>140</v>
      </c>
      <c r="F16" s="22"/>
      <c r="G16" s="36">
        <v>50</v>
      </c>
      <c r="H16" s="37"/>
      <c r="I16" s="36">
        <f t="shared" si="0"/>
        <v>50</v>
      </c>
      <c r="J16" s="25" t="str">
        <f t="shared" si="2"/>
        <v>OK</v>
      </c>
    </row>
    <row r="17" spans="1:10" s="1" customFormat="1" ht="15.75">
      <c r="A17" s="8" t="str">
        <f t="shared" si="1"/>
        <v>Wawan Iskandar</v>
      </c>
      <c r="B17" s="1" t="s">
        <v>111</v>
      </c>
      <c r="C17" s="1" t="s">
        <v>112</v>
      </c>
      <c r="D17" s="25" t="s">
        <v>98</v>
      </c>
      <c r="E17" s="25" t="s">
        <v>140</v>
      </c>
      <c r="F17" s="22"/>
      <c r="G17" s="36">
        <v>50</v>
      </c>
      <c r="H17" s="37"/>
      <c r="I17" s="36">
        <f t="shared" si="0"/>
        <v>50</v>
      </c>
      <c r="J17" s="25" t="str">
        <f t="shared" si="2"/>
        <v>OK</v>
      </c>
    </row>
    <row r="18" spans="1:10" s="1" customFormat="1" ht="15.75">
      <c r="A18" s="8" t="str">
        <f t="shared" si="1"/>
        <v>Wawan Iskandar</v>
      </c>
      <c r="B18" s="1" t="s">
        <v>121</v>
      </c>
      <c r="C18" s="1" t="s">
        <v>122</v>
      </c>
      <c r="D18" s="25" t="s">
        <v>98</v>
      </c>
      <c r="E18" s="25" t="s">
        <v>140</v>
      </c>
      <c r="F18" s="22"/>
      <c r="G18" s="36">
        <v>3978</v>
      </c>
      <c r="H18" s="37">
        <v>2031.21</v>
      </c>
      <c r="I18" s="36">
        <f t="shared" si="0"/>
        <v>1946.79</v>
      </c>
      <c r="J18" s="25" t="str">
        <f t="shared" si="2"/>
        <v>OK</v>
      </c>
    </row>
    <row r="19" spans="1:10" s="1" customFormat="1" ht="15.75">
      <c r="A19" s="8" t="str">
        <f t="shared" si="1"/>
        <v>Wawan Iskandar</v>
      </c>
      <c r="B19" s="1" t="s">
        <v>67</v>
      </c>
      <c r="C19" s="1" t="s">
        <v>68</v>
      </c>
      <c r="D19" s="25" t="s">
        <v>98</v>
      </c>
      <c r="E19" s="25" t="s">
        <v>141</v>
      </c>
      <c r="F19" s="22"/>
      <c r="G19" s="36">
        <v>5000</v>
      </c>
      <c r="H19" s="37">
        <v>1567.14</v>
      </c>
      <c r="I19" s="36">
        <f t="shared" si="0"/>
        <v>3432.8599999999997</v>
      </c>
      <c r="J19" s="25" t="str">
        <f t="shared" si="2"/>
        <v>OK</v>
      </c>
    </row>
    <row r="20" spans="1:10" s="1" customFormat="1" ht="15.75">
      <c r="A20" s="8" t="str">
        <f t="shared" si="1"/>
        <v>Wawan Iskandar</v>
      </c>
      <c r="B20" s="1" t="s">
        <v>73</v>
      </c>
      <c r="C20" s="1" t="s">
        <v>74</v>
      </c>
      <c r="D20" s="25" t="s">
        <v>98</v>
      </c>
      <c r="E20" s="25" t="s">
        <v>72</v>
      </c>
      <c r="F20" s="22"/>
      <c r="G20" s="36">
        <v>3463.43</v>
      </c>
      <c r="H20" s="37"/>
      <c r="I20" s="36">
        <f t="shared" si="0"/>
        <v>3463.43</v>
      </c>
      <c r="J20" s="25" t="str">
        <f t="shared" si="2"/>
        <v>OK</v>
      </c>
    </row>
    <row r="21" spans="1:10" s="1" customFormat="1" ht="15.75">
      <c r="A21" s="8" t="str">
        <f t="shared" si="1"/>
        <v>Wawan Iskandar</v>
      </c>
      <c r="B21" s="1" t="s">
        <v>84</v>
      </c>
      <c r="C21" s="1" t="s">
        <v>85</v>
      </c>
      <c r="D21" s="25" t="s">
        <v>98</v>
      </c>
      <c r="E21" s="25" t="s">
        <v>72</v>
      </c>
      <c r="F21" s="22"/>
      <c r="G21" s="36">
        <v>23.95</v>
      </c>
      <c r="H21" s="37"/>
      <c r="I21" s="36">
        <f t="shared" si="0"/>
        <v>23.95</v>
      </c>
      <c r="J21" s="25" t="str">
        <f t="shared" si="2"/>
        <v>OK</v>
      </c>
    </row>
    <row r="22" spans="1:10" s="1" customFormat="1" ht="15.75">
      <c r="A22" s="8" t="str">
        <f t="shared" si="1"/>
        <v>Wawan Iskandar</v>
      </c>
      <c r="B22" s="1" t="s">
        <v>93</v>
      </c>
      <c r="C22" s="1" t="s">
        <v>94</v>
      </c>
      <c r="D22" s="25" t="s">
        <v>98</v>
      </c>
      <c r="E22" s="25" t="s">
        <v>142</v>
      </c>
      <c r="F22" s="22"/>
      <c r="G22" s="36">
        <v>47747.46</v>
      </c>
      <c r="H22" s="37"/>
      <c r="I22" s="36">
        <f t="shared" si="0"/>
        <v>47747.46</v>
      </c>
      <c r="J22" s="25" t="str">
        <f t="shared" si="2"/>
        <v>OK</v>
      </c>
    </row>
    <row r="23" spans="1:10" s="1" customFormat="1" ht="15.75">
      <c r="A23" s="8" t="str">
        <f t="shared" si="1"/>
        <v>Wawan Iskandar</v>
      </c>
      <c r="B23" s="1" t="s">
        <v>143</v>
      </c>
      <c r="C23" s="1" t="s">
        <v>144</v>
      </c>
      <c r="D23" s="25" t="s">
        <v>98</v>
      </c>
      <c r="E23" s="25" t="s">
        <v>145</v>
      </c>
      <c r="F23" s="22"/>
      <c r="G23" s="36">
        <v>2800</v>
      </c>
      <c r="H23" s="37"/>
      <c r="I23" s="36">
        <f t="shared" si="0"/>
        <v>2800</v>
      </c>
      <c r="J23" s="25" t="str">
        <f t="shared" si="2"/>
        <v>OK</v>
      </c>
    </row>
    <row r="24" spans="1:10" s="1" customFormat="1" ht="15.75">
      <c r="A24" s="8" t="str">
        <f t="shared" si="1"/>
        <v>Wawan Iskandar</v>
      </c>
      <c r="B24" s="1" t="s">
        <v>23</v>
      </c>
      <c r="C24" s="1" t="s">
        <v>24</v>
      </c>
      <c r="D24" s="25" t="s">
        <v>98</v>
      </c>
      <c r="E24" s="25" t="s">
        <v>146</v>
      </c>
      <c r="F24" s="22"/>
      <c r="G24" s="36">
        <v>812</v>
      </c>
      <c r="H24" s="37">
        <v>337.14</v>
      </c>
      <c r="I24" s="36">
        <f t="shared" si="0"/>
        <v>474.86</v>
      </c>
      <c r="J24" s="25" t="str">
        <f t="shared" si="2"/>
        <v>OK</v>
      </c>
    </row>
    <row r="25" spans="1:10" s="1" customFormat="1" ht="15.75">
      <c r="A25" s="8" t="str">
        <f t="shared" si="1"/>
        <v>Wawan Iskandar</v>
      </c>
      <c r="B25" s="1" t="s">
        <v>34</v>
      </c>
      <c r="C25" s="1" t="s">
        <v>35</v>
      </c>
      <c r="D25" s="25" t="s">
        <v>147</v>
      </c>
      <c r="E25" s="25" t="s">
        <v>148</v>
      </c>
      <c r="F25" s="22"/>
      <c r="G25" s="36">
        <v>26280.234329731342</v>
      </c>
      <c r="H25" s="37"/>
      <c r="I25" s="36">
        <f t="shared" si="0"/>
        <v>26280.234329731342</v>
      </c>
      <c r="J25" s="25" t="str">
        <f t="shared" si="2"/>
        <v>OK</v>
      </c>
    </row>
    <row r="26" spans="1:10" s="1" customFormat="1" ht="15.75">
      <c r="A26" s="10" t="s">
        <v>32</v>
      </c>
      <c r="B26" s="10" t="str">
        <f>A25</f>
        <v>Wawan Iskandar</v>
      </c>
      <c r="C26" s="10"/>
      <c r="D26" s="39"/>
      <c r="E26" s="39"/>
      <c r="F26" s="39"/>
      <c r="G26" s="40">
        <f>SUM(G4:G25)</f>
        <v>100496.79432973135</v>
      </c>
      <c r="H26" s="41">
        <f>SUM(H4:H25)</f>
        <v>6201.6900000000005</v>
      </c>
      <c r="I26" s="39"/>
      <c r="J26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2:J44"/>
  <sheetViews>
    <sheetView workbookViewId="0">
      <pane xSplit="2" ySplit="3" topLeftCell="C25" activePane="bottomRight" state="frozen"/>
      <selection activeCell="I20" sqref="I20"/>
      <selection pane="topRight" activeCell="I20" sqref="I20"/>
      <selection pane="bottomLeft" activeCell="I20" sqref="I20"/>
      <selection pane="bottomRight" activeCell="I20" sqref="I20"/>
    </sheetView>
  </sheetViews>
  <sheetFormatPr defaultColWidth="16.28515625" defaultRowHeight="15.7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9" customWidth="1"/>
    <col min="8" max="8" width="16" style="21" customWidth="1"/>
    <col min="9" max="9" width="16.28515625" style="4"/>
    <col min="10" max="10" width="19" style="1" customWidth="1"/>
    <col min="11" max="16384" width="16.28515625" style="1"/>
  </cols>
  <sheetData>
    <row r="2" spans="1:10" ht="23.25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>
      <c r="A4" s="8" t="s">
        <v>175</v>
      </c>
      <c r="B4" s="1" t="s">
        <v>75</v>
      </c>
      <c r="C4" s="1" t="s">
        <v>76</v>
      </c>
      <c r="D4" s="2" t="s">
        <v>21</v>
      </c>
      <c r="E4" s="2" t="s">
        <v>69</v>
      </c>
      <c r="F4" s="8"/>
      <c r="G4" s="9">
        <v>137.53</v>
      </c>
      <c r="H4" s="30"/>
      <c r="I4" s="9">
        <f t="shared" ref="I4:I42" si="0">G4-H4</f>
        <v>137.53</v>
      </c>
      <c r="J4" s="25" t="str">
        <f>IF(I4&gt;0,"OK","OVER")</f>
        <v>OK</v>
      </c>
    </row>
    <row r="5" spans="1:10">
      <c r="A5" s="8" t="s">
        <v>175</v>
      </c>
      <c r="B5" s="1" t="s">
        <v>90</v>
      </c>
      <c r="C5" s="1" t="s">
        <v>91</v>
      </c>
      <c r="D5" s="2" t="s">
        <v>21</v>
      </c>
      <c r="E5" s="2" t="s">
        <v>92</v>
      </c>
      <c r="F5" s="8"/>
      <c r="G5" s="9">
        <v>5157.3999999999996</v>
      </c>
      <c r="H5" s="30"/>
      <c r="I5" s="9">
        <f t="shared" si="0"/>
        <v>5157.3999999999996</v>
      </c>
      <c r="J5" s="25" t="str">
        <f t="shared" ref="J5:J21" si="1">IF(I5&gt;0,"OK","OVER")</f>
        <v>OK</v>
      </c>
    </row>
    <row r="6" spans="1:10">
      <c r="A6" s="8" t="s">
        <v>175</v>
      </c>
      <c r="B6" s="1" t="s">
        <v>99</v>
      </c>
      <c r="C6" s="1" t="s">
        <v>100</v>
      </c>
      <c r="D6" s="2" t="s">
        <v>21</v>
      </c>
      <c r="E6" s="2" t="s">
        <v>72</v>
      </c>
      <c r="F6" s="8"/>
      <c r="G6" s="9">
        <v>500</v>
      </c>
      <c r="H6" s="30"/>
      <c r="I6" s="9">
        <f t="shared" si="0"/>
        <v>500</v>
      </c>
      <c r="J6" s="25" t="str">
        <f t="shared" si="1"/>
        <v>OK</v>
      </c>
    </row>
    <row r="7" spans="1:10">
      <c r="A7" s="8" t="s">
        <v>175</v>
      </c>
      <c r="B7" s="1" t="s">
        <v>111</v>
      </c>
      <c r="C7" s="1" t="s">
        <v>112</v>
      </c>
      <c r="D7" s="2" t="s">
        <v>21</v>
      </c>
      <c r="E7" s="2" t="s">
        <v>72</v>
      </c>
      <c r="F7" s="8"/>
      <c r="G7" s="9">
        <v>250</v>
      </c>
      <c r="H7" s="30"/>
      <c r="I7" s="9">
        <f t="shared" si="0"/>
        <v>250</v>
      </c>
      <c r="J7" s="25" t="str">
        <f t="shared" si="1"/>
        <v>OK</v>
      </c>
    </row>
    <row r="8" spans="1:10">
      <c r="A8" s="8" t="s">
        <v>175</v>
      </c>
      <c r="B8" s="1" t="s">
        <v>115</v>
      </c>
      <c r="C8" s="1" t="s">
        <v>116</v>
      </c>
      <c r="D8" s="2" t="s">
        <v>21</v>
      </c>
      <c r="E8" s="2" t="s">
        <v>92</v>
      </c>
      <c r="F8" s="8"/>
      <c r="G8" s="9">
        <v>3183.98</v>
      </c>
      <c r="H8" s="30">
        <v>3929.89</v>
      </c>
      <c r="I8" s="24">
        <f t="shared" si="0"/>
        <v>-745.90999999999985</v>
      </c>
      <c r="J8" s="34" t="str">
        <f t="shared" si="1"/>
        <v>OVER</v>
      </c>
    </row>
    <row r="9" spans="1:10">
      <c r="A9" s="8" t="s">
        <v>175</v>
      </c>
      <c r="B9" s="1" t="s">
        <v>127</v>
      </c>
      <c r="C9" s="1" t="s">
        <v>139</v>
      </c>
      <c r="D9" s="2" t="s">
        <v>21</v>
      </c>
      <c r="E9" s="2" t="s">
        <v>72</v>
      </c>
      <c r="F9" s="8"/>
      <c r="G9" s="9">
        <v>126.99</v>
      </c>
      <c r="H9" s="30"/>
      <c r="I9" s="9">
        <f t="shared" si="0"/>
        <v>126.99</v>
      </c>
      <c r="J9" s="25" t="str">
        <f t="shared" si="1"/>
        <v>OK</v>
      </c>
    </row>
    <row r="10" spans="1:10">
      <c r="A10" s="8" t="s">
        <v>175</v>
      </c>
      <c r="B10" s="1" t="s">
        <v>18</v>
      </c>
      <c r="C10" s="1" t="s">
        <v>149</v>
      </c>
      <c r="D10" s="2" t="s">
        <v>21</v>
      </c>
      <c r="E10" s="2" t="s">
        <v>72</v>
      </c>
      <c r="F10" s="8"/>
      <c r="G10" s="9">
        <v>754.58</v>
      </c>
      <c r="H10" s="30"/>
      <c r="I10" s="9">
        <f t="shared" si="0"/>
        <v>754.58</v>
      </c>
      <c r="J10" s="25" t="str">
        <f t="shared" si="1"/>
        <v>OK</v>
      </c>
    </row>
    <row r="11" spans="1:10">
      <c r="A11" s="8" t="s">
        <v>175</v>
      </c>
      <c r="B11" s="1" t="s">
        <v>67</v>
      </c>
      <c r="C11" s="1" t="s">
        <v>68</v>
      </c>
      <c r="D11" s="2" t="s">
        <v>21</v>
      </c>
      <c r="E11" s="2" t="s">
        <v>69</v>
      </c>
      <c r="F11" s="8"/>
      <c r="G11" s="9">
        <v>6722.26</v>
      </c>
      <c r="H11" s="30">
        <v>1992.25</v>
      </c>
      <c r="I11" s="9">
        <f t="shared" si="0"/>
        <v>4730.01</v>
      </c>
      <c r="J11" s="25" t="str">
        <f t="shared" si="1"/>
        <v>OK</v>
      </c>
    </row>
    <row r="12" spans="1:10">
      <c r="A12" s="8" t="s">
        <v>175</v>
      </c>
      <c r="B12" s="1" t="s">
        <v>73</v>
      </c>
      <c r="C12" s="1" t="s">
        <v>74</v>
      </c>
      <c r="D12" s="2" t="s">
        <v>21</v>
      </c>
      <c r="E12" s="2" t="s">
        <v>72</v>
      </c>
      <c r="F12" s="8"/>
      <c r="G12" s="9">
        <v>5152.29</v>
      </c>
      <c r="H12" s="30"/>
      <c r="I12" s="9">
        <f t="shared" si="0"/>
        <v>5152.29</v>
      </c>
      <c r="J12" s="25" t="str">
        <f t="shared" si="1"/>
        <v>OK</v>
      </c>
    </row>
    <row r="13" spans="1:10">
      <c r="A13" s="8" t="s">
        <v>175</v>
      </c>
      <c r="B13" s="1" t="s">
        <v>77</v>
      </c>
      <c r="C13" s="1" t="s">
        <v>78</v>
      </c>
      <c r="D13" s="2" t="s">
        <v>21</v>
      </c>
      <c r="E13" s="2" t="s">
        <v>150</v>
      </c>
      <c r="F13" s="8"/>
      <c r="G13" s="9">
        <v>3188</v>
      </c>
      <c r="H13" s="30">
        <v>602.05999999999995</v>
      </c>
      <c r="I13" s="9">
        <f t="shared" si="0"/>
        <v>2585.94</v>
      </c>
      <c r="J13" s="25" t="str">
        <f t="shared" si="1"/>
        <v>OK</v>
      </c>
    </row>
    <row r="14" spans="1:10">
      <c r="A14" s="8" t="s">
        <v>175</v>
      </c>
      <c r="B14" s="1" t="s">
        <v>151</v>
      </c>
      <c r="C14" s="1" t="s">
        <v>81</v>
      </c>
      <c r="D14" s="2" t="s">
        <v>21</v>
      </c>
      <c r="E14" s="2" t="s">
        <v>72</v>
      </c>
      <c r="F14" s="8"/>
      <c r="G14" s="9">
        <v>2043.4899999999998</v>
      </c>
      <c r="H14" s="30"/>
      <c r="I14" s="9">
        <f t="shared" si="0"/>
        <v>2043.4899999999998</v>
      </c>
      <c r="J14" s="25" t="str">
        <f t="shared" si="1"/>
        <v>OK</v>
      </c>
    </row>
    <row r="15" spans="1:10">
      <c r="A15" s="8" t="s">
        <v>175</v>
      </c>
      <c r="B15" s="1" t="s">
        <v>93</v>
      </c>
      <c r="C15" s="1" t="s">
        <v>94</v>
      </c>
      <c r="D15" s="2" t="s">
        <v>21</v>
      </c>
      <c r="E15" s="2" t="s">
        <v>152</v>
      </c>
      <c r="F15" s="8"/>
      <c r="G15" s="9">
        <v>78109.679999999993</v>
      </c>
      <c r="H15" s="30">
        <v>901.67</v>
      </c>
      <c r="I15" s="9">
        <f t="shared" si="0"/>
        <v>77208.009999999995</v>
      </c>
      <c r="J15" s="25" t="str">
        <f t="shared" si="1"/>
        <v>OK</v>
      </c>
    </row>
    <row r="16" spans="1:10">
      <c r="A16" s="8" t="s">
        <v>175</v>
      </c>
      <c r="B16" s="1" t="s">
        <v>101</v>
      </c>
      <c r="C16" s="1" t="s">
        <v>102</v>
      </c>
      <c r="D16" s="2" t="s">
        <v>21</v>
      </c>
      <c r="E16" s="2" t="s">
        <v>150</v>
      </c>
      <c r="F16" s="8"/>
      <c r="G16" s="9">
        <v>250</v>
      </c>
      <c r="H16" s="30"/>
      <c r="I16" s="9">
        <f t="shared" si="0"/>
        <v>250</v>
      </c>
      <c r="J16" s="25" t="str">
        <f t="shared" si="1"/>
        <v>OK</v>
      </c>
    </row>
    <row r="17" spans="1:10">
      <c r="A17" s="8" t="s">
        <v>175</v>
      </c>
      <c r="B17" s="1" t="s">
        <v>103</v>
      </c>
      <c r="C17" s="1" t="s">
        <v>104</v>
      </c>
      <c r="D17" s="2" t="s">
        <v>21</v>
      </c>
      <c r="E17" s="2" t="s">
        <v>150</v>
      </c>
      <c r="F17" s="8"/>
      <c r="G17" s="9">
        <v>250</v>
      </c>
      <c r="H17" s="30"/>
      <c r="I17" s="9">
        <f t="shared" si="0"/>
        <v>250</v>
      </c>
      <c r="J17" s="25" t="str">
        <f t="shared" si="1"/>
        <v>OK</v>
      </c>
    </row>
    <row r="18" spans="1:10">
      <c r="A18" s="8" t="s">
        <v>175</v>
      </c>
      <c r="B18" s="1" t="s">
        <v>105</v>
      </c>
      <c r="C18" s="1" t="s">
        <v>106</v>
      </c>
      <c r="D18" s="2" t="s">
        <v>21</v>
      </c>
      <c r="E18" s="2" t="s">
        <v>150</v>
      </c>
      <c r="F18" s="8"/>
      <c r="G18" s="9">
        <v>250</v>
      </c>
      <c r="H18" s="30"/>
      <c r="I18" s="9">
        <f t="shared" si="0"/>
        <v>250</v>
      </c>
      <c r="J18" s="25" t="str">
        <f t="shared" si="1"/>
        <v>OK</v>
      </c>
    </row>
    <row r="19" spans="1:10">
      <c r="A19" s="8" t="s">
        <v>175</v>
      </c>
      <c r="B19" s="1" t="s">
        <v>109</v>
      </c>
      <c r="C19" s="1" t="s">
        <v>110</v>
      </c>
      <c r="D19" s="2" t="s">
        <v>21</v>
      </c>
      <c r="E19" s="2" t="s">
        <v>150</v>
      </c>
      <c r="F19" s="8"/>
      <c r="G19" s="9">
        <v>250</v>
      </c>
      <c r="H19" s="30"/>
      <c r="I19" s="9">
        <f t="shared" si="0"/>
        <v>250</v>
      </c>
      <c r="J19" s="25" t="str">
        <f t="shared" si="1"/>
        <v>OK</v>
      </c>
    </row>
    <row r="20" spans="1:10">
      <c r="A20" s="8" t="s">
        <v>175</v>
      </c>
      <c r="B20" s="1" t="s">
        <v>143</v>
      </c>
      <c r="C20" s="1" t="s">
        <v>144</v>
      </c>
      <c r="D20" s="2" t="s">
        <v>21</v>
      </c>
      <c r="E20" s="2" t="s">
        <v>145</v>
      </c>
      <c r="F20" s="8"/>
      <c r="G20" s="9">
        <v>10800</v>
      </c>
      <c r="H20" s="30"/>
      <c r="I20" s="9">
        <f t="shared" si="0"/>
        <v>10800</v>
      </c>
      <c r="J20" s="25" t="str">
        <f t="shared" si="1"/>
        <v>OK</v>
      </c>
    </row>
    <row r="21" spans="1:10">
      <c r="A21" s="8" t="s">
        <v>175</v>
      </c>
      <c r="B21" s="1" t="s">
        <v>121</v>
      </c>
      <c r="C21" s="1" t="s">
        <v>122</v>
      </c>
      <c r="D21" s="2" t="s">
        <v>21</v>
      </c>
      <c r="E21" s="2" t="s">
        <v>150</v>
      </c>
      <c r="F21" s="8"/>
      <c r="G21" s="9">
        <v>1500</v>
      </c>
      <c r="H21" s="30">
        <v>1779.64</v>
      </c>
      <c r="I21" s="24">
        <f t="shared" si="0"/>
        <v>-279.6400000000001</v>
      </c>
      <c r="J21" s="34" t="str">
        <f t="shared" si="1"/>
        <v>OVER</v>
      </c>
    </row>
    <row r="22" spans="1:10">
      <c r="A22" s="10" t="s">
        <v>32</v>
      </c>
      <c r="B22" s="10" t="s">
        <v>152</v>
      </c>
      <c r="C22" s="10"/>
      <c r="D22" s="11"/>
      <c r="E22" s="11"/>
      <c r="F22" s="10"/>
      <c r="G22" s="12">
        <f>SUM(G4:G21)</f>
        <v>118626.19999999998</v>
      </c>
      <c r="H22" s="31">
        <f>SUM(H4:H21)</f>
        <v>9205.5099999999984</v>
      </c>
      <c r="I22" s="10"/>
      <c r="J22" s="25"/>
    </row>
    <row r="23" spans="1:10">
      <c r="A23" s="8" t="s">
        <v>176</v>
      </c>
      <c r="B23" s="1" t="s">
        <v>75</v>
      </c>
      <c r="C23" s="1" t="s">
        <v>76</v>
      </c>
      <c r="D23" s="2" t="s">
        <v>12</v>
      </c>
      <c r="E23" s="2" t="s">
        <v>69</v>
      </c>
      <c r="F23" s="8"/>
      <c r="G23" s="9">
        <v>504.76</v>
      </c>
      <c r="H23" s="30"/>
      <c r="I23" s="9">
        <f t="shared" si="0"/>
        <v>504.76</v>
      </c>
      <c r="J23" s="25" t="str">
        <f>IF(I23&gt;0,"OK","OVER")</f>
        <v>OK</v>
      </c>
    </row>
    <row r="24" spans="1:10">
      <c r="A24" s="8" t="s">
        <v>176</v>
      </c>
      <c r="B24" s="1" t="s">
        <v>90</v>
      </c>
      <c r="C24" s="1" t="s">
        <v>91</v>
      </c>
      <c r="D24" s="2" t="s">
        <v>12</v>
      </c>
      <c r="E24" s="2" t="s">
        <v>92</v>
      </c>
      <c r="F24" s="8"/>
      <c r="G24" s="9">
        <v>5702.68</v>
      </c>
      <c r="H24" s="30"/>
      <c r="I24" s="9">
        <f t="shared" si="0"/>
        <v>5702.68</v>
      </c>
      <c r="J24" s="25" t="str">
        <f t="shared" ref="J24:J42" si="2">IF(I24&gt;0,"OK","OVER")</f>
        <v>OK</v>
      </c>
    </row>
    <row r="25" spans="1:10">
      <c r="A25" s="8" t="s">
        <v>176</v>
      </c>
      <c r="B25" s="1" t="s">
        <v>99</v>
      </c>
      <c r="C25" s="1" t="s">
        <v>100</v>
      </c>
      <c r="D25" s="2" t="s">
        <v>12</v>
      </c>
      <c r="E25" s="2" t="s">
        <v>72</v>
      </c>
      <c r="F25" s="8"/>
      <c r="G25" s="9">
        <v>700</v>
      </c>
      <c r="H25" s="30"/>
      <c r="I25" s="9">
        <f t="shared" si="0"/>
        <v>700</v>
      </c>
      <c r="J25" s="25" t="str">
        <f t="shared" si="2"/>
        <v>OK</v>
      </c>
    </row>
    <row r="26" spans="1:10">
      <c r="A26" s="8" t="s">
        <v>176</v>
      </c>
      <c r="B26" s="1" t="s">
        <v>111</v>
      </c>
      <c r="C26" s="1" t="s">
        <v>112</v>
      </c>
      <c r="D26" s="2" t="s">
        <v>12</v>
      </c>
      <c r="E26" s="2" t="s">
        <v>72</v>
      </c>
      <c r="F26" s="8"/>
      <c r="G26" s="9">
        <v>300</v>
      </c>
      <c r="H26" s="30"/>
      <c r="I26" s="9">
        <f t="shared" si="0"/>
        <v>300</v>
      </c>
      <c r="J26" s="25" t="str">
        <f t="shared" si="2"/>
        <v>OK</v>
      </c>
    </row>
    <row r="27" spans="1:10">
      <c r="A27" s="8" t="s">
        <v>176</v>
      </c>
      <c r="B27" s="1" t="s">
        <v>115</v>
      </c>
      <c r="C27" s="1" t="s">
        <v>116</v>
      </c>
      <c r="D27" s="2" t="s">
        <v>12</v>
      </c>
      <c r="E27" s="2" t="s">
        <v>92</v>
      </c>
      <c r="F27" s="8"/>
      <c r="G27" s="9">
        <v>3500</v>
      </c>
      <c r="H27" s="30">
        <v>4436.3599999999997</v>
      </c>
      <c r="I27" s="24">
        <f t="shared" si="0"/>
        <v>-936.35999999999967</v>
      </c>
      <c r="J27" s="34" t="str">
        <f t="shared" si="2"/>
        <v>OVER</v>
      </c>
    </row>
    <row r="28" spans="1:10">
      <c r="A28" s="8" t="s">
        <v>176</v>
      </c>
      <c r="B28" s="1" t="s">
        <v>127</v>
      </c>
      <c r="C28" s="1" t="s">
        <v>153</v>
      </c>
      <c r="D28" s="2" t="s">
        <v>12</v>
      </c>
      <c r="E28" s="2" t="s">
        <v>72</v>
      </c>
      <c r="F28" s="8"/>
      <c r="G28" s="9">
        <v>512.71</v>
      </c>
      <c r="H28" s="30"/>
      <c r="I28" s="9">
        <f t="shared" si="0"/>
        <v>512.71</v>
      </c>
      <c r="J28" s="25" t="str">
        <f t="shared" si="2"/>
        <v>OK</v>
      </c>
    </row>
    <row r="29" spans="1:10">
      <c r="A29" s="8" t="s">
        <v>176</v>
      </c>
      <c r="B29" s="1" t="s">
        <v>18</v>
      </c>
      <c r="C29" s="1" t="s">
        <v>149</v>
      </c>
      <c r="D29" s="2" t="s">
        <v>12</v>
      </c>
      <c r="E29" s="2" t="s">
        <v>72</v>
      </c>
      <c r="F29" s="8"/>
      <c r="G29" s="9">
        <v>754.58</v>
      </c>
      <c r="H29" s="30"/>
      <c r="I29" s="9">
        <f t="shared" si="0"/>
        <v>754.58</v>
      </c>
      <c r="J29" s="25" t="str">
        <f t="shared" si="2"/>
        <v>OK</v>
      </c>
    </row>
    <row r="30" spans="1:10">
      <c r="A30" s="8" t="s">
        <v>176</v>
      </c>
      <c r="B30" s="1" t="s">
        <v>65</v>
      </c>
      <c r="C30" s="1" t="s">
        <v>66</v>
      </c>
      <c r="D30" s="2" t="s">
        <v>12</v>
      </c>
      <c r="E30" s="2" t="s">
        <v>154</v>
      </c>
      <c r="F30" s="8"/>
      <c r="H30" s="30"/>
      <c r="I30" s="24">
        <f t="shared" si="0"/>
        <v>0</v>
      </c>
      <c r="J30" s="25"/>
    </row>
    <row r="31" spans="1:10">
      <c r="A31" s="8" t="s">
        <v>176</v>
      </c>
      <c r="B31" s="1" t="s">
        <v>67</v>
      </c>
      <c r="C31" s="1" t="s">
        <v>68</v>
      </c>
      <c r="D31" s="2" t="s">
        <v>12</v>
      </c>
      <c r="E31" s="2" t="s">
        <v>69</v>
      </c>
      <c r="F31" s="8"/>
      <c r="G31" s="9">
        <v>5672.9500000000007</v>
      </c>
      <c r="H31" s="30">
        <v>1396.57</v>
      </c>
      <c r="I31" s="9">
        <f t="shared" si="0"/>
        <v>4276.380000000001</v>
      </c>
      <c r="J31" s="25" t="str">
        <f t="shared" si="2"/>
        <v>OK</v>
      </c>
    </row>
    <row r="32" spans="1:10">
      <c r="A32" s="8" t="s">
        <v>176</v>
      </c>
      <c r="B32" s="1" t="s">
        <v>73</v>
      </c>
      <c r="C32" s="1" t="s">
        <v>74</v>
      </c>
      <c r="D32" s="2" t="s">
        <v>12</v>
      </c>
      <c r="E32" s="2" t="s">
        <v>72</v>
      </c>
      <c r="F32" s="8"/>
      <c r="G32" s="9">
        <v>4918.54</v>
      </c>
      <c r="H32" s="30"/>
      <c r="I32" s="9">
        <f t="shared" si="0"/>
        <v>4918.54</v>
      </c>
      <c r="J32" s="25" t="str">
        <f t="shared" si="2"/>
        <v>OK</v>
      </c>
    </row>
    <row r="33" spans="1:10">
      <c r="A33" s="8" t="s">
        <v>176</v>
      </c>
      <c r="B33" s="1" t="s">
        <v>77</v>
      </c>
      <c r="C33" s="1" t="s">
        <v>78</v>
      </c>
      <c r="D33" s="2" t="s">
        <v>12</v>
      </c>
      <c r="E33" s="2" t="s">
        <v>155</v>
      </c>
      <c r="F33" s="8"/>
      <c r="G33" s="9">
        <v>1600</v>
      </c>
      <c r="H33" s="30">
        <v>253.19</v>
      </c>
      <c r="I33" s="9">
        <f t="shared" si="0"/>
        <v>1346.81</v>
      </c>
      <c r="J33" s="25" t="str">
        <f t="shared" si="2"/>
        <v>OK</v>
      </c>
    </row>
    <row r="34" spans="1:10">
      <c r="A34" s="8" t="s">
        <v>176</v>
      </c>
      <c r="B34" s="1" t="s">
        <v>151</v>
      </c>
      <c r="C34" s="1" t="s">
        <v>81</v>
      </c>
      <c r="D34" s="2" t="s">
        <v>12</v>
      </c>
      <c r="E34" s="2" t="s">
        <v>72</v>
      </c>
      <c r="F34" s="8"/>
      <c r="G34" s="9">
        <v>3106.38</v>
      </c>
      <c r="H34" s="30">
        <v>39.229999999999997</v>
      </c>
      <c r="I34" s="9">
        <f t="shared" si="0"/>
        <v>3067.15</v>
      </c>
      <c r="J34" s="25" t="str">
        <f t="shared" si="2"/>
        <v>OK</v>
      </c>
    </row>
    <row r="35" spans="1:10">
      <c r="A35" s="8" t="s">
        <v>176</v>
      </c>
      <c r="B35" s="1" t="s">
        <v>93</v>
      </c>
      <c r="C35" s="1" t="s">
        <v>94</v>
      </c>
      <c r="D35" s="2" t="s">
        <v>12</v>
      </c>
      <c r="E35" s="2" t="s">
        <v>154</v>
      </c>
      <c r="F35" s="8"/>
      <c r="G35" s="9">
        <v>97892.700000000012</v>
      </c>
      <c r="H35" s="30">
        <v>901.66</v>
      </c>
      <c r="I35" s="9">
        <f t="shared" si="0"/>
        <v>96991.040000000008</v>
      </c>
      <c r="J35" s="25" t="str">
        <f t="shared" si="2"/>
        <v>OK</v>
      </c>
    </row>
    <row r="36" spans="1:10">
      <c r="A36" s="8" t="s">
        <v>176</v>
      </c>
      <c r="B36" s="1" t="s">
        <v>143</v>
      </c>
      <c r="C36" s="1" t="s">
        <v>144</v>
      </c>
      <c r="D36" s="2" t="s">
        <v>12</v>
      </c>
      <c r="E36" s="2" t="s">
        <v>145</v>
      </c>
      <c r="F36" s="8"/>
      <c r="G36" s="9">
        <v>6000</v>
      </c>
      <c r="H36" s="29"/>
      <c r="I36" s="9">
        <f>G36-H36</f>
        <v>6000</v>
      </c>
      <c r="J36" s="25" t="str">
        <f t="shared" si="2"/>
        <v>OK</v>
      </c>
    </row>
    <row r="37" spans="1:10">
      <c r="A37" s="8" t="s">
        <v>176</v>
      </c>
      <c r="B37" s="1" t="s">
        <v>101</v>
      </c>
      <c r="C37" s="1" t="s">
        <v>102</v>
      </c>
      <c r="D37" s="2" t="s">
        <v>12</v>
      </c>
      <c r="E37" s="2" t="s">
        <v>155</v>
      </c>
      <c r="F37" s="8"/>
      <c r="G37" s="9">
        <v>300</v>
      </c>
      <c r="H37" s="30"/>
      <c r="I37" s="9">
        <f t="shared" si="0"/>
        <v>300</v>
      </c>
      <c r="J37" s="25" t="str">
        <f t="shared" si="2"/>
        <v>OK</v>
      </c>
    </row>
    <row r="38" spans="1:10">
      <c r="A38" s="8" t="s">
        <v>176</v>
      </c>
      <c r="B38" s="1" t="s">
        <v>103</v>
      </c>
      <c r="C38" s="1" t="s">
        <v>104</v>
      </c>
      <c r="D38" s="2" t="s">
        <v>12</v>
      </c>
      <c r="E38" s="2" t="s">
        <v>155</v>
      </c>
      <c r="F38" s="8"/>
      <c r="G38" s="9">
        <v>300</v>
      </c>
      <c r="H38" s="30"/>
      <c r="I38" s="9">
        <f t="shared" si="0"/>
        <v>300</v>
      </c>
      <c r="J38" s="25" t="str">
        <f t="shared" si="2"/>
        <v>OK</v>
      </c>
    </row>
    <row r="39" spans="1:10">
      <c r="A39" s="8" t="s">
        <v>176</v>
      </c>
      <c r="B39" s="1" t="s">
        <v>105</v>
      </c>
      <c r="C39" s="1" t="s">
        <v>106</v>
      </c>
      <c r="D39" s="2" t="s">
        <v>12</v>
      </c>
      <c r="E39" s="2" t="s">
        <v>155</v>
      </c>
      <c r="F39" s="8"/>
      <c r="G39" s="9">
        <v>300</v>
      </c>
      <c r="H39" s="30">
        <v>110.74</v>
      </c>
      <c r="I39" s="9">
        <f t="shared" si="0"/>
        <v>189.26</v>
      </c>
      <c r="J39" s="25" t="str">
        <f t="shared" si="2"/>
        <v>OK</v>
      </c>
    </row>
    <row r="40" spans="1:10">
      <c r="A40" s="8" t="s">
        <v>176</v>
      </c>
      <c r="B40" s="1" t="s">
        <v>109</v>
      </c>
      <c r="C40" s="1" t="s">
        <v>110</v>
      </c>
      <c r="D40" s="2" t="s">
        <v>12</v>
      </c>
      <c r="E40" s="2" t="s">
        <v>155</v>
      </c>
      <c r="F40" s="8"/>
      <c r="G40" s="9">
        <v>300</v>
      </c>
      <c r="H40" s="30"/>
      <c r="I40" s="9">
        <f t="shared" si="0"/>
        <v>300</v>
      </c>
      <c r="J40" s="25" t="str">
        <f t="shared" si="2"/>
        <v>OK</v>
      </c>
    </row>
    <row r="41" spans="1:10">
      <c r="A41" s="8" t="s">
        <v>176</v>
      </c>
      <c r="B41" s="1" t="s">
        <v>121</v>
      </c>
      <c r="C41" s="1" t="s">
        <v>122</v>
      </c>
      <c r="D41" s="2" t="s">
        <v>12</v>
      </c>
      <c r="E41" s="2" t="s">
        <v>155</v>
      </c>
      <c r="F41" s="8"/>
      <c r="G41" s="9">
        <v>2346.61</v>
      </c>
      <c r="H41" s="30">
        <v>1562.37</v>
      </c>
      <c r="I41" s="9">
        <f t="shared" si="0"/>
        <v>784.24000000000024</v>
      </c>
      <c r="J41" s="25" t="str">
        <f t="shared" si="2"/>
        <v>OK</v>
      </c>
    </row>
    <row r="42" spans="1:10">
      <c r="A42" s="8" t="s">
        <v>176</v>
      </c>
      <c r="B42" s="1" t="s">
        <v>123</v>
      </c>
      <c r="C42" s="1" t="s">
        <v>124</v>
      </c>
      <c r="D42" s="2" t="s">
        <v>12</v>
      </c>
      <c r="E42" s="2" t="s">
        <v>155</v>
      </c>
      <c r="F42" s="8"/>
      <c r="G42" s="9">
        <v>483</v>
      </c>
      <c r="H42" s="30"/>
      <c r="I42" s="9">
        <f t="shared" si="0"/>
        <v>483</v>
      </c>
      <c r="J42" s="25" t="str">
        <f t="shared" si="2"/>
        <v>OK</v>
      </c>
    </row>
    <row r="43" spans="1:10">
      <c r="A43" s="10" t="s">
        <v>32</v>
      </c>
      <c r="B43" s="10" t="s">
        <v>177</v>
      </c>
      <c r="C43" s="10"/>
      <c r="D43" s="11"/>
      <c r="E43" s="11"/>
      <c r="F43" s="10"/>
      <c r="G43" s="12">
        <f>SUM(G23:G42)</f>
        <v>135194.91</v>
      </c>
      <c r="H43" s="31">
        <f>SUM(H23:H42)</f>
        <v>8700.119999999999</v>
      </c>
      <c r="I43" s="10"/>
      <c r="J43" s="25"/>
    </row>
    <row r="44" spans="1:10">
      <c r="A44" s="10" t="s">
        <v>32</v>
      </c>
      <c r="B44" s="10" t="s">
        <v>171</v>
      </c>
      <c r="C44" s="10"/>
      <c r="D44" s="11"/>
      <c r="E44" s="11"/>
      <c r="F44" s="10"/>
      <c r="G44" s="12">
        <f>SUM(G22,G43)</f>
        <v>253821.11</v>
      </c>
      <c r="H44" s="31"/>
      <c r="I44" s="10"/>
      <c r="J44" s="25"/>
    </row>
  </sheetData>
  <mergeCells count="1">
    <mergeCell ref="A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3:J13"/>
  <sheetViews>
    <sheetView workbookViewId="0">
      <selection activeCell="I20" sqref="I20"/>
    </sheetView>
  </sheetViews>
  <sheetFormatPr defaultRowHeight="15"/>
  <cols>
    <col min="1" max="1" width="22.42578125" bestFit="1" customWidth="1"/>
    <col min="2" max="2" width="34.5703125" bestFit="1" customWidth="1"/>
    <col min="3" max="3" width="118" bestFit="1" customWidth="1"/>
    <col min="4" max="4" width="11.85546875" bestFit="1" customWidth="1"/>
    <col min="6" max="6" width="0" hidden="1" customWidth="1"/>
    <col min="7" max="7" width="19.28515625" bestFit="1" customWidth="1"/>
    <col min="8" max="9" width="12" bestFit="1" customWidth="1"/>
  </cols>
  <sheetData>
    <row r="3" spans="1:10" s="8" customFormat="1" ht="18.75">
      <c r="A3" s="5" t="s">
        <v>169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26" t="s">
        <v>6</v>
      </c>
      <c r="I3" s="6" t="s">
        <v>172</v>
      </c>
      <c r="J3" s="6" t="s">
        <v>178</v>
      </c>
    </row>
    <row r="4" spans="1:10" s="1" customFormat="1" ht="15.75">
      <c r="A4" s="8" t="s">
        <v>156</v>
      </c>
      <c r="B4" s="1" t="s">
        <v>157</v>
      </c>
      <c r="C4" s="1" t="s">
        <v>158</v>
      </c>
      <c r="D4" s="25" t="s">
        <v>10</v>
      </c>
      <c r="E4" s="25" t="s">
        <v>72</v>
      </c>
      <c r="F4" s="22"/>
      <c r="G4" s="36">
        <v>943.01</v>
      </c>
      <c r="H4" s="37"/>
      <c r="I4" s="36">
        <f t="shared" ref="I4:I12" si="0">G4-H4</f>
        <v>943.01</v>
      </c>
      <c r="J4" s="25" t="str">
        <f>IF(I4&gt;0,"OK","OVER")</f>
        <v>OK</v>
      </c>
    </row>
    <row r="5" spans="1:10" s="1" customFormat="1" ht="15.75">
      <c r="A5" s="8" t="str">
        <f t="shared" ref="A5:A12" si="1">A4</f>
        <v>Santy Silalahi</v>
      </c>
      <c r="B5" s="1" t="s">
        <v>159</v>
      </c>
      <c r="C5" s="1" t="s">
        <v>160</v>
      </c>
      <c r="D5" s="25" t="s">
        <v>10</v>
      </c>
      <c r="E5" s="25" t="s">
        <v>69</v>
      </c>
      <c r="F5" s="22"/>
      <c r="G5" s="36">
        <v>3000</v>
      </c>
      <c r="H5" s="37">
        <v>7.64</v>
      </c>
      <c r="I5" s="36">
        <f t="shared" si="0"/>
        <v>2992.36</v>
      </c>
      <c r="J5" s="25" t="str">
        <f t="shared" ref="J5:J12" si="2">IF(I5&gt;0,"OK","OVER")</f>
        <v>OK</v>
      </c>
    </row>
    <row r="6" spans="1:10" s="1" customFormat="1" ht="15.75">
      <c r="A6" s="8" t="str">
        <f t="shared" si="1"/>
        <v>Santy Silalahi</v>
      </c>
      <c r="B6" s="1" t="s">
        <v>161</v>
      </c>
      <c r="C6" s="1" t="s">
        <v>162</v>
      </c>
      <c r="D6" s="25" t="s">
        <v>10</v>
      </c>
      <c r="E6" s="25" t="s">
        <v>163</v>
      </c>
      <c r="F6" s="22"/>
      <c r="G6" s="36">
        <v>27000</v>
      </c>
      <c r="H6" s="37">
        <v>-0.2</v>
      </c>
      <c r="I6" s="36">
        <f t="shared" si="0"/>
        <v>27000.2</v>
      </c>
      <c r="J6" s="25" t="str">
        <f t="shared" si="2"/>
        <v>OK</v>
      </c>
    </row>
    <row r="7" spans="1:10" s="1" customFormat="1" ht="15.75">
      <c r="A7" s="8" t="str">
        <f t="shared" si="1"/>
        <v>Santy Silalahi</v>
      </c>
      <c r="B7" s="1" t="s">
        <v>164</v>
      </c>
      <c r="C7" s="1" t="s">
        <v>165</v>
      </c>
      <c r="D7" s="25" t="s">
        <v>10</v>
      </c>
      <c r="E7" s="25" t="s">
        <v>69</v>
      </c>
      <c r="F7" s="22"/>
      <c r="G7" s="36">
        <v>743.73</v>
      </c>
      <c r="H7" s="37"/>
      <c r="I7" s="36">
        <f t="shared" si="0"/>
        <v>743.73</v>
      </c>
      <c r="J7" s="25" t="str">
        <f t="shared" si="2"/>
        <v>OK</v>
      </c>
    </row>
    <row r="8" spans="1:10" s="1" customFormat="1" ht="15.75">
      <c r="A8" s="8" t="str">
        <f t="shared" si="1"/>
        <v>Santy Silalahi</v>
      </c>
      <c r="B8" s="1" t="s">
        <v>166</v>
      </c>
      <c r="C8" s="1" t="s">
        <v>167</v>
      </c>
      <c r="D8" s="25" t="s">
        <v>10</v>
      </c>
      <c r="E8" s="25" t="s">
        <v>168</v>
      </c>
      <c r="F8" s="22"/>
      <c r="G8" s="36">
        <v>2000</v>
      </c>
      <c r="H8" s="37">
        <v>19.190000000000001</v>
      </c>
      <c r="I8" s="36">
        <f t="shared" si="0"/>
        <v>1980.81</v>
      </c>
      <c r="J8" s="25" t="str">
        <f t="shared" si="2"/>
        <v>OK</v>
      </c>
    </row>
    <row r="9" spans="1:10" s="1" customFormat="1" ht="15.75">
      <c r="A9" s="8" t="str">
        <f t="shared" si="1"/>
        <v>Santy Silalahi</v>
      </c>
      <c r="B9" s="1" t="s">
        <v>166</v>
      </c>
      <c r="C9" s="1" t="s">
        <v>167</v>
      </c>
      <c r="D9" s="25" t="s">
        <v>98</v>
      </c>
      <c r="E9" s="25" t="s">
        <v>168</v>
      </c>
      <c r="F9" s="22"/>
      <c r="G9" s="36">
        <v>1000</v>
      </c>
      <c r="H9" s="37"/>
      <c r="I9" s="36">
        <f t="shared" si="0"/>
        <v>1000</v>
      </c>
      <c r="J9" s="25" t="str">
        <f t="shared" si="2"/>
        <v>OK</v>
      </c>
    </row>
    <row r="10" spans="1:10" s="1" customFormat="1" ht="15.75">
      <c r="A10" s="8" t="str">
        <f t="shared" si="1"/>
        <v>Santy Silalahi</v>
      </c>
      <c r="B10" s="1" t="s">
        <v>166</v>
      </c>
      <c r="C10" s="1" t="s">
        <v>167</v>
      </c>
      <c r="D10" s="25" t="s">
        <v>21</v>
      </c>
      <c r="E10" s="25" t="s">
        <v>168</v>
      </c>
      <c r="F10" s="22"/>
      <c r="G10" s="36">
        <v>1000</v>
      </c>
      <c r="H10" s="37">
        <v>192.92</v>
      </c>
      <c r="I10" s="36">
        <f t="shared" si="0"/>
        <v>807.08</v>
      </c>
      <c r="J10" s="25" t="str">
        <f t="shared" si="2"/>
        <v>OK</v>
      </c>
    </row>
    <row r="11" spans="1:10" s="1" customFormat="1" ht="15.75">
      <c r="A11" s="8" t="str">
        <f t="shared" si="1"/>
        <v>Santy Silalahi</v>
      </c>
      <c r="B11" s="1" t="s">
        <v>166</v>
      </c>
      <c r="C11" s="1" t="s">
        <v>167</v>
      </c>
      <c r="D11" s="25" t="s">
        <v>12</v>
      </c>
      <c r="E11" s="25" t="s">
        <v>168</v>
      </c>
      <c r="F11" s="22"/>
      <c r="G11" s="36">
        <v>1000</v>
      </c>
      <c r="H11" s="37">
        <v>9.34</v>
      </c>
      <c r="I11" s="36">
        <f t="shared" si="0"/>
        <v>990.66</v>
      </c>
      <c r="J11" s="25" t="str">
        <f t="shared" si="2"/>
        <v>OK</v>
      </c>
    </row>
    <row r="12" spans="1:10" s="1" customFormat="1" ht="15.75">
      <c r="A12" s="8" t="str">
        <f t="shared" si="1"/>
        <v>Santy Silalahi</v>
      </c>
      <c r="B12" s="1" t="s">
        <v>143</v>
      </c>
      <c r="C12" s="1" t="s">
        <v>144</v>
      </c>
      <c r="D12" s="25" t="s">
        <v>10</v>
      </c>
      <c r="E12" s="25" t="s">
        <v>145</v>
      </c>
      <c r="F12" s="22"/>
      <c r="G12" s="36">
        <v>45654.420000000006</v>
      </c>
      <c r="H12" s="37"/>
      <c r="I12" s="36">
        <f t="shared" si="0"/>
        <v>45654.420000000006</v>
      </c>
      <c r="J12" s="25" t="str">
        <f t="shared" si="2"/>
        <v>OK</v>
      </c>
    </row>
    <row r="13" spans="1:10" s="8" customFormat="1" ht="15.75">
      <c r="A13" s="10" t="s">
        <v>32</v>
      </c>
      <c r="B13" s="10" t="str">
        <f>A12</f>
        <v>Santy Silalahi</v>
      </c>
      <c r="C13" s="14"/>
      <c r="D13" s="48"/>
      <c r="E13" s="48"/>
      <c r="F13" s="48"/>
      <c r="G13" s="40">
        <f>SUM(G4:G12)</f>
        <v>82341.16</v>
      </c>
      <c r="H13" s="41">
        <f>SUM(H4:H12)</f>
        <v>228.89</v>
      </c>
      <c r="I13" s="22"/>
      <c r="J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</vt:lpstr>
      <vt:lpstr>Material_Cost-Feb</vt:lpstr>
      <vt:lpstr>PIC-Feb</vt:lpstr>
      <vt:lpstr>Asep</vt:lpstr>
      <vt:lpstr>Choer</vt:lpstr>
      <vt:lpstr>Fira</vt:lpstr>
      <vt:lpstr>Fung</vt:lpstr>
      <vt:lpstr>Owijaya</vt:lpstr>
      <vt:lpstr>Wawan</vt:lpstr>
      <vt:lpstr>Toni</vt:lpstr>
      <vt:lpstr>Santy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2024-02-20T03:25:49Z</dcterms:modified>
</cp:coreProperties>
</file>