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Serafymov Oleksii\mis_excel_project\"/>
    </mc:Choice>
  </mc:AlternateContent>
  <xr:revisionPtr revIDLastSave="0" documentId="13_ncr:1_{6B801235-A968-4B9C-B17F-496D22517C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la" sheetId="1" r:id="rId1"/>
    <sheet name="Ford" sheetId="3" r:id="rId2"/>
    <sheet name="Pivot Table" sheetId="2" r:id="rId3"/>
    <sheet name="Total Score" sheetId="4" r:id="rId4"/>
    <sheet name="Graf Annual Gross Profit" sheetId="9" r:id="rId5"/>
    <sheet name="Graf Annual net income" sheetId="5" r:id="rId6"/>
    <sheet name="Graf Annual Working Capital" sheetId="6" r:id="rId7"/>
    <sheet name="Graf Cash Flow From Operations" sheetId="7" r:id="rId8"/>
    <sheet name="Quaterly Net Income" sheetId="8" r:id="rId9"/>
    <sheet name="Graf Annual Return on Equit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I6" i="2"/>
  <c r="C6" i="4" s="1"/>
  <c r="E15" i="4"/>
  <c r="C15" i="4"/>
  <c r="G6" i="2"/>
  <c r="B18" i="4" s="1"/>
  <c r="D18" i="4"/>
  <c r="D15" i="4"/>
  <c r="B15" i="4"/>
  <c r="D12" i="4"/>
  <c r="B12" i="4"/>
  <c r="D7" i="4"/>
  <c r="B7" i="4"/>
  <c r="D11" i="4"/>
  <c r="B11" i="4"/>
  <c r="D8" i="4"/>
  <c r="B8" i="4"/>
  <c r="D6" i="4"/>
  <c r="B6" i="4"/>
  <c r="D5" i="4"/>
  <c r="C5" i="4"/>
  <c r="E5" i="4"/>
  <c r="E6" i="4"/>
  <c r="C7" i="4"/>
  <c r="E7" i="4"/>
  <c r="C12" i="4"/>
  <c r="E12" i="4"/>
  <c r="E108" i="2"/>
  <c r="F108" i="2"/>
  <c r="E109" i="2"/>
  <c r="F109" i="2"/>
  <c r="E110" i="2"/>
  <c r="F110" i="2"/>
  <c r="E111" i="2"/>
  <c r="F111" i="2"/>
  <c r="I2" i="2"/>
  <c r="J14" i="2"/>
  <c r="J15" i="2"/>
  <c r="J16" i="2"/>
  <c r="J17" i="2"/>
  <c r="I14" i="2"/>
  <c r="I15" i="2"/>
  <c r="I16" i="2"/>
  <c r="I17" i="2"/>
  <c r="G14" i="2"/>
  <c r="G15" i="2"/>
  <c r="G16" i="2"/>
  <c r="G17" i="2"/>
  <c r="F14" i="2"/>
  <c r="F15" i="2"/>
  <c r="F16" i="2"/>
  <c r="F17" i="2"/>
  <c r="D14" i="2"/>
  <c r="D15" i="2"/>
  <c r="M15" i="2" s="1"/>
  <c r="D16" i="2"/>
  <c r="M16" i="2" s="1"/>
  <c r="D17" i="2"/>
  <c r="M17" i="2" s="1"/>
  <c r="E14" i="2"/>
  <c r="E15" i="2"/>
  <c r="E16" i="2"/>
  <c r="E17" i="2"/>
  <c r="J10" i="2"/>
  <c r="J11" i="2"/>
  <c r="J12" i="2"/>
  <c r="J13" i="2"/>
  <c r="I10" i="2"/>
  <c r="I11" i="2"/>
  <c r="I12" i="2"/>
  <c r="I13" i="2"/>
  <c r="G10" i="2"/>
  <c r="G11" i="2"/>
  <c r="G12" i="2"/>
  <c r="G13" i="2"/>
  <c r="F10" i="2"/>
  <c r="F11" i="2"/>
  <c r="F12" i="2"/>
  <c r="F13" i="2"/>
  <c r="E10" i="2"/>
  <c r="E11" i="2"/>
  <c r="E12" i="2"/>
  <c r="E13" i="2"/>
  <c r="D10" i="2"/>
  <c r="D11" i="2"/>
  <c r="M11" i="2" s="1"/>
  <c r="D12" i="2"/>
  <c r="M12" i="2" s="1"/>
  <c r="D13" i="2"/>
  <c r="M13" i="2" s="1"/>
  <c r="F8" i="3"/>
  <c r="H14" i="2" s="1"/>
  <c r="K14" i="2" s="1"/>
  <c r="E8" i="3"/>
  <c r="H15" i="2" s="1"/>
  <c r="K15" i="2" s="1"/>
  <c r="D8" i="3"/>
  <c r="H16" i="2" s="1"/>
  <c r="K16" i="2" s="1"/>
  <c r="C8" i="3"/>
  <c r="H17" i="2" s="1"/>
  <c r="K17" i="2" s="1"/>
  <c r="F18" i="3"/>
  <c r="H10" i="2" s="1"/>
  <c r="K10" i="2" s="1"/>
  <c r="E18" i="3"/>
  <c r="H11" i="2" s="1"/>
  <c r="K11" i="2" s="1"/>
  <c r="D18" i="3"/>
  <c r="H12" i="2" s="1"/>
  <c r="K12" i="2" s="1"/>
  <c r="C18" i="3"/>
  <c r="H13" i="2" s="1"/>
  <c r="K13" i="2" s="1"/>
  <c r="F20" i="3"/>
  <c r="E20" i="3"/>
  <c r="D20" i="3"/>
  <c r="C20" i="3"/>
  <c r="J6" i="2"/>
  <c r="J7" i="2"/>
  <c r="J8" i="2"/>
  <c r="J9" i="2"/>
  <c r="I7" i="2"/>
  <c r="I8" i="2"/>
  <c r="I9" i="2"/>
  <c r="H7" i="2"/>
  <c r="K7" i="2" s="1"/>
  <c r="H8" i="2"/>
  <c r="G7" i="2"/>
  <c r="G8" i="2"/>
  <c r="G9" i="2"/>
  <c r="F6" i="2"/>
  <c r="F7" i="2"/>
  <c r="F8" i="2"/>
  <c r="F9" i="2"/>
  <c r="J2" i="2"/>
  <c r="J3" i="2"/>
  <c r="J4" i="2"/>
  <c r="J5" i="2"/>
  <c r="I3" i="2"/>
  <c r="I4" i="2"/>
  <c r="I5" i="2"/>
  <c r="H2" i="2"/>
  <c r="K2" i="2" s="1"/>
  <c r="G2" i="2"/>
  <c r="G3" i="2"/>
  <c r="G4" i="2"/>
  <c r="G5" i="2"/>
  <c r="F2" i="2"/>
  <c r="F3" i="2"/>
  <c r="F4" i="2"/>
  <c r="F5" i="2"/>
  <c r="E9" i="2"/>
  <c r="E8" i="2"/>
  <c r="E7" i="2"/>
  <c r="E6" i="2"/>
  <c r="E5" i="2"/>
  <c r="E4" i="2"/>
  <c r="E3" i="2"/>
  <c r="E2" i="2"/>
  <c r="D9" i="2"/>
  <c r="D8" i="2"/>
  <c r="D7" i="2"/>
  <c r="D6" i="2"/>
  <c r="D4" i="2"/>
  <c r="D5" i="2"/>
  <c r="D3" i="2"/>
  <c r="D2" i="2"/>
  <c r="E19" i="1"/>
  <c r="F19" i="1"/>
  <c r="G19" i="1"/>
  <c r="F17" i="1"/>
  <c r="H3" i="2" s="1"/>
  <c r="K3" i="2" s="1"/>
  <c r="E17" i="1"/>
  <c r="H4" i="2" s="1"/>
  <c r="K4" i="2" s="1"/>
  <c r="D17" i="1"/>
  <c r="H5" i="2" s="1"/>
  <c r="G17" i="1"/>
  <c r="G7" i="1"/>
  <c r="H6" i="2" s="1"/>
  <c r="K6" i="2" s="1"/>
  <c r="F7" i="1"/>
  <c r="E7" i="1"/>
  <c r="D7" i="1"/>
  <c r="H9" i="2" s="1"/>
  <c r="K9" i="2" s="1"/>
  <c r="L10" i="2" l="1"/>
  <c r="M9" i="2"/>
  <c r="M7" i="2"/>
  <c r="M4" i="2"/>
  <c r="M2" i="2"/>
  <c r="M5" i="2"/>
  <c r="L5" i="2"/>
  <c r="M8" i="2"/>
  <c r="L8" i="2"/>
  <c r="M3" i="2"/>
  <c r="M14" i="2"/>
  <c r="M10" i="2"/>
  <c r="L14" i="2"/>
  <c r="K5" i="2"/>
  <c r="L17" i="2"/>
  <c r="L13" i="2"/>
  <c r="L9" i="2"/>
  <c r="K8" i="2"/>
  <c r="L16" i="2"/>
  <c r="L12" i="2"/>
  <c r="L4" i="2"/>
  <c r="L15" i="2"/>
  <c r="L11" i="2"/>
  <c r="L7" i="2"/>
  <c r="L3" i="2"/>
  <c r="L2" i="2"/>
  <c r="L6" i="2"/>
  <c r="M6" i="2"/>
</calcChain>
</file>

<file path=xl/sharedStrings.xml><?xml version="1.0" encoding="utf-8"?>
<sst xmlns="http://schemas.openxmlformats.org/spreadsheetml/2006/main" count="80" uniqueCount="46">
  <si>
    <t>Quarte</t>
  </si>
  <si>
    <t>Tesla, Inc. (TSLA)</t>
  </si>
  <si>
    <t>Gross Profit</t>
  </si>
  <si>
    <t>Total Assets</t>
  </si>
  <si>
    <t>Total Liabilities</t>
  </si>
  <si>
    <t>Total Stockholder Equity</t>
  </si>
  <si>
    <t>Net Income (Income Statement)</t>
  </si>
  <si>
    <t>Net Income (Cashflow Statement)</t>
  </si>
  <si>
    <t>Cashflow from Operating Activities</t>
  </si>
  <si>
    <t>Net Change in Cash</t>
  </si>
  <si>
    <t>Annual</t>
  </si>
  <si>
    <t>Ford Motor Company (F)</t>
  </si>
  <si>
    <t>Tesla Inc (TSLA)</t>
  </si>
  <si>
    <t>Date</t>
  </si>
  <si>
    <t xml:space="preserve">Gross Profit </t>
  </si>
  <si>
    <t>Cash Flow From Operations</t>
  </si>
  <si>
    <t xml:space="preserve">Net Income     </t>
  </si>
  <si>
    <t>Change in Cash and Cash Equivalents</t>
  </si>
  <si>
    <t xml:space="preserve"> Return on Equity</t>
  </si>
  <si>
    <t>Working Capital</t>
  </si>
  <si>
    <t xml:space="preserve"> Return on Assets</t>
  </si>
  <si>
    <t>A. Net Income should be positive</t>
  </si>
  <si>
    <t>B. Operating Cash Flow should be positive</t>
  </si>
  <si>
    <t>C. ROA is net income/total assets should be above 1%</t>
  </si>
  <si>
    <t>D. Quality of Earnings cash flow is greater than net income</t>
  </si>
  <si>
    <t>E. Total Liabilities vs Total Assets</t>
  </si>
  <si>
    <t>H. Total Liabilities vs Operating Cash Flow</t>
  </si>
  <si>
    <t>Total Score</t>
  </si>
  <si>
    <t>Profitability</t>
  </si>
  <si>
    <t>Profits are the key to financial strength, for without profits all companies will eventually fail</t>
  </si>
  <si>
    <t>Cash Flow= 14,724,000         Net Income=2,703,000</t>
  </si>
  <si>
    <t>Cash Flow= 5,035,000         Net Income=1,917,000</t>
  </si>
  <si>
    <t>Assets= 265,991,000         Liabilities=222,385,000</t>
  </si>
  <si>
    <t>Assets= 90,591,000         Liabilities=38,409,000</t>
  </si>
  <si>
    <t>Debt and Capital</t>
  </si>
  <si>
    <t>Operating Efficiency</t>
  </si>
  <si>
    <t>This takes the company's operational pulse. Rising gross margins along with improving asset turnover 
signals that both the company's competitive position and its productivity are notably improving.</t>
  </si>
  <si>
    <t>Financial Strength</t>
  </si>
  <si>
    <t>This test allow you to differentiate between companies that are on the ropes or financially stron</t>
  </si>
  <si>
    <t>Cash Flow= 14,724,000        Liabilities=38,409,000</t>
  </si>
  <si>
    <t>Cash Flow= 5,035,000        Liabilities=222,385,000</t>
  </si>
  <si>
    <t>G. Gross Profit</t>
  </si>
  <si>
    <t>F. Working Capital</t>
  </si>
  <si>
    <t>Tesla, Inc. (TSLA)                                                                                           7 out of 8</t>
  </si>
  <si>
    <t>Ford Motor Company (F)                                                                                     6 out of 8</t>
  </si>
  <si>
    <t>Is the company digging deeper into debt or is it climbing out of debt? Is it raising cash by selling shares? Is it growing through acquisition instead of growing organically.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</si>
</sst>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232A31"/>
      <name val="Arial"/>
      <family val="2"/>
    </font>
    <font>
      <sz val="14"/>
      <color theme="1"/>
      <name val="Calibri"/>
      <family val="2"/>
      <scheme val="minor"/>
    </font>
    <font>
      <sz val="14"/>
      <color rgb="FF232A3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232A31"/>
      <name val="Arial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2" fillId="0" borderId="0" xfId="0" applyFont="1"/>
    <xf numFmtId="3" fontId="2" fillId="0" borderId="2" xfId="0" applyNumberFormat="1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2" fillId="2" borderId="3" xfId="0" applyFont="1" applyFill="1" applyBorder="1"/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10" borderId="2" xfId="0" applyNumberFormat="1" applyFill="1" applyBorder="1" applyAlignment="1">
      <alignment horizontal="center" vertical="center"/>
    </xf>
    <xf numFmtId="10" fontId="0" fillId="10" borderId="11" xfId="0" applyNumberForma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3" fontId="0" fillId="3" borderId="2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3" fontId="0" fillId="11" borderId="2" xfId="0" applyNumberFormat="1" applyFill="1" applyBorder="1" applyAlignment="1">
      <alignment horizontal="center" vertical="center"/>
    </xf>
    <xf numFmtId="3" fontId="0" fillId="12" borderId="2" xfId="0" applyNumberForma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3" fontId="2" fillId="4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0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0" borderId="20" xfId="0" applyFont="1" applyBorder="1"/>
    <xf numFmtId="0" fontId="2" fillId="0" borderId="19" xfId="0" applyFont="1" applyBorder="1"/>
    <xf numFmtId="0" fontId="2" fillId="0" borderId="21" xfId="0" applyFont="1" applyBorder="1"/>
    <xf numFmtId="3" fontId="0" fillId="10" borderId="11" xfId="0" applyNumberFormat="1" applyFill="1" applyBorder="1" applyAlignment="1">
      <alignment horizontal="center" vertical="center"/>
    </xf>
    <xf numFmtId="3" fontId="0" fillId="10" borderId="2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8" borderId="2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textRotation="255" wrapText="1"/>
    </xf>
    <xf numFmtId="0" fontId="6" fillId="14" borderId="2" xfId="0" applyFont="1" applyFill="1" applyBorder="1" applyAlignment="1">
      <alignment horizontal="center" vertical="center" textRotation="255" wrapText="1"/>
    </xf>
    <xf numFmtId="0" fontId="6" fillId="11" borderId="2" xfId="0" applyFont="1" applyFill="1" applyBorder="1" applyAlignment="1">
      <alignment horizontal="center" vertical="center" textRotation="255" wrapText="1"/>
    </xf>
    <xf numFmtId="0" fontId="6" fillId="13" borderId="2" xfId="0" applyFont="1" applyFill="1" applyBorder="1" applyAlignment="1">
      <alignment horizontal="center" vertical="center" textRotation="255" wrapText="1"/>
    </xf>
    <xf numFmtId="0" fontId="6" fillId="12" borderId="2" xfId="0" applyFont="1" applyFill="1" applyBorder="1" applyAlignment="1">
      <alignment horizontal="center" vertical="center" textRotation="255" wrapText="1"/>
    </xf>
    <xf numFmtId="0" fontId="6" fillId="6" borderId="2" xfId="0" applyFont="1" applyFill="1" applyBorder="1" applyAlignment="1">
      <alignment horizontal="center" vertical="center" textRotation="255" wrapText="1"/>
    </xf>
    <xf numFmtId="0" fontId="2" fillId="0" borderId="0" xfId="0" applyFont="1" applyAlignment="1">
      <alignment horizontal="center"/>
    </xf>
    <xf numFmtId="0" fontId="2" fillId="9" borderId="22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left" vertical="center" wrapText="1"/>
    </xf>
    <xf numFmtId="3" fontId="2" fillId="9" borderId="22" xfId="0" applyNumberFormat="1" applyFont="1" applyFill="1" applyBorder="1" applyAlignment="1">
      <alignment horizontal="center" vertical="center"/>
    </xf>
    <xf numFmtId="3" fontId="2" fillId="9" borderId="23" xfId="0" applyNumberFormat="1" applyFont="1" applyFill="1" applyBorder="1" applyAlignment="1">
      <alignment horizontal="center" vertical="center"/>
    </xf>
    <xf numFmtId="3" fontId="2" fillId="9" borderId="24" xfId="0" applyNumberFormat="1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left" vertical="center"/>
    </xf>
    <xf numFmtId="0" fontId="2" fillId="9" borderId="23" xfId="0" applyFont="1" applyFill="1" applyBorder="1" applyAlignment="1">
      <alignment horizontal="left" vertical="center"/>
    </xf>
    <xf numFmtId="0" fontId="2" fillId="9" borderId="24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 Gross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Table'!$A$2:$A$9</c:f>
              <c:strCache>
                <c:ptCount val="8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Table'!$E$2:$E$5</c:f>
              <c:numCache>
                <c:formatCode>#,##0</c:formatCode>
                <c:ptCount val="4"/>
                <c:pt idx="0">
                  <c:v>20853000</c:v>
                </c:pt>
                <c:pt idx="1">
                  <c:v>13606000</c:v>
                </c:pt>
                <c:pt idx="2">
                  <c:v>6630000</c:v>
                </c:pt>
                <c:pt idx="3">
                  <c:v>4069000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54-4D5D-89CA-953284BD3A56}"/>
            </c:ext>
          </c:extLst>
        </c:ser>
        <c:ser>
          <c:idx val="2"/>
          <c:order val="2"/>
          <c:tx>
            <c:strRef>
              <c:f>'Pivot Table'!$A$10:$A$17</c:f>
              <c:strCache>
                <c:ptCount val="8"/>
                <c:pt idx="0">
                  <c:v>Ford Motor Company (F)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Table'!$E$10:$E$13</c:f>
              <c:numCache>
                <c:formatCode>#,##0</c:formatCode>
                <c:ptCount val="4"/>
                <c:pt idx="0">
                  <c:v>23660000</c:v>
                </c:pt>
                <c:pt idx="1">
                  <c:v>21690000</c:v>
                </c:pt>
                <c:pt idx="2">
                  <c:v>14392000</c:v>
                </c:pt>
                <c:pt idx="3">
                  <c:v>21207000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54-4D5D-89CA-953284BD3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11199551"/>
        <c:axId val="71600574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'Pivot Table'!$A$2:$A$9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854-4D5D-89CA-953284BD3A56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Table'!$A$10:$A$17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854-4D5D-89CA-953284BD3A56}"/>
                  </c:ext>
                </c:extLst>
              </c15:ser>
            </c15:filteredBarSeries>
          </c:ext>
        </c:extLst>
      </c:barChart>
      <c:catAx>
        <c:axId val="1711199551"/>
        <c:scaling>
          <c:orientation val="maxMin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05743"/>
        <c:crosses val="autoZero"/>
        <c:auto val="0"/>
        <c:lblAlgn val="ctr"/>
        <c:lblOffset val="100"/>
        <c:noMultiLvlLbl val="0"/>
      </c:catAx>
      <c:valAx>
        <c:axId val="716005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19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 Net Income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09279121741075"/>
          <c:y val="0.15081146292107647"/>
          <c:w val="0.81448533476975715"/>
          <c:h val="0.659295943946253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Table'!$A$2:$A$9</c:f>
              <c:strCache>
                <c:ptCount val="8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4.7119764295449808E-3"/>
                  <c:y val="-7.82598425196850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32-4150-94EA-0F9DB00C099E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Table'!$D$2:$D$5</c:f>
              <c:numCache>
                <c:formatCode>#,##0</c:formatCode>
                <c:ptCount val="4"/>
                <c:pt idx="0">
                  <c:v>12583000</c:v>
                </c:pt>
                <c:pt idx="1">
                  <c:v>5519000</c:v>
                </c:pt>
                <c:pt idx="2">
                  <c:v>690000</c:v>
                </c:pt>
                <c:pt idx="3">
                  <c:v>-862000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32-4150-94EA-0F9DB00C099E}"/>
            </c:ext>
          </c:extLst>
        </c:ser>
        <c:ser>
          <c:idx val="2"/>
          <c:order val="2"/>
          <c:tx>
            <c:strRef>
              <c:f>'Pivot Table'!$A$10:$A$17</c:f>
              <c:strCache>
                <c:ptCount val="8"/>
                <c:pt idx="0">
                  <c:v>Ford Motor Company (F)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dLbls>
            <c:dLbl>
              <c:idx val="2"/>
              <c:layout>
                <c:manualLayout>
                  <c:x val="-4.7108634956954994E-3"/>
                  <c:y val="-9.99989729544676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32-4150-94EA-0F9DB00C099E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Table'!$D$10:$D$13</c:f>
              <c:numCache>
                <c:formatCode>#,##0</c:formatCode>
                <c:ptCount val="4"/>
                <c:pt idx="0">
                  <c:v>-1981000</c:v>
                </c:pt>
                <c:pt idx="1">
                  <c:v>17937000</c:v>
                </c:pt>
                <c:pt idx="2">
                  <c:v>-1279000</c:v>
                </c:pt>
                <c:pt idx="3">
                  <c:v>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32-4150-94EA-0F9DB00C0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9321520"/>
        <c:axId val="2537215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'Pivot Table'!$A$2:$A$9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532-4150-94EA-0F9DB00C099E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Table'!$A$10:$A$17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32-4150-94EA-0F9DB00C099E}"/>
                  </c:ext>
                </c:extLst>
              </c15:ser>
            </c15:filteredBarSeries>
          </c:ext>
        </c:extLst>
      </c:barChart>
      <c:catAx>
        <c:axId val="269321520"/>
        <c:scaling>
          <c:orientation val="maxMin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721584"/>
        <c:crosses val="autoZero"/>
        <c:auto val="0"/>
        <c:lblAlgn val="ctr"/>
        <c:lblOffset val="100"/>
        <c:noMultiLvlLbl val="0"/>
      </c:catAx>
      <c:valAx>
        <c:axId val="2537215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noFill/>
          <a:ln>
            <a:solidFill>
              <a:srgbClr val="00B0F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2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 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'Pivot Table'!$A$2</c:f>
              <c:strCache>
                <c:ptCount val="1"/>
                <c:pt idx="0">
                  <c:v>Tesla Inc (TSLA)</c:v>
                </c:pt>
              </c:strCache>
            </c:strRef>
          </c:tx>
          <c:spPr>
            <a:solidFill>
              <a:schemeClr val="accent1">
                <a:lumMod val="75000"/>
                <a:alpha val="92000"/>
              </a:schemeClr>
            </a:solidFill>
            <a:ln>
              <a:noFill/>
            </a:ln>
            <a:effectLst>
              <a:outerShdw blurRad="12700" dist="50800" dir="5400000" algn="ctr" rotWithShape="0">
                <a:srgbClr val="000000">
                  <a:alpha val="43137"/>
                </a:srgbClr>
              </a:out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B0F0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Table'!$K$2:$K$5</c:f>
              <c:numCache>
                <c:formatCode>#,##0</c:formatCode>
                <c:ptCount val="4"/>
                <c:pt idx="0">
                  <c:v>45898000</c:v>
                </c:pt>
                <c:pt idx="1">
                  <c:v>31583000</c:v>
                </c:pt>
                <c:pt idx="2">
                  <c:v>23679000</c:v>
                </c:pt>
                <c:pt idx="3">
                  <c:v>8110000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78-420E-A181-F385B45D2B60}"/>
            </c:ext>
          </c:extLst>
        </c:ser>
        <c:ser>
          <c:idx val="0"/>
          <c:order val="1"/>
          <c:tx>
            <c:strRef>
              <c:f>'Pivot Table'!$A$10</c:f>
              <c:strCache>
                <c:ptCount val="1"/>
                <c:pt idx="0">
                  <c:v>Ford Motor Company (F)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shade val="6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Table'!$K$10:$K$13</c:f>
              <c:numCache>
                <c:formatCode>#,##0</c:formatCode>
                <c:ptCount val="4"/>
                <c:pt idx="0">
                  <c:v>43167000</c:v>
                </c:pt>
                <c:pt idx="1">
                  <c:v>48622000</c:v>
                </c:pt>
                <c:pt idx="2">
                  <c:v>30811000</c:v>
                </c:pt>
                <c:pt idx="3">
                  <c:v>33230000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8-420E-A181-F385B45D2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7789887"/>
        <c:axId val="485571359"/>
      </c:barChart>
      <c:catAx>
        <c:axId val="387789887"/>
        <c:scaling>
          <c:orientation val="maxMin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71359"/>
        <c:crosses val="autoZero"/>
        <c:auto val="0"/>
        <c:lblAlgn val="ctr"/>
        <c:lblOffset val="100"/>
        <c:noMultiLvlLbl val="0"/>
      </c:catAx>
      <c:valAx>
        <c:axId val="48557135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8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 Cash Flow From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Table'!$A$2</c:f>
              <c:strCache>
                <c:ptCount val="1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'Pivot Table'!$C$10:$C$13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Table'!$E$108:$E$111</c:f>
              <c:numCache>
                <c:formatCode>0%</c:formatCode>
                <c:ptCount val="4"/>
                <c:pt idx="0">
                  <c:v>0.68239328915048436</c:v>
                </c:pt>
                <c:pt idx="1">
                  <c:v>0.42138249523530275</c:v>
                </c:pt>
                <c:pt idx="2">
                  <c:v>0.19670991658943465</c:v>
                </c:pt>
                <c:pt idx="3">
                  <c:v>0.11998603073238874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3-43DB-9EA7-1406C40D2D91}"/>
            </c:ext>
          </c:extLst>
        </c:ser>
        <c:ser>
          <c:idx val="1"/>
          <c:order val="1"/>
          <c:tx>
            <c:strRef>
              <c:f>'Pivot Table'!$A$10</c:f>
              <c:strCache>
                <c:ptCount val="1"/>
                <c:pt idx="0">
                  <c:v>Ford Motor Company (F)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'Pivot Table'!$C$10:$C$13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Table'!$F$108:$F$111</c:f>
              <c:numCache>
                <c:formatCode>0%</c:formatCode>
                <c:ptCount val="4"/>
                <c:pt idx="0">
                  <c:v>0.31760671084951569</c:v>
                </c:pt>
                <c:pt idx="1">
                  <c:v>0.57861750476469731</c:v>
                </c:pt>
                <c:pt idx="2">
                  <c:v>0.80329008341056529</c:v>
                </c:pt>
                <c:pt idx="3">
                  <c:v>0.88001396926761122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C3-43DB-9EA7-1406C40D2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7794207"/>
        <c:axId val="500667967"/>
        <c:axId val="0"/>
      </c:bar3DChart>
      <c:catAx>
        <c:axId val="387794207"/>
        <c:scaling>
          <c:orientation val="maxMin"/>
        </c:scaling>
        <c:delete val="0"/>
        <c:axPos val="b"/>
        <c:numFmt formatCode="m/d/yy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67967"/>
        <c:crosses val="autoZero"/>
        <c:auto val="0"/>
        <c:lblAlgn val="ctr"/>
        <c:lblOffset val="100"/>
        <c:noMultiLvlLbl val="0"/>
      </c:catAx>
      <c:valAx>
        <c:axId val="5006679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9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Quaterly Net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p3d/>
      </c:spPr>
    </c:sideWall>
    <c:backWall>
      <c:thickness val="0"/>
      <c:spPr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Table'!$A$2</c:f>
              <c:strCache>
                <c:ptCount val="1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58750" h="57150"/>
            </a:sp3d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Table'!$C$14:$C$17</c:f>
              <c:numCache>
                <c:formatCode>m/d/yyyy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'Pivot Table'!$D$6:$D$9</c:f>
              <c:numCache>
                <c:formatCode>#,##0</c:formatCode>
                <c:ptCount val="4"/>
                <c:pt idx="0">
                  <c:v>2703000</c:v>
                </c:pt>
                <c:pt idx="1">
                  <c:v>2513000</c:v>
                </c:pt>
                <c:pt idx="2">
                  <c:v>3687000</c:v>
                </c:pt>
                <c:pt idx="3">
                  <c:v>3292000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AD01-4D7A-9815-5B7FBAB84205}"/>
            </c:ext>
          </c:extLst>
        </c:ser>
        <c:ser>
          <c:idx val="2"/>
          <c:order val="1"/>
          <c:tx>
            <c:strRef>
              <c:f>'Pivot Table'!$A$10</c:f>
              <c:strCache>
                <c:ptCount val="1"/>
                <c:pt idx="0">
                  <c:v>Ford Motor Company (F)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361950" h="50800"/>
            </a:sp3d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Table'!$C$14:$C$17</c:f>
              <c:numCache>
                <c:formatCode>m/d/yyyy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'Pivot Table'!$D$14:$D$17</c:f>
              <c:numCache>
                <c:formatCode>#,##0</c:formatCode>
                <c:ptCount val="4"/>
                <c:pt idx="0">
                  <c:v>1917000</c:v>
                </c:pt>
                <c:pt idx="1">
                  <c:v>1757000</c:v>
                </c:pt>
                <c:pt idx="2">
                  <c:v>1289000</c:v>
                </c:pt>
                <c:pt idx="3">
                  <c:v>-827000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AD01-4D7A-9815-5B7FBAB842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9"/>
        <c:gapDepth val="43"/>
        <c:shape val="box"/>
        <c:axId val="137028208"/>
        <c:axId val="1198706928"/>
        <c:axId val="0"/>
      </c:bar3DChart>
      <c:catAx>
        <c:axId val="137028208"/>
        <c:scaling>
          <c:orientation val="maxMin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706928"/>
        <c:crosses val="autoZero"/>
        <c:auto val="0"/>
        <c:lblAlgn val="ctr"/>
        <c:lblOffset val="100"/>
        <c:tickLblSkip val="1"/>
        <c:noMultiLvlLbl val="0"/>
      </c:catAx>
      <c:valAx>
        <c:axId val="1198706928"/>
        <c:scaling>
          <c:orientation val="minMax"/>
        </c:scaling>
        <c:delete val="0"/>
        <c:axPos val="r"/>
        <c:majorGridlines>
          <c:spPr>
            <a:ln w="12700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none"/>
        <c:tickLblPos val="high"/>
        <c:spPr>
          <a:noFill/>
          <a:ln>
            <a:solidFill>
              <a:schemeClr val="dk1">
                <a:lumMod val="50000"/>
                <a:lumOff val="50000"/>
                <a:alpha val="93000"/>
              </a:schemeClr>
            </a:solidFill>
          </a:ln>
          <a:effectLst>
            <a:outerShdw blurRad="50800" dist="50800" dir="5400000" sx="99000" sy="99000" algn="ctr" rotWithShape="0">
              <a:srgbClr val="000000">
                <a:alpha val="40000"/>
              </a:srgbClr>
            </a:outerShdw>
          </a:effectLst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Annual 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>
          <a:outerShdw blurRad="25400" dist="38100" dir="5400000" algn="ctr" rotWithShape="0">
            <a:srgbClr val="000000">
              <a:alpha val="98000"/>
            </a:srgbClr>
          </a:outerShdw>
        </a:effectLst>
        <a:sp3d/>
      </c:spPr>
    </c:sideWall>
    <c:backWall>
      <c:thickness val="0"/>
      <c:spPr>
        <a:noFill/>
        <a:ln>
          <a:noFill/>
        </a:ln>
        <a:effectLst>
          <a:outerShdw blurRad="25400" dist="38100" dir="5400000" algn="ctr" rotWithShape="0">
            <a:srgbClr val="000000">
              <a:alpha val="98000"/>
            </a:srgbClr>
          </a:outerShdw>
        </a:effectLst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Table'!$A$2:$A$9</c:f>
              <c:strCache>
                <c:ptCount val="8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-1.8993352326684267E-3"/>
                  <c:y val="-1.77777777777777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DE2-4ECD-8253-7CD042AD57C5}"/>
                </c:ext>
              </c:extLst>
            </c:dLbl>
            <c:dLbl>
              <c:idx val="1"/>
              <c:layout>
                <c:manualLayout>
                  <c:x val="-3.4858035907904532E-2"/>
                  <c:y val="-3.12783902012249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DE2-4ECD-8253-7CD042AD57C5}"/>
                </c:ext>
              </c:extLst>
            </c:dLbl>
            <c:dLbl>
              <c:idx val="2"/>
              <c:layout>
                <c:manualLayout>
                  <c:x val="-3.7986704653371322E-3"/>
                  <c:y val="-2.96296296296296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E2-4ECD-8253-7CD042AD57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Table'!$L$2:$L$5</c:f>
              <c:numCache>
                <c:formatCode>0.00%</c:formatCode>
                <c:ptCount val="4"/>
                <c:pt idx="0">
                  <c:v>0.27415137914506077</c:v>
                </c:pt>
                <c:pt idx="1">
                  <c:v>0.17474590760852357</c:v>
                </c:pt>
                <c:pt idx="2">
                  <c:v>2.913974407703028E-2</c:v>
                </c:pt>
                <c:pt idx="3">
                  <c:v>-0.10628853267570901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7DE2-4ECD-8253-7CD042AD57C5}"/>
            </c:ext>
          </c:extLst>
        </c:ser>
        <c:ser>
          <c:idx val="2"/>
          <c:order val="2"/>
          <c:tx>
            <c:strRef>
              <c:f>'Pivot Table'!$A$10:$A$17</c:f>
              <c:strCache>
                <c:ptCount val="8"/>
                <c:pt idx="0">
                  <c:v>Ford Motor Company (F)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5.6673022709768116E-2"/>
                  <c:y val="3.82842811315252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E2-4ECD-8253-7CD042AD57C5}"/>
                </c:ext>
              </c:extLst>
            </c:dLbl>
            <c:dLbl>
              <c:idx val="1"/>
              <c:layout>
                <c:manualLayout>
                  <c:x val="-1.8993352326685661E-3"/>
                  <c:y val="-2.0740740740740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DE2-4ECD-8253-7CD042AD57C5}"/>
                </c:ext>
              </c:extLst>
            </c:dLbl>
            <c:dLbl>
              <c:idx val="2"/>
              <c:layout>
                <c:manualLayout>
                  <c:x val="6.5862664602822085E-2"/>
                  <c:y val="5.80211140274132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E2-4ECD-8253-7CD042AD57C5}"/>
                </c:ext>
              </c:extLst>
            </c:dLbl>
            <c:dLbl>
              <c:idx val="3"/>
              <c:layout>
                <c:manualLayout>
                  <c:x val="-7.5973409306742644E-3"/>
                  <c:y val="-5.92592592592592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DE2-4ECD-8253-7CD042AD57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Table'!$L$10:$L$13</c:f>
              <c:numCache>
                <c:formatCode>0.00%</c:formatCode>
                <c:ptCount val="4"/>
                <c:pt idx="0">
                  <c:v>-4.5891537517084809E-2</c:v>
                </c:pt>
                <c:pt idx="1">
                  <c:v>0.36890707909999587</c:v>
                </c:pt>
                <c:pt idx="2">
                  <c:v>-4.1511148615754112E-2</c:v>
                </c:pt>
                <c:pt idx="3">
                  <c:v>1.4143845922359314E-3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4-7DE2-4ECD-8253-7CD042AD57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03775775"/>
        <c:axId val="761800431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'Pivot Table'!$A$2:$A$9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7DE2-4ECD-8253-7CD042AD57C5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Table'!$A$10:$A$17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DE2-4ECD-8253-7CD042AD57C5}"/>
                  </c:ext>
                </c:extLst>
              </c15:ser>
            </c15:filteredBarSeries>
          </c:ext>
        </c:extLst>
      </c:bar3DChart>
      <c:catAx>
        <c:axId val="1703775775"/>
        <c:scaling>
          <c:orientation val="maxMin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00431"/>
        <c:crosses val="autoZero"/>
        <c:auto val="0"/>
        <c:lblAlgn val="ctr"/>
        <c:lblOffset val="750"/>
        <c:tickLblSkip val="1"/>
        <c:noMultiLvlLbl val="0"/>
      </c:catAx>
      <c:valAx>
        <c:axId val="7618004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7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0</xdr:row>
      <xdr:rowOff>0</xdr:rowOff>
    </xdr:from>
    <xdr:to>
      <xdr:col>12</xdr:col>
      <xdr:colOff>603250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78979-0D91-48D3-BE9C-D1AF864C7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6350</xdr:rowOff>
    </xdr:from>
    <xdr:to>
      <xdr:col>12</xdr:col>
      <xdr:colOff>457206</xdr:colOff>
      <xdr:row>23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E4CD96-F0E8-42B3-8D8F-889717FE1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0</xdr:rowOff>
    </xdr:from>
    <xdr:to>
      <xdr:col>12</xdr:col>
      <xdr:colOff>596900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75F14E-4554-4301-BBB1-BF8A4B5E0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12</xdr:col>
      <xdr:colOff>596900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DD4C5-9BDA-4975-A158-713025EA9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6350</xdr:rowOff>
    </xdr:from>
    <xdr:to>
      <xdr:col>13</xdr:col>
      <xdr:colOff>88900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0B143-A184-42EE-8909-E0AF959C6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6350</xdr:colOff>
      <xdr:row>0</xdr:row>
      <xdr:rowOff>0</xdr:rowOff>
    </xdr:from>
    <xdr:to>
      <xdr:col>12</xdr:col>
      <xdr:colOff>596900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05F8CD-1D7E-42E8-9744-8D667D1E6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C1:G39"/>
  <sheetViews>
    <sheetView tabSelected="1" topLeftCell="A8" workbookViewId="0">
      <selection activeCell="D6" sqref="D6"/>
    </sheetView>
  </sheetViews>
  <sheetFormatPr defaultRowHeight="14.5" x14ac:dyDescent="0.35"/>
  <cols>
    <col min="1" max="1" width="11.453125" customWidth="1"/>
    <col min="2" max="2" width="8.08984375" customWidth="1"/>
    <col min="3" max="3" width="37.36328125" bestFit="1" customWidth="1"/>
    <col min="4" max="7" width="14.1796875" bestFit="1" customWidth="1"/>
    <col min="9" max="9" width="14.54296875" customWidth="1"/>
    <col min="10" max="13" width="14.1796875" bestFit="1" customWidth="1"/>
  </cols>
  <sheetData>
    <row r="1" spans="3:7" ht="15" thickBot="1" x14ac:dyDescent="0.4"/>
    <row r="2" spans="3:7" ht="21.5" thickBot="1" x14ac:dyDescent="0.4">
      <c r="C2" s="49" t="s">
        <v>1</v>
      </c>
      <c r="D2" s="50"/>
      <c r="E2" s="50"/>
      <c r="F2" s="50"/>
      <c r="G2" s="51"/>
    </row>
    <row r="3" spans="3:7" ht="18.5" x14ac:dyDescent="0.45">
      <c r="C3" s="12" t="s">
        <v>0</v>
      </c>
      <c r="D3" s="14">
        <v>44834</v>
      </c>
      <c r="E3" s="13">
        <v>44926</v>
      </c>
      <c r="F3" s="13">
        <v>45016</v>
      </c>
      <c r="G3" s="13">
        <v>45107</v>
      </c>
    </row>
    <row r="4" spans="3:7" ht="18.5" x14ac:dyDescent="0.45">
      <c r="C4" s="7" t="s">
        <v>2</v>
      </c>
      <c r="D4" s="17">
        <v>5382000</v>
      </c>
      <c r="E4" s="16">
        <v>5777000</v>
      </c>
      <c r="F4" s="16">
        <v>4511000</v>
      </c>
      <c r="G4" s="16">
        <v>4533000</v>
      </c>
    </row>
    <row r="5" spans="3:7" ht="18.5" x14ac:dyDescent="0.45">
      <c r="C5" s="7" t="s">
        <v>3</v>
      </c>
      <c r="D5" s="17">
        <v>74426000</v>
      </c>
      <c r="E5" s="16">
        <v>82338000</v>
      </c>
      <c r="F5" s="16">
        <v>86833000</v>
      </c>
      <c r="G5" s="16">
        <v>90591000</v>
      </c>
    </row>
    <row r="6" spans="3:7" ht="18.5" x14ac:dyDescent="0.45">
      <c r="C6" s="7" t="s">
        <v>4</v>
      </c>
      <c r="D6" s="17">
        <v>33302000</v>
      </c>
      <c r="E6" s="16">
        <v>36440000</v>
      </c>
      <c r="F6" s="16">
        <v>37598000</v>
      </c>
      <c r="G6" s="16">
        <v>38409000</v>
      </c>
    </row>
    <row r="7" spans="3:7" ht="18.5" x14ac:dyDescent="0.45">
      <c r="C7" s="7" t="s">
        <v>5</v>
      </c>
      <c r="D7" s="17">
        <f>D5-D6</f>
        <v>41124000</v>
      </c>
      <c r="E7" s="16">
        <f>E5-E6</f>
        <v>45898000</v>
      </c>
      <c r="F7" s="16">
        <f>F5-F6</f>
        <v>49235000</v>
      </c>
      <c r="G7" s="16">
        <f>G5-G6</f>
        <v>52182000</v>
      </c>
    </row>
    <row r="8" spans="3:7" ht="18.5" x14ac:dyDescent="0.45">
      <c r="C8" s="7" t="s">
        <v>6</v>
      </c>
      <c r="D8" s="17">
        <v>3292000</v>
      </c>
      <c r="E8" s="16">
        <v>3687000</v>
      </c>
      <c r="F8" s="16">
        <v>2513000</v>
      </c>
      <c r="G8" s="16">
        <v>2703000</v>
      </c>
    </row>
    <row r="9" spans="3:7" ht="18.5" x14ac:dyDescent="0.45">
      <c r="C9" s="7" t="s">
        <v>7</v>
      </c>
      <c r="D9" s="17">
        <v>3292000</v>
      </c>
      <c r="E9" s="16">
        <v>3687000</v>
      </c>
      <c r="F9" s="16">
        <v>2513000</v>
      </c>
      <c r="G9" s="16">
        <v>2703000</v>
      </c>
    </row>
    <row r="10" spans="3:7" ht="18.5" x14ac:dyDescent="0.45">
      <c r="C10" s="7" t="s">
        <v>8</v>
      </c>
      <c r="D10" s="17">
        <v>2405000</v>
      </c>
      <c r="E10" s="16">
        <v>5943000</v>
      </c>
      <c r="F10" s="16">
        <v>11497000</v>
      </c>
      <c r="G10" s="16">
        <v>14724000</v>
      </c>
    </row>
    <row r="11" spans="3:7" ht="19" thickBot="1" x14ac:dyDescent="0.5">
      <c r="C11" s="9" t="s">
        <v>9</v>
      </c>
      <c r="D11" s="19">
        <v>1597000</v>
      </c>
      <c r="E11" s="18">
        <v>-3348000</v>
      </c>
      <c r="F11" s="18">
        <v>-204000</v>
      </c>
      <c r="G11" s="18">
        <v>-797000</v>
      </c>
    </row>
    <row r="12" spans="3:7" ht="19" thickBot="1" x14ac:dyDescent="0.5">
      <c r="C12" s="5"/>
      <c r="D12" s="20"/>
      <c r="E12" s="20"/>
      <c r="F12" s="20"/>
      <c r="G12" s="20"/>
    </row>
    <row r="13" spans="3:7" ht="18" x14ac:dyDescent="0.35">
      <c r="C13" s="15" t="s">
        <v>10</v>
      </c>
      <c r="D13" s="14">
        <v>43830</v>
      </c>
      <c r="E13" s="13">
        <v>44196</v>
      </c>
      <c r="F13" s="13">
        <v>44561</v>
      </c>
      <c r="G13" s="13">
        <v>44926</v>
      </c>
    </row>
    <row r="14" spans="3:7" ht="18.5" x14ac:dyDescent="0.45">
      <c r="C14" s="7" t="s">
        <v>2</v>
      </c>
      <c r="D14" s="17">
        <v>4069000</v>
      </c>
      <c r="E14" s="16">
        <v>6630000</v>
      </c>
      <c r="F14" s="16">
        <v>13606000</v>
      </c>
      <c r="G14" s="16">
        <v>20853000</v>
      </c>
    </row>
    <row r="15" spans="3:7" ht="18.5" x14ac:dyDescent="0.45">
      <c r="C15" s="7" t="s">
        <v>3</v>
      </c>
      <c r="D15" s="17">
        <v>34309000</v>
      </c>
      <c r="E15" s="16">
        <v>52148000</v>
      </c>
      <c r="F15" s="16">
        <v>62131000</v>
      </c>
      <c r="G15" s="16">
        <v>82338000</v>
      </c>
    </row>
    <row r="16" spans="3:7" ht="18.5" x14ac:dyDescent="0.45">
      <c r="C16" s="7" t="s">
        <v>4</v>
      </c>
      <c r="D16" s="17">
        <v>26199000</v>
      </c>
      <c r="E16" s="16">
        <v>28469000</v>
      </c>
      <c r="F16" s="16">
        <v>30548000</v>
      </c>
      <c r="G16" s="16">
        <v>36440000</v>
      </c>
    </row>
    <row r="17" spans="3:7" ht="18.5" x14ac:dyDescent="0.45">
      <c r="C17" s="7" t="s">
        <v>5</v>
      </c>
      <c r="D17" s="17">
        <f>D15-D16</f>
        <v>8110000</v>
      </c>
      <c r="E17" s="16">
        <f>E15-E16</f>
        <v>23679000</v>
      </c>
      <c r="F17" s="16">
        <f>F15-F16</f>
        <v>31583000</v>
      </c>
      <c r="G17" s="16">
        <f>G15-G16</f>
        <v>45898000</v>
      </c>
    </row>
    <row r="18" spans="3:7" ht="18.5" x14ac:dyDescent="0.45">
      <c r="C18" s="7" t="s">
        <v>6</v>
      </c>
      <c r="D18" s="17">
        <v>-862000</v>
      </c>
      <c r="E18" s="16">
        <v>690000</v>
      </c>
      <c r="F18" s="16">
        <v>5519000</v>
      </c>
      <c r="G18" s="16">
        <v>12583000</v>
      </c>
    </row>
    <row r="19" spans="3:7" ht="18.5" x14ac:dyDescent="0.45">
      <c r="C19" s="7" t="s">
        <v>7</v>
      </c>
      <c r="D19" s="17">
        <v>-862000</v>
      </c>
      <c r="E19" s="16">
        <f>E18</f>
        <v>690000</v>
      </c>
      <c r="F19" s="16">
        <f>F18</f>
        <v>5519000</v>
      </c>
      <c r="G19" s="16">
        <f>G18</f>
        <v>12583000</v>
      </c>
    </row>
    <row r="20" spans="3:7" ht="18.5" x14ac:dyDescent="0.45">
      <c r="C20" s="7" t="s">
        <v>8</v>
      </c>
      <c r="D20" s="17">
        <v>2405000</v>
      </c>
      <c r="E20" s="16">
        <v>5943000</v>
      </c>
      <c r="F20" s="16">
        <v>11497000</v>
      </c>
      <c r="G20" s="16">
        <v>14724000</v>
      </c>
    </row>
    <row r="21" spans="3:7" ht="19" thickBot="1" x14ac:dyDescent="0.5">
      <c r="C21" s="9" t="s">
        <v>9</v>
      </c>
      <c r="D21" s="19">
        <v>2498000</v>
      </c>
      <c r="E21" s="18">
        <v>12784000</v>
      </c>
      <c r="F21" s="18">
        <v>-1574000</v>
      </c>
      <c r="G21" s="18">
        <v>-776000</v>
      </c>
    </row>
    <row r="23" spans="3:7" ht="22.5" customHeight="1" x14ac:dyDescent="0.35"/>
    <row r="24" spans="3:7" s="2" customFormat="1" ht="24.5" customHeight="1" x14ac:dyDescent="0.35"/>
    <row r="25" spans="3:7" s="2" customFormat="1" ht="24.5" customHeight="1" x14ac:dyDescent="0.35"/>
    <row r="26" spans="3:7" s="2" customFormat="1" ht="24.5" customHeight="1" x14ac:dyDescent="0.35"/>
    <row r="27" spans="3:7" s="2" customFormat="1" ht="24.5" customHeight="1" x14ac:dyDescent="0.35"/>
    <row r="28" spans="3:7" s="2" customFormat="1" ht="24.5" customHeight="1" x14ac:dyDescent="0.35"/>
    <row r="29" spans="3:7" s="2" customFormat="1" ht="24.5" customHeight="1" x14ac:dyDescent="0.35"/>
    <row r="30" spans="3:7" s="2" customFormat="1" ht="24.5" customHeight="1" x14ac:dyDescent="0.35"/>
    <row r="31" spans="3:7" s="2" customFormat="1" ht="24.5" customHeight="1" x14ac:dyDescent="0.35"/>
    <row r="32" spans="3:7" s="2" customFormat="1" ht="24.5" customHeight="1" x14ac:dyDescent="0.35"/>
    <row r="33" s="2" customFormat="1" ht="24.5" customHeight="1" x14ac:dyDescent="0.35"/>
    <row r="34" s="2" customFormat="1" ht="24.5" customHeight="1" x14ac:dyDescent="0.35"/>
    <row r="35" s="2" customFormat="1" ht="24.5" customHeight="1" x14ac:dyDescent="0.35"/>
    <row r="36" s="2" customFormat="1" ht="24.5" customHeight="1" x14ac:dyDescent="0.35"/>
    <row r="37" s="2" customFormat="1" ht="24.5" customHeight="1" x14ac:dyDescent="0.35"/>
    <row r="38" s="2" customFormat="1" ht="24.5" customHeight="1" x14ac:dyDescent="0.35"/>
    <row r="39" s="2" customFormat="1" ht="24.5" customHeight="1" x14ac:dyDescent="0.35"/>
  </sheetData>
  <mergeCells count="1">
    <mergeCell ref="C2:G2"/>
  </mergeCells>
  <conditionalFormatting sqref="D4:G11 D14:G21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BCA-D3A2-4934-B216-85A34E1D95AA}">
  <sheetPr codeName="Sheet2">
    <tabColor rgb="FFFFC000"/>
  </sheetPr>
  <dimension ref="B2:F22"/>
  <sheetViews>
    <sheetView topLeftCell="A13" zoomScaleNormal="100" workbookViewId="0">
      <selection activeCell="E10" sqref="E10"/>
    </sheetView>
  </sheetViews>
  <sheetFormatPr defaultRowHeight="14.5" x14ac:dyDescent="0.35"/>
  <cols>
    <col min="2" max="2" width="37.36328125" bestFit="1" customWidth="1"/>
    <col min="3" max="3" width="16" bestFit="1" customWidth="1"/>
    <col min="4" max="4" width="20.36328125" bestFit="1" customWidth="1"/>
    <col min="5" max="6" width="16" bestFit="1" customWidth="1"/>
    <col min="8" max="8" width="13.7265625" customWidth="1"/>
    <col min="9" max="9" width="14.26953125" customWidth="1"/>
  </cols>
  <sheetData>
    <row r="2" spans="2:6" ht="15" thickBot="1" x14ac:dyDescent="0.4"/>
    <row r="3" spans="2:6" ht="20.5" thickBot="1" x14ac:dyDescent="0.4">
      <c r="B3" s="52" t="s">
        <v>11</v>
      </c>
      <c r="C3" s="53"/>
      <c r="D3" s="53"/>
      <c r="E3" s="53"/>
      <c r="F3" s="54"/>
    </row>
    <row r="4" spans="2:6" ht="18.5" x14ac:dyDescent="0.45">
      <c r="B4" s="12" t="s">
        <v>0</v>
      </c>
      <c r="C4" s="14">
        <v>44834</v>
      </c>
      <c r="D4" s="13">
        <v>44926</v>
      </c>
      <c r="E4" s="13">
        <v>45016</v>
      </c>
      <c r="F4" s="13">
        <v>45107</v>
      </c>
    </row>
    <row r="5" spans="2:6" ht="18.5" x14ac:dyDescent="0.45">
      <c r="B5" s="7" t="s">
        <v>2</v>
      </c>
      <c r="C5" s="8">
        <v>5038000</v>
      </c>
      <c r="D5" s="6">
        <v>6183000</v>
      </c>
      <c r="E5" s="6">
        <v>4619000</v>
      </c>
      <c r="F5" s="6">
        <v>7483000</v>
      </c>
    </row>
    <row r="6" spans="2:6" ht="18.5" x14ac:dyDescent="0.45">
      <c r="B6" s="7" t="s">
        <v>3</v>
      </c>
      <c r="C6" s="8">
        <v>246919000</v>
      </c>
      <c r="D6" s="6">
        <v>255884000</v>
      </c>
      <c r="E6" s="6">
        <v>256800000</v>
      </c>
      <c r="F6" s="6">
        <v>265991000</v>
      </c>
    </row>
    <row r="7" spans="2:6" ht="18.5" x14ac:dyDescent="0.45">
      <c r="B7" s="7" t="s">
        <v>4</v>
      </c>
      <c r="C7" s="8">
        <v>204830000</v>
      </c>
      <c r="D7" s="6">
        <v>212717000</v>
      </c>
      <c r="E7" s="6">
        <v>214603000</v>
      </c>
      <c r="F7" s="6">
        <v>222385000</v>
      </c>
    </row>
    <row r="8" spans="2:6" ht="18.5" x14ac:dyDescent="0.45">
      <c r="B8" s="7" t="s">
        <v>5</v>
      </c>
      <c r="C8" s="8">
        <f>C6-C7</f>
        <v>42089000</v>
      </c>
      <c r="D8" s="6">
        <f>D6-D7</f>
        <v>43167000</v>
      </c>
      <c r="E8" s="6">
        <f>E6-E7</f>
        <v>42197000</v>
      </c>
      <c r="F8" s="6">
        <f>F6-F7</f>
        <v>43606000</v>
      </c>
    </row>
    <row r="9" spans="2:6" ht="18.5" x14ac:dyDescent="0.45">
      <c r="B9" s="7" t="s">
        <v>6</v>
      </c>
      <c r="C9" s="8">
        <v>-827000</v>
      </c>
      <c r="D9" s="6">
        <v>1289000</v>
      </c>
      <c r="E9" s="6">
        <v>1757000</v>
      </c>
      <c r="F9" s="6">
        <v>1917000</v>
      </c>
    </row>
    <row r="10" spans="2:6" ht="18.5" x14ac:dyDescent="0.45">
      <c r="B10" s="7" t="s">
        <v>7</v>
      </c>
      <c r="C10" s="8">
        <v>-827000</v>
      </c>
      <c r="D10" s="6">
        <v>1289000</v>
      </c>
      <c r="E10" s="6">
        <v>1757000</v>
      </c>
      <c r="F10" s="6">
        <v>1917000</v>
      </c>
    </row>
    <row r="11" spans="2:6" ht="18.5" x14ac:dyDescent="0.45">
      <c r="B11" s="7" t="s">
        <v>8</v>
      </c>
      <c r="C11" s="8">
        <v>3812000</v>
      </c>
      <c r="D11" s="6">
        <v>1178000</v>
      </c>
      <c r="E11" s="6">
        <v>2800000</v>
      </c>
      <c r="F11" s="6">
        <v>5035000</v>
      </c>
    </row>
    <row r="12" spans="2:6" ht="19" thickBot="1" x14ac:dyDescent="0.5">
      <c r="B12" s="9" t="s">
        <v>9</v>
      </c>
      <c r="C12" s="11">
        <v>1991000</v>
      </c>
      <c r="D12" s="10">
        <v>3261000</v>
      </c>
      <c r="E12" s="10">
        <v>-3051000</v>
      </c>
      <c r="F12" s="10">
        <v>4268000</v>
      </c>
    </row>
    <row r="13" spans="2:6" ht="19" thickBot="1" x14ac:dyDescent="0.5">
      <c r="B13" s="5"/>
      <c r="C13" s="5"/>
      <c r="D13" s="5"/>
      <c r="E13" s="5"/>
      <c r="F13" s="5"/>
    </row>
    <row r="14" spans="2:6" ht="18" x14ac:dyDescent="0.35">
      <c r="B14" s="15" t="s">
        <v>10</v>
      </c>
      <c r="C14" s="14">
        <v>43830</v>
      </c>
      <c r="D14" s="13">
        <v>44196</v>
      </c>
      <c r="E14" s="13">
        <v>44561</v>
      </c>
      <c r="F14" s="13">
        <v>44926</v>
      </c>
    </row>
    <row r="15" spans="2:6" ht="18.5" x14ac:dyDescent="0.45">
      <c r="B15" s="7" t="s">
        <v>2</v>
      </c>
      <c r="C15" s="17">
        <v>21207000</v>
      </c>
      <c r="D15" s="16">
        <v>14392000</v>
      </c>
      <c r="E15" s="16">
        <v>21690000</v>
      </c>
      <c r="F15" s="16">
        <v>23660000</v>
      </c>
    </row>
    <row r="16" spans="2:6" ht="18.5" x14ac:dyDescent="0.45">
      <c r="B16" s="7" t="s">
        <v>3</v>
      </c>
      <c r="C16" s="17">
        <v>258537000</v>
      </c>
      <c r="D16" s="16">
        <v>267261000</v>
      </c>
      <c r="E16" s="16">
        <v>257035000</v>
      </c>
      <c r="F16" s="16">
        <v>255884000</v>
      </c>
    </row>
    <row r="17" spans="2:6" ht="18.5" x14ac:dyDescent="0.45">
      <c r="B17" s="7" t="s">
        <v>4</v>
      </c>
      <c r="C17" s="17">
        <v>225307000</v>
      </c>
      <c r="D17" s="16">
        <v>236450000</v>
      </c>
      <c r="E17" s="16">
        <v>208413000</v>
      </c>
      <c r="F17" s="16">
        <v>212717000</v>
      </c>
    </row>
    <row r="18" spans="2:6" ht="18.5" x14ac:dyDescent="0.45">
      <c r="B18" s="7" t="s">
        <v>5</v>
      </c>
      <c r="C18" s="17">
        <f>C16-C17</f>
        <v>33230000</v>
      </c>
      <c r="D18" s="16">
        <f>D16-D17</f>
        <v>30811000</v>
      </c>
      <c r="E18" s="16">
        <f>E16-E17</f>
        <v>48622000</v>
      </c>
      <c r="F18" s="16">
        <f>F16-F17</f>
        <v>43167000</v>
      </c>
    </row>
    <row r="19" spans="2:6" ht="18.5" x14ac:dyDescent="0.45">
      <c r="B19" s="7" t="s">
        <v>6</v>
      </c>
      <c r="C19" s="17">
        <v>47000</v>
      </c>
      <c r="D19" s="16">
        <v>-1279000</v>
      </c>
      <c r="E19" s="16">
        <v>17937000</v>
      </c>
      <c r="F19" s="16">
        <v>-1981000</v>
      </c>
    </row>
    <row r="20" spans="2:6" ht="18.5" x14ac:dyDescent="0.45">
      <c r="B20" s="7" t="s">
        <v>7</v>
      </c>
      <c r="C20" s="17">
        <f>C19</f>
        <v>47000</v>
      </c>
      <c r="D20" s="16">
        <f>D19</f>
        <v>-1279000</v>
      </c>
      <c r="E20" s="16">
        <f>E19</f>
        <v>17937000</v>
      </c>
      <c r="F20" s="16">
        <f>F19</f>
        <v>-1981000</v>
      </c>
    </row>
    <row r="21" spans="2:6" ht="18.5" x14ac:dyDescent="0.45">
      <c r="B21" s="7" t="s">
        <v>8</v>
      </c>
      <c r="C21" s="17">
        <v>17639000</v>
      </c>
      <c r="D21" s="16">
        <v>24269000</v>
      </c>
      <c r="E21" s="16">
        <v>15787000</v>
      </c>
      <c r="F21" s="16">
        <v>6853000</v>
      </c>
    </row>
    <row r="22" spans="2:6" ht="19" thickBot="1" x14ac:dyDescent="0.5">
      <c r="B22" s="9" t="s">
        <v>9</v>
      </c>
      <c r="C22" s="19">
        <v>789000</v>
      </c>
      <c r="D22" s="18">
        <v>7969000</v>
      </c>
      <c r="E22" s="18">
        <v>-4966000</v>
      </c>
      <c r="F22" s="18">
        <v>5017000</v>
      </c>
    </row>
  </sheetData>
  <mergeCells count="1">
    <mergeCell ref="B3:F3"/>
  </mergeCells>
  <conditionalFormatting sqref="B2 C15:F22 C5:F12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040-6783-41FD-8FAD-AB86EE5B3712}">
  <sheetPr codeName="Sheet3">
    <tabColor rgb="FFFFFF00"/>
  </sheetPr>
  <dimension ref="A1:M116"/>
  <sheetViews>
    <sheetView zoomScale="93" zoomScaleNormal="93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I6" sqref="I6"/>
    </sheetView>
  </sheetViews>
  <sheetFormatPr defaultRowHeight="14.5" x14ac:dyDescent="0.35"/>
  <cols>
    <col min="1" max="2" width="8.7265625" style="2"/>
    <col min="3" max="13" width="14.6328125" style="2" customWidth="1"/>
    <col min="14" max="16384" width="8.7265625" style="2"/>
  </cols>
  <sheetData>
    <row r="1" spans="1:13" ht="52.5" customHeight="1" x14ac:dyDescent="0.35">
      <c r="A1" s="55"/>
      <c r="B1" s="56"/>
      <c r="C1" s="26" t="s">
        <v>13</v>
      </c>
      <c r="D1" s="27" t="s">
        <v>16</v>
      </c>
      <c r="E1" s="27" t="s">
        <v>14</v>
      </c>
      <c r="F1" s="27" t="s">
        <v>3</v>
      </c>
      <c r="G1" s="27" t="s">
        <v>4</v>
      </c>
      <c r="H1" s="27" t="s">
        <v>5</v>
      </c>
      <c r="I1" s="27" t="s">
        <v>15</v>
      </c>
      <c r="J1" s="27" t="s">
        <v>17</v>
      </c>
      <c r="K1" s="27" t="s">
        <v>19</v>
      </c>
      <c r="L1" s="27" t="s">
        <v>18</v>
      </c>
      <c r="M1" s="27" t="s">
        <v>20</v>
      </c>
    </row>
    <row r="2" spans="1:13" ht="22.5" customHeight="1" thickBot="1" x14ac:dyDescent="0.4">
      <c r="A2" s="58" t="s">
        <v>12</v>
      </c>
      <c r="B2" s="57" t="s">
        <v>10</v>
      </c>
      <c r="C2" s="1">
        <v>44926</v>
      </c>
      <c r="D2" s="3">
        <f>Tesla!G18</f>
        <v>12583000</v>
      </c>
      <c r="E2" s="3">
        <f>Tesla!G14</f>
        <v>20853000</v>
      </c>
      <c r="F2" s="3">
        <f>Tesla!G15</f>
        <v>82338000</v>
      </c>
      <c r="G2" s="3">
        <f>Tesla!G16</f>
        <v>36440000</v>
      </c>
      <c r="H2" s="3">
        <f>Tesla!G17</f>
        <v>45898000</v>
      </c>
      <c r="I2" s="3">
        <f>Tesla!G20</f>
        <v>14724000</v>
      </c>
      <c r="J2" s="3">
        <f>Tesla!G21</f>
        <v>-776000</v>
      </c>
      <c r="K2" s="42">
        <f>H2</f>
        <v>45898000</v>
      </c>
      <c r="L2" s="22">
        <f>D2/H2</f>
        <v>0.27415137914506077</v>
      </c>
      <c r="M2" s="22">
        <f>D2/F2</f>
        <v>0.15282129757827492</v>
      </c>
    </row>
    <row r="3" spans="1:13" ht="22.5" customHeight="1" thickBot="1" x14ac:dyDescent="0.4">
      <c r="A3" s="58"/>
      <c r="B3" s="57"/>
      <c r="C3" s="1">
        <v>44561</v>
      </c>
      <c r="D3" s="3">
        <f>Tesla!F18</f>
        <v>5519000</v>
      </c>
      <c r="E3" s="3">
        <f>Tesla!F14</f>
        <v>13606000</v>
      </c>
      <c r="F3" s="3">
        <f>Tesla!F15</f>
        <v>62131000</v>
      </c>
      <c r="G3" s="3">
        <f>Tesla!F16</f>
        <v>30548000</v>
      </c>
      <c r="H3" s="3">
        <f>Tesla!F17</f>
        <v>31583000</v>
      </c>
      <c r="I3" s="3">
        <f>Tesla!F20</f>
        <v>11497000</v>
      </c>
      <c r="J3" s="3">
        <f>Tesla!F21</f>
        <v>-1574000</v>
      </c>
      <c r="K3" s="43">
        <f t="shared" ref="K3:K17" si="0">H3</f>
        <v>31583000</v>
      </c>
      <c r="L3" s="21">
        <f t="shared" ref="L3:L17" si="1">D3/H3</f>
        <v>0.17474590760852357</v>
      </c>
      <c r="M3" s="21">
        <f t="shared" ref="M3:M17" si="2">D3/F3</f>
        <v>8.8828443128229059E-2</v>
      </c>
    </row>
    <row r="4" spans="1:13" ht="22.5" customHeight="1" thickBot="1" x14ac:dyDescent="0.4">
      <c r="A4" s="58"/>
      <c r="B4" s="57"/>
      <c r="C4" s="1">
        <v>44196</v>
      </c>
      <c r="D4" s="3">
        <f>Tesla!E18</f>
        <v>690000</v>
      </c>
      <c r="E4" s="3">
        <f>Tesla!E14</f>
        <v>6630000</v>
      </c>
      <c r="F4" s="3">
        <f>Tesla!E15</f>
        <v>52148000</v>
      </c>
      <c r="G4" s="3">
        <f>Tesla!E16</f>
        <v>28469000</v>
      </c>
      <c r="H4" s="3">
        <f>Tesla!E17</f>
        <v>23679000</v>
      </c>
      <c r="I4" s="3">
        <f>Tesla!E20</f>
        <v>5943000</v>
      </c>
      <c r="J4" s="3">
        <f>Tesla!E21</f>
        <v>12784000</v>
      </c>
      <c r="K4" s="43">
        <f t="shared" si="0"/>
        <v>23679000</v>
      </c>
      <c r="L4" s="21">
        <f t="shared" si="1"/>
        <v>2.913974407703028E-2</v>
      </c>
      <c r="M4" s="21">
        <f t="shared" si="2"/>
        <v>1.3231571680601366E-2</v>
      </c>
    </row>
    <row r="5" spans="1:13" ht="22.5" customHeight="1" thickBot="1" x14ac:dyDescent="0.4">
      <c r="A5" s="58"/>
      <c r="B5" s="57"/>
      <c r="C5" s="1">
        <v>43830</v>
      </c>
      <c r="D5" s="3">
        <f>Tesla!D18</f>
        <v>-862000</v>
      </c>
      <c r="E5" s="3">
        <f>Tesla!D14</f>
        <v>4069000</v>
      </c>
      <c r="F5" s="3">
        <f>Tesla!D15</f>
        <v>34309000</v>
      </c>
      <c r="G5" s="3">
        <f>Tesla!D16</f>
        <v>26199000</v>
      </c>
      <c r="H5" s="3">
        <f>Tesla!D17</f>
        <v>8110000</v>
      </c>
      <c r="I5" s="3">
        <f>Tesla!D20</f>
        <v>2405000</v>
      </c>
      <c r="J5" s="3">
        <f>Tesla!D21</f>
        <v>2498000</v>
      </c>
      <c r="K5" s="43">
        <f t="shared" si="0"/>
        <v>8110000</v>
      </c>
      <c r="L5" s="21">
        <f t="shared" si="1"/>
        <v>-0.10628853267570901</v>
      </c>
      <c r="M5" s="21">
        <f t="shared" si="2"/>
        <v>-2.5124602873881487E-2</v>
      </c>
    </row>
    <row r="6" spans="1:13" ht="22.5" customHeight="1" thickBot="1" x14ac:dyDescent="0.4">
      <c r="A6" s="58"/>
      <c r="B6" s="59" t="s">
        <v>0</v>
      </c>
      <c r="C6" s="1">
        <v>45107</v>
      </c>
      <c r="D6" s="28">
        <f>Tesla!G8</f>
        <v>2703000</v>
      </c>
      <c r="E6" s="28">
        <f>Tesla!G4</f>
        <v>4533000</v>
      </c>
      <c r="F6" s="28">
        <f>Tesla!G5</f>
        <v>90591000</v>
      </c>
      <c r="G6" s="28">
        <f>Tesla!G6</f>
        <v>38409000</v>
      </c>
      <c r="H6" s="28">
        <f>Tesla!G7</f>
        <v>52182000</v>
      </c>
      <c r="I6" s="28">
        <f>Tesla!G10</f>
        <v>14724000</v>
      </c>
      <c r="J6" s="28">
        <f>Tesla!G11</f>
        <v>-797000</v>
      </c>
      <c r="K6" s="43">
        <f t="shared" si="0"/>
        <v>52182000</v>
      </c>
      <c r="L6" s="21">
        <f t="shared" si="1"/>
        <v>5.1799471081982296E-2</v>
      </c>
      <c r="M6" s="21">
        <f t="shared" si="2"/>
        <v>2.9837401066331093E-2</v>
      </c>
    </row>
    <row r="7" spans="1:13" ht="22.5" customHeight="1" thickBot="1" x14ac:dyDescent="0.4">
      <c r="A7" s="58"/>
      <c r="B7" s="59"/>
      <c r="C7" s="1">
        <v>45016</v>
      </c>
      <c r="D7" s="28">
        <f>Tesla!F8</f>
        <v>2513000</v>
      </c>
      <c r="E7" s="28">
        <f>Tesla!F4</f>
        <v>4511000</v>
      </c>
      <c r="F7" s="28">
        <f>Tesla!F5</f>
        <v>86833000</v>
      </c>
      <c r="G7" s="28">
        <f>Tesla!F6</f>
        <v>37598000</v>
      </c>
      <c r="H7" s="28">
        <f>Tesla!F7</f>
        <v>49235000</v>
      </c>
      <c r="I7" s="28">
        <f>Tesla!F10</f>
        <v>11497000</v>
      </c>
      <c r="J7" s="28">
        <f>Tesla!F11</f>
        <v>-204000</v>
      </c>
      <c r="K7" s="43">
        <f t="shared" si="0"/>
        <v>49235000</v>
      </c>
      <c r="L7" s="21">
        <f t="shared" si="1"/>
        <v>5.104092617040723E-2</v>
      </c>
      <c r="M7" s="21">
        <f t="shared" si="2"/>
        <v>2.8940610136699182E-2</v>
      </c>
    </row>
    <row r="8" spans="1:13" ht="22.5" customHeight="1" thickBot="1" x14ac:dyDescent="0.4">
      <c r="A8" s="58"/>
      <c r="B8" s="59"/>
      <c r="C8" s="1">
        <v>44926</v>
      </c>
      <c r="D8" s="28">
        <f>Tesla!E8</f>
        <v>3687000</v>
      </c>
      <c r="E8" s="28">
        <f>Tesla!E4</f>
        <v>5777000</v>
      </c>
      <c r="F8" s="28">
        <f>Tesla!E5</f>
        <v>82338000</v>
      </c>
      <c r="G8" s="28">
        <f>Tesla!E6</f>
        <v>36440000</v>
      </c>
      <c r="H8" s="28">
        <f>Tesla!E7</f>
        <v>45898000</v>
      </c>
      <c r="I8" s="28">
        <f>Tesla!E10</f>
        <v>5943000</v>
      </c>
      <c r="J8" s="28">
        <f>Tesla!E11</f>
        <v>-3348000</v>
      </c>
      <c r="K8" s="43">
        <f t="shared" si="0"/>
        <v>45898000</v>
      </c>
      <c r="L8" s="21">
        <f t="shared" si="1"/>
        <v>8.0330297616453883E-2</v>
      </c>
      <c r="M8" s="21">
        <f t="shared" si="2"/>
        <v>4.4778838446403846E-2</v>
      </c>
    </row>
    <row r="9" spans="1:13" ht="22.5" customHeight="1" thickBot="1" x14ac:dyDescent="0.4">
      <c r="A9" s="58"/>
      <c r="B9" s="59"/>
      <c r="C9" s="1">
        <v>44834</v>
      </c>
      <c r="D9" s="28">
        <f>Tesla!D8</f>
        <v>3292000</v>
      </c>
      <c r="E9" s="28">
        <f>Tesla!D4</f>
        <v>5382000</v>
      </c>
      <c r="F9" s="28">
        <f>Tesla!D5</f>
        <v>74426000</v>
      </c>
      <c r="G9" s="28">
        <f>Tesla!D6</f>
        <v>33302000</v>
      </c>
      <c r="H9" s="28">
        <f>Tesla!D7</f>
        <v>41124000</v>
      </c>
      <c r="I9" s="28">
        <f>Tesla!D10</f>
        <v>2405000</v>
      </c>
      <c r="J9" s="28">
        <f>Tesla!D11</f>
        <v>1597000</v>
      </c>
      <c r="K9" s="43">
        <f t="shared" si="0"/>
        <v>41124000</v>
      </c>
      <c r="L9" s="21">
        <f t="shared" si="1"/>
        <v>8.0050578737476896E-2</v>
      </c>
      <c r="M9" s="21">
        <f t="shared" si="2"/>
        <v>4.4231854459463094E-2</v>
      </c>
    </row>
    <row r="10" spans="1:13" ht="22.5" customHeight="1" thickBot="1" x14ac:dyDescent="0.4">
      <c r="A10" s="60" t="s">
        <v>11</v>
      </c>
      <c r="B10" s="61" t="s">
        <v>10</v>
      </c>
      <c r="C10" s="1">
        <v>44926</v>
      </c>
      <c r="D10" s="29">
        <f>Ford!F19</f>
        <v>-1981000</v>
      </c>
      <c r="E10" s="29">
        <f>Ford!F15</f>
        <v>23660000</v>
      </c>
      <c r="F10" s="29">
        <f>Ford!F16</f>
        <v>255884000</v>
      </c>
      <c r="G10" s="29">
        <f>Ford!F17</f>
        <v>212717000</v>
      </c>
      <c r="H10" s="29">
        <f>Ford!F18</f>
        <v>43167000</v>
      </c>
      <c r="I10" s="29">
        <f>Ford!F21</f>
        <v>6853000</v>
      </c>
      <c r="J10" s="29">
        <f>Ford!F22</f>
        <v>5017000</v>
      </c>
      <c r="K10" s="43">
        <f t="shared" si="0"/>
        <v>43167000</v>
      </c>
      <c r="L10" s="21">
        <f t="shared" si="1"/>
        <v>-4.5891537517084809E-2</v>
      </c>
      <c r="M10" s="21">
        <f t="shared" si="2"/>
        <v>-7.7417892482531149E-3</v>
      </c>
    </row>
    <row r="11" spans="1:13" ht="22.5" customHeight="1" thickBot="1" x14ac:dyDescent="0.4">
      <c r="A11" s="60"/>
      <c r="B11" s="61"/>
      <c r="C11" s="1">
        <v>44561</v>
      </c>
      <c r="D11" s="29">
        <f>Ford!E19</f>
        <v>17937000</v>
      </c>
      <c r="E11" s="29">
        <f>Ford!E15</f>
        <v>21690000</v>
      </c>
      <c r="F11" s="29">
        <f>Ford!E16</f>
        <v>257035000</v>
      </c>
      <c r="G11" s="29">
        <f>Ford!E17</f>
        <v>208413000</v>
      </c>
      <c r="H11" s="29">
        <f>Ford!E18</f>
        <v>48622000</v>
      </c>
      <c r="I11" s="29">
        <f>Ford!E21</f>
        <v>15787000</v>
      </c>
      <c r="J11" s="29">
        <f>Ford!E22</f>
        <v>-4966000</v>
      </c>
      <c r="K11" s="43">
        <f t="shared" si="0"/>
        <v>48622000</v>
      </c>
      <c r="L11" s="21">
        <f t="shared" si="1"/>
        <v>0.36890707909999587</v>
      </c>
      <c r="M11" s="21">
        <f t="shared" si="2"/>
        <v>6.9784270624623113E-2</v>
      </c>
    </row>
    <row r="12" spans="1:13" ht="22.5" customHeight="1" thickBot="1" x14ac:dyDescent="0.4">
      <c r="A12" s="60"/>
      <c r="B12" s="61"/>
      <c r="C12" s="1">
        <v>44196</v>
      </c>
      <c r="D12" s="29">
        <f>Ford!D19</f>
        <v>-1279000</v>
      </c>
      <c r="E12" s="29">
        <f>Ford!D15</f>
        <v>14392000</v>
      </c>
      <c r="F12" s="29">
        <f>Ford!D16</f>
        <v>267261000</v>
      </c>
      <c r="G12" s="29">
        <f>Ford!D17</f>
        <v>236450000</v>
      </c>
      <c r="H12" s="29">
        <f>Ford!D18</f>
        <v>30811000</v>
      </c>
      <c r="I12" s="29">
        <f>Ford!D21</f>
        <v>24269000</v>
      </c>
      <c r="J12" s="29">
        <f>Ford!D22</f>
        <v>7969000</v>
      </c>
      <c r="K12" s="43">
        <f t="shared" si="0"/>
        <v>30811000</v>
      </c>
      <c r="L12" s="21">
        <f t="shared" si="1"/>
        <v>-4.1511148615754112E-2</v>
      </c>
      <c r="M12" s="21">
        <f t="shared" si="2"/>
        <v>-4.7855841293716625E-3</v>
      </c>
    </row>
    <row r="13" spans="1:13" ht="22.5" customHeight="1" thickBot="1" x14ac:dyDescent="0.4">
      <c r="A13" s="60"/>
      <c r="B13" s="61"/>
      <c r="C13" s="1">
        <v>43830</v>
      </c>
      <c r="D13" s="29">
        <f>Ford!C19</f>
        <v>47000</v>
      </c>
      <c r="E13" s="29">
        <f>Ford!C15</f>
        <v>21207000</v>
      </c>
      <c r="F13" s="29">
        <f>Ford!C16</f>
        <v>258537000</v>
      </c>
      <c r="G13" s="29">
        <f>Ford!C17</f>
        <v>225307000</v>
      </c>
      <c r="H13" s="29">
        <f>Ford!C18</f>
        <v>33230000</v>
      </c>
      <c r="I13" s="29">
        <f>Ford!C21</f>
        <v>17639000</v>
      </c>
      <c r="J13" s="29">
        <f>Ford!C22</f>
        <v>789000</v>
      </c>
      <c r="K13" s="43">
        <f t="shared" si="0"/>
        <v>33230000</v>
      </c>
      <c r="L13" s="21">
        <f t="shared" si="1"/>
        <v>1.4143845922359314E-3</v>
      </c>
      <c r="M13" s="21">
        <f t="shared" si="2"/>
        <v>1.8179216127672248E-4</v>
      </c>
    </row>
    <row r="14" spans="1:13" ht="22.5" customHeight="1" thickBot="1" x14ac:dyDescent="0.4">
      <c r="A14" s="60"/>
      <c r="B14" s="62" t="s">
        <v>0</v>
      </c>
      <c r="C14" s="1">
        <v>45107</v>
      </c>
      <c r="D14" s="4">
        <f>Ford!F10</f>
        <v>1917000</v>
      </c>
      <c r="E14" s="4">
        <f>Ford!F5</f>
        <v>7483000</v>
      </c>
      <c r="F14" s="4">
        <f>Ford!F6</f>
        <v>265991000</v>
      </c>
      <c r="G14" s="4">
        <f>Ford!F7</f>
        <v>222385000</v>
      </c>
      <c r="H14" s="4">
        <f>Ford!F8</f>
        <v>43606000</v>
      </c>
      <c r="I14" s="4">
        <f>Ford!F11</f>
        <v>5035000</v>
      </c>
      <c r="J14" s="4">
        <f>Ford!F12</f>
        <v>4268000</v>
      </c>
      <c r="K14" s="43">
        <f t="shared" si="0"/>
        <v>43606000</v>
      </c>
      <c r="L14" s="21">
        <f t="shared" si="1"/>
        <v>4.3961840113745813E-2</v>
      </c>
      <c r="M14" s="21">
        <f t="shared" si="2"/>
        <v>7.2070107635220744E-3</v>
      </c>
    </row>
    <row r="15" spans="1:13" ht="22.5" customHeight="1" thickBot="1" x14ac:dyDescent="0.4">
      <c r="A15" s="60"/>
      <c r="B15" s="62"/>
      <c r="C15" s="1">
        <v>45016</v>
      </c>
      <c r="D15" s="4">
        <f>Ford!E10</f>
        <v>1757000</v>
      </c>
      <c r="E15" s="4">
        <f>Ford!E5</f>
        <v>4619000</v>
      </c>
      <c r="F15" s="4">
        <f>Ford!E6</f>
        <v>256800000</v>
      </c>
      <c r="G15" s="4">
        <f>Ford!E7</f>
        <v>214603000</v>
      </c>
      <c r="H15" s="4">
        <f>Ford!E8</f>
        <v>42197000</v>
      </c>
      <c r="I15" s="4">
        <f>Ford!E11</f>
        <v>2800000</v>
      </c>
      <c r="J15" s="4">
        <f>Ford!E12</f>
        <v>-3051000</v>
      </c>
      <c r="K15" s="43">
        <f t="shared" si="0"/>
        <v>42197000</v>
      </c>
      <c r="L15" s="21">
        <f t="shared" si="1"/>
        <v>4.1638031139654474E-2</v>
      </c>
      <c r="M15" s="21">
        <f t="shared" si="2"/>
        <v>6.8419003115264797E-3</v>
      </c>
    </row>
    <row r="16" spans="1:13" ht="22.5" customHeight="1" thickBot="1" x14ac:dyDescent="0.4">
      <c r="A16" s="60"/>
      <c r="B16" s="62"/>
      <c r="C16" s="1">
        <v>44926</v>
      </c>
      <c r="D16" s="4">
        <f>Ford!D10</f>
        <v>1289000</v>
      </c>
      <c r="E16" s="4">
        <f>Ford!D5</f>
        <v>6183000</v>
      </c>
      <c r="F16" s="4">
        <f>Ford!D6</f>
        <v>255884000</v>
      </c>
      <c r="G16" s="4">
        <f>Ford!D7</f>
        <v>212717000</v>
      </c>
      <c r="H16" s="4">
        <f>Ford!D8</f>
        <v>43167000</v>
      </c>
      <c r="I16" s="4">
        <f>Ford!D11</f>
        <v>1178000</v>
      </c>
      <c r="J16" s="4">
        <f>Ford!D12</f>
        <v>3261000</v>
      </c>
      <c r="K16" s="43">
        <f t="shared" si="0"/>
        <v>43167000</v>
      </c>
      <c r="L16" s="21">
        <f t="shared" si="1"/>
        <v>2.986077327588204E-2</v>
      </c>
      <c r="M16" s="21">
        <f t="shared" si="2"/>
        <v>5.0374388394741369E-3</v>
      </c>
    </row>
    <row r="17" spans="1:13" ht="22.5" customHeight="1" thickBot="1" x14ac:dyDescent="0.4">
      <c r="A17" s="60"/>
      <c r="B17" s="62"/>
      <c r="C17" s="1">
        <v>44834</v>
      </c>
      <c r="D17" s="4">
        <f>Ford!C10</f>
        <v>-827000</v>
      </c>
      <c r="E17" s="4">
        <f>Ford!C5</f>
        <v>5038000</v>
      </c>
      <c r="F17" s="4">
        <f>Ford!C6</f>
        <v>246919000</v>
      </c>
      <c r="G17" s="4">
        <f>Ford!C7</f>
        <v>204830000</v>
      </c>
      <c r="H17" s="4">
        <f>Ford!C8</f>
        <v>42089000</v>
      </c>
      <c r="I17" s="4">
        <f>Ford!C11</f>
        <v>3812000</v>
      </c>
      <c r="J17" s="4">
        <f>Ford!C12</f>
        <v>1991000</v>
      </c>
      <c r="K17" s="43">
        <f t="shared" si="0"/>
        <v>42089000</v>
      </c>
      <c r="L17" s="21">
        <f t="shared" si="1"/>
        <v>-1.9648839364204425E-2</v>
      </c>
      <c r="M17" s="21">
        <f t="shared" si="2"/>
        <v>-3.3492764833811897E-3</v>
      </c>
    </row>
    <row r="22" spans="1:13" x14ac:dyDescent="0.35">
      <c r="D22" s="48"/>
      <c r="J22" s="44"/>
    </row>
    <row r="23" spans="1:13" x14ac:dyDescent="0.35">
      <c r="D23" s="48"/>
      <c r="J23" s="44"/>
    </row>
    <row r="24" spans="1:13" x14ac:dyDescent="0.35">
      <c r="D24" s="48"/>
      <c r="J24" s="44"/>
    </row>
    <row r="25" spans="1:13" x14ac:dyDescent="0.35">
      <c r="D25" s="48"/>
      <c r="J25" s="44"/>
    </row>
    <row r="26" spans="1:13" x14ac:dyDescent="0.35">
      <c r="J26" s="44"/>
    </row>
    <row r="27" spans="1:13" x14ac:dyDescent="0.35">
      <c r="J27" s="44"/>
    </row>
    <row r="28" spans="1:13" x14ac:dyDescent="0.35">
      <c r="J28" s="44"/>
    </row>
    <row r="29" spans="1:13" x14ac:dyDescent="0.35">
      <c r="D29" s="48"/>
      <c r="J29" s="44"/>
    </row>
    <row r="30" spans="1:13" x14ac:dyDescent="0.35">
      <c r="D30" s="48"/>
      <c r="J30" s="44"/>
    </row>
    <row r="31" spans="1:13" x14ac:dyDescent="0.35">
      <c r="D31" s="48"/>
      <c r="F31" s="45"/>
      <c r="G31" s="45"/>
      <c r="H31" s="45"/>
    </row>
    <row r="32" spans="1:13" x14ac:dyDescent="0.35">
      <c r="D32" s="48"/>
    </row>
    <row r="108" spans="4:6" x14ac:dyDescent="0.35">
      <c r="D108" s="25">
        <v>14724000</v>
      </c>
      <c r="E108" s="46">
        <f>D108/21577000</f>
        <v>0.68239328915048436</v>
      </c>
      <c r="F108" s="47">
        <f>D113/21577000</f>
        <v>0.31760671084951569</v>
      </c>
    </row>
    <row r="109" spans="4:6" x14ac:dyDescent="0.35">
      <c r="D109" s="25">
        <v>11497000</v>
      </c>
      <c r="E109" s="46">
        <f>D109/27284000</f>
        <v>0.42138249523530275</v>
      </c>
      <c r="F109" s="47">
        <f>D114/27284000</f>
        <v>0.57861750476469731</v>
      </c>
    </row>
    <row r="110" spans="4:6" x14ac:dyDescent="0.35">
      <c r="D110" s="25">
        <v>5943000</v>
      </c>
      <c r="E110" s="46">
        <f>D110/30212000</f>
        <v>0.19670991658943465</v>
      </c>
      <c r="F110" s="47">
        <f>D115/30212000</f>
        <v>0.80329008341056529</v>
      </c>
    </row>
    <row r="111" spans="4:6" x14ac:dyDescent="0.35">
      <c r="D111" s="25">
        <v>2405000</v>
      </c>
      <c r="E111" s="46">
        <f>D111/20044000</f>
        <v>0.11998603073238874</v>
      </c>
      <c r="F111" s="47">
        <f>D116/20044000</f>
        <v>0.88001396926761122</v>
      </c>
    </row>
    <row r="112" spans="4:6" x14ac:dyDescent="0.35">
      <c r="D112" s="25"/>
      <c r="E112" s="46"/>
      <c r="F112" s="45"/>
    </row>
    <row r="113" spans="4:6" x14ac:dyDescent="0.35">
      <c r="D113" s="25">
        <v>6853000</v>
      </c>
      <c r="E113" s="45"/>
      <c r="F113" s="45"/>
    </row>
    <row r="114" spans="4:6" x14ac:dyDescent="0.35">
      <c r="D114" s="25">
        <v>15787000</v>
      </c>
      <c r="E114" s="45"/>
      <c r="F114" s="45"/>
    </row>
    <row r="115" spans="4:6" x14ac:dyDescent="0.35">
      <c r="D115" s="25">
        <v>24269000</v>
      </c>
      <c r="E115" s="45"/>
      <c r="F115" s="45"/>
    </row>
    <row r="116" spans="4:6" x14ac:dyDescent="0.35">
      <c r="D116" s="25">
        <v>17639000</v>
      </c>
      <c r="E116" s="45"/>
      <c r="F116" s="45"/>
    </row>
  </sheetData>
  <mergeCells count="7">
    <mergeCell ref="A1:B1"/>
    <mergeCell ref="B2:B5"/>
    <mergeCell ref="A2:A9"/>
    <mergeCell ref="B6:B9"/>
    <mergeCell ref="A10:A17"/>
    <mergeCell ref="B10:B13"/>
    <mergeCell ref="B14:B17"/>
  </mergeCells>
  <conditionalFormatting sqref="D2:M17">
    <cfRule type="cellIs" dxfId="1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B98F-462F-4828-A759-CF133A363421}">
  <sheetPr codeName="Sheet4">
    <tabColor rgb="FF00B050"/>
  </sheetPr>
  <dimension ref="A1:AK64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8.5" x14ac:dyDescent="0.45"/>
  <cols>
    <col min="1" max="1" width="50.08984375" style="5" bestFit="1" customWidth="1"/>
    <col min="2" max="2" width="21.36328125" style="20" customWidth="1"/>
    <col min="3" max="3" width="28.08984375" style="20" customWidth="1"/>
    <col min="4" max="4" width="17.6328125" style="20" customWidth="1"/>
    <col min="5" max="5" width="28.08984375" style="20" customWidth="1"/>
    <col min="6" max="37" width="8.7265625" style="63"/>
    <col min="38" max="16384" width="8.7265625" style="5"/>
  </cols>
  <sheetData>
    <row r="1" spans="1:5" ht="28.5" customHeight="1" x14ac:dyDescent="0.45">
      <c r="A1" s="39"/>
      <c r="B1" s="72" t="s">
        <v>27</v>
      </c>
      <c r="C1" s="73"/>
      <c r="D1" s="73"/>
      <c r="E1" s="74"/>
    </row>
    <row r="2" spans="1:5" ht="47.5" customHeight="1" x14ac:dyDescent="0.45">
      <c r="A2" s="39"/>
      <c r="B2" s="75" t="s">
        <v>43</v>
      </c>
      <c r="C2" s="76"/>
      <c r="D2" s="70" t="s">
        <v>44</v>
      </c>
      <c r="E2" s="71"/>
    </row>
    <row r="3" spans="1:5" ht="22.5" customHeight="1" x14ac:dyDescent="0.45">
      <c r="A3" s="39"/>
      <c r="B3" s="72" t="s">
        <v>28</v>
      </c>
      <c r="C3" s="73"/>
      <c r="D3" s="73"/>
      <c r="E3" s="74"/>
    </row>
    <row r="4" spans="1:5" ht="24.5" customHeight="1" x14ac:dyDescent="0.45">
      <c r="A4" s="40"/>
      <c r="B4" s="80" t="s">
        <v>29</v>
      </c>
      <c r="C4" s="81"/>
      <c r="D4" s="81"/>
      <c r="E4" s="82"/>
    </row>
    <row r="5" spans="1:5" ht="17" customHeight="1" x14ac:dyDescent="0.45">
      <c r="A5" s="30" t="s">
        <v>21</v>
      </c>
      <c r="B5" s="23" t="str">
        <f>IF('Pivot Table'!D6&gt;0,"PASS","FAIL")</f>
        <v>PASS</v>
      </c>
      <c r="C5" s="31">
        <f>'Pivot Table'!D6</f>
        <v>2703000</v>
      </c>
      <c r="D5" s="32" t="str">
        <f>IF('Pivot Table'!D14&gt;0,"PASS","FAIL")</f>
        <v>PASS</v>
      </c>
      <c r="E5" s="33">
        <f>'Pivot Table'!D14</f>
        <v>1917000</v>
      </c>
    </row>
    <row r="6" spans="1:5" ht="17" customHeight="1" x14ac:dyDescent="0.45">
      <c r="A6" s="30" t="s">
        <v>22</v>
      </c>
      <c r="B6" s="23" t="str">
        <f>IF('Pivot Table'!I6&gt;0,"PASS","FAIL")</f>
        <v>PASS</v>
      </c>
      <c r="C6" s="31">
        <f>'Pivot Table'!I6</f>
        <v>14724000</v>
      </c>
      <c r="D6" s="32" t="str">
        <f>IF('Pivot Table'!I14&gt;0,"PASS","FAIL")</f>
        <v>PASS</v>
      </c>
      <c r="E6" s="33">
        <f>'Pivot Table'!I14</f>
        <v>5035000</v>
      </c>
    </row>
    <row r="7" spans="1:5" ht="17" customHeight="1" x14ac:dyDescent="0.45">
      <c r="A7" s="30" t="s">
        <v>23</v>
      </c>
      <c r="B7" s="23" t="str">
        <f>IF('Pivot Table'!M6&gt;1%,"PASS","FAIL")</f>
        <v>PASS</v>
      </c>
      <c r="C7" s="34">
        <f>'Pivot Table'!M6</f>
        <v>2.9837401066331093E-2</v>
      </c>
      <c r="D7" s="35" t="str">
        <f>IF('Pivot Table'!M14&gt;1%,"PASS","FAIL")</f>
        <v>FAIL</v>
      </c>
      <c r="E7" s="36">
        <f>'Pivot Table'!M14</f>
        <v>7.2070107635220744E-3</v>
      </c>
    </row>
    <row r="8" spans="1:5" ht="37" customHeight="1" x14ac:dyDescent="0.45">
      <c r="A8" s="30" t="s">
        <v>24</v>
      </c>
      <c r="B8" s="23" t="str">
        <f>IF('Pivot Table'!I2&gt;'Pivot Table'!D2,"PASS","FAIL")</f>
        <v>PASS</v>
      </c>
      <c r="C8" s="24" t="s">
        <v>30</v>
      </c>
      <c r="D8" s="32" t="str">
        <f>IF('Pivot Table'!I14&gt;'Pivot Table'!D14,"PASS","FAIL")</f>
        <v>PASS</v>
      </c>
      <c r="E8" s="37" t="s">
        <v>31</v>
      </c>
    </row>
    <row r="9" spans="1:5" ht="25.5" customHeight="1" x14ac:dyDescent="0.45">
      <c r="A9" s="41"/>
      <c r="B9" s="77" t="s">
        <v>34</v>
      </c>
      <c r="C9" s="78"/>
      <c r="D9" s="78"/>
      <c r="E9" s="79"/>
    </row>
    <row r="10" spans="1:5" ht="56" customHeight="1" x14ac:dyDescent="0.45">
      <c r="A10" s="40"/>
      <c r="B10" s="64" t="s">
        <v>45</v>
      </c>
      <c r="C10" s="65"/>
      <c r="D10" s="65"/>
      <c r="E10" s="66"/>
    </row>
    <row r="11" spans="1:5" ht="37" x14ac:dyDescent="0.45">
      <c r="A11" s="30" t="s">
        <v>25</v>
      </c>
      <c r="B11" s="23" t="str">
        <f>IF('Pivot Table'!F6&gt;'Pivot Table'!G6,"PASS","FAIL")</f>
        <v>PASS</v>
      </c>
      <c r="C11" s="24" t="s">
        <v>33</v>
      </c>
      <c r="D11" s="32" t="str">
        <f>IF('Pivot Table'!F14&gt;'Pivot Table'!G14,"PASS","FAIL")</f>
        <v>PASS</v>
      </c>
      <c r="E11" s="37" t="s">
        <v>32</v>
      </c>
    </row>
    <row r="12" spans="1:5" x14ac:dyDescent="0.45">
      <c r="A12" s="30" t="s">
        <v>42</v>
      </c>
      <c r="B12" s="23" t="str">
        <f>IF('Pivot Table'!K6&gt;0,"PASS","FAIL")</f>
        <v>PASS</v>
      </c>
      <c r="C12" s="31">
        <f>'Pivot Table'!K6</f>
        <v>52182000</v>
      </c>
      <c r="D12" s="32" t="str">
        <f>IF('Pivot Table'!K14&gt;0,"PASS","FAIL")</f>
        <v>PASS</v>
      </c>
      <c r="E12" s="33">
        <f>'Pivot Table'!K14</f>
        <v>43606000</v>
      </c>
    </row>
    <row r="13" spans="1:5" x14ac:dyDescent="0.45">
      <c r="A13" s="41"/>
      <c r="B13" s="77" t="s">
        <v>35</v>
      </c>
      <c r="C13" s="78"/>
      <c r="D13" s="78"/>
      <c r="E13" s="79"/>
    </row>
    <row r="14" spans="1:5" ht="54" customHeight="1" x14ac:dyDescent="0.45">
      <c r="A14" s="40"/>
      <c r="B14" s="64" t="s">
        <v>36</v>
      </c>
      <c r="C14" s="65"/>
      <c r="D14" s="65"/>
      <c r="E14" s="66"/>
    </row>
    <row r="15" spans="1:5" x14ac:dyDescent="0.45">
      <c r="A15" s="38" t="s">
        <v>41</v>
      </c>
      <c r="B15" s="23" t="str">
        <f>IF('Pivot Table'!E6&gt;0,"PASS","FAIL")</f>
        <v>PASS</v>
      </c>
      <c r="C15" s="31">
        <f>'Pivot Table'!E6</f>
        <v>4533000</v>
      </c>
      <c r="D15" s="32" t="str">
        <f>IF('Pivot Table'!E14&gt;0,"PASS","FAIL")</f>
        <v>PASS</v>
      </c>
      <c r="E15" s="33">
        <f>'Pivot Table'!E14</f>
        <v>7483000</v>
      </c>
    </row>
    <row r="16" spans="1:5" x14ac:dyDescent="0.45">
      <c r="A16" s="41"/>
      <c r="B16" s="67" t="s">
        <v>37</v>
      </c>
      <c r="C16" s="68"/>
      <c r="D16" s="68"/>
      <c r="E16" s="69"/>
    </row>
    <row r="17" spans="1:5" ht="36.5" customHeight="1" x14ac:dyDescent="0.45">
      <c r="A17" s="40"/>
      <c r="B17" s="64" t="s">
        <v>38</v>
      </c>
      <c r="C17" s="65"/>
      <c r="D17" s="65"/>
      <c r="E17" s="66"/>
    </row>
    <row r="18" spans="1:5" ht="37" x14ac:dyDescent="0.45">
      <c r="A18" s="30" t="s">
        <v>26</v>
      </c>
      <c r="B18" s="35" t="str">
        <f>IF('Pivot Table'!G6&lt;'Pivot Table'!I6,"PASS","FAIL")</f>
        <v>FAIL</v>
      </c>
      <c r="C18" s="24" t="s">
        <v>39</v>
      </c>
      <c r="D18" s="35" t="str">
        <f>IF('Pivot Table'!G14&lt;'Pivot Table'!I14,"PASS","FAIL")</f>
        <v>FAIL</v>
      </c>
      <c r="E18" s="37" t="s">
        <v>40</v>
      </c>
    </row>
    <row r="19" spans="1:5" ht="18.5" customHeight="1" x14ac:dyDescent="0.45">
      <c r="B19" s="5"/>
      <c r="C19" s="5"/>
      <c r="D19" s="5"/>
      <c r="E19" s="5"/>
    </row>
    <row r="20" spans="1:5" ht="18.5" customHeight="1" x14ac:dyDescent="0.45">
      <c r="B20" s="5"/>
      <c r="C20" s="5"/>
      <c r="D20" s="5"/>
      <c r="E20" s="5"/>
    </row>
    <row r="21" spans="1:5" ht="18.5" customHeight="1" x14ac:dyDescent="0.45">
      <c r="B21" s="5"/>
      <c r="C21" s="5"/>
      <c r="D21" s="5"/>
      <c r="E21" s="5"/>
    </row>
    <row r="22" spans="1:5" ht="18.5" customHeight="1" x14ac:dyDescent="0.45">
      <c r="B22" s="5"/>
      <c r="C22" s="5"/>
      <c r="D22" s="5"/>
      <c r="E22" s="5"/>
    </row>
    <row r="23" spans="1:5" ht="18.5" customHeight="1" x14ac:dyDescent="0.45">
      <c r="B23" s="5"/>
      <c r="C23" s="5"/>
      <c r="D23" s="5"/>
      <c r="E23" s="5"/>
    </row>
    <row r="24" spans="1:5" ht="18.5" customHeight="1" x14ac:dyDescent="0.45">
      <c r="B24" s="5"/>
      <c r="C24" s="5"/>
      <c r="D24" s="5"/>
      <c r="E24" s="5"/>
    </row>
    <row r="25" spans="1:5" ht="18.5" customHeight="1" x14ac:dyDescent="0.45">
      <c r="B25" s="5"/>
      <c r="C25" s="5"/>
      <c r="D25" s="5"/>
      <c r="E25" s="5"/>
    </row>
    <row r="26" spans="1:5" ht="18.5" customHeight="1" x14ac:dyDescent="0.45">
      <c r="B26" s="5"/>
      <c r="C26" s="5"/>
      <c r="D26" s="5"/>
      <c r="E26" s="5"/>
    </row>
    <row r="27" spans="1:5" ht="18.5" customHeight="1" x14ac:dyDescent="0.45">
      <c r="B27" s="5"/>
      <c r="C27" s="5"/>
      <c r="D27" s="5"/>
      <c r="E27" s="5"/>
    </row>
    <row r="28" spans="1:5" ht="18.5" customHeight="1" x14ac:dyDescent="0.45">
      <c r="B28" s="5"/>
      <c r="C28" s="5"/>
      <c r="D28" s="5"/>
      <c r="E28" s="5"/>
    </row>
    <row r="29" spans="1:5" ht="18.5" customHeight="1" x14ac:dyDescent="0.45">
      <c r="B29" s="5"/>
      <c r="C29" s="5"/>
      <c r="D29" s="5"/>
      <c r="E29" s="5"/>
    </row>
    <row r="30" spans="1:5" ht="18.5" customHeight="1" x14ac:dyDescent="0.45">
      <c r="B30" s="5"/>
      <c r="C30" s="5"/>
      <c r="D30" s="5"/>
      <c r="E30" s="5"/>
    </row>
    <row r="31" spans="1:5" ht="18.5" customHeight="1" x14ac:dyDescent="0.45">
      <c r="B31" s="5"/>
      <c r="C31" s="5"/>
      <c r="D31" s="5"/>
      <c r="E31" s="5"/>
    </row>
    <row r="32" spans="1:5" ht="18.5" customHeight="1" x14ac:dyDescent="0.45">
      <c r="B32" s="5"/>
      <c r="C32" s="5"/>
      <c r="D32" s="5"/>
      <c r="E32" s="5"/>
    </row>
    <row r="33" spans="6:37" s="5" customFormat="1" ht="18.5" customHeight="1" x14ac:dyDescent="0.45"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spans="6:37" s="5" customFormat="1" ht="18.5" customHeight="1" x14ac:dyDescent="0.45"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spans="6:37" s="5" customFormat="1" ht="18.5" customHeight="1" x14ac:dyDescent="0.45"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</row>
    <row r="36" spans="6:37" s="5" customFormat="1" ht="18.5" customHeight="1" x14ac:dyDescent="0.45"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</row>
    <row r="37" spans="6:37" s="5" customFormat="1" ht="18.5" customHeight="1" x14ac:dyDescent="0.45"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</row>
    <row r="38" spans="6:37" s="5" customFormat="1" ht="18.5" customHeight="1" x14ac:dyDescent="0.45"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</row>
    <row r="39" spans="6:37" s="5" customFormat="1" ht="18.5" customHeight="1" x14ac:dyDescent="0.45"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</row>
    <row r="40" spans="6:37" s="5" customFormat="1" ht="18.5" customHeight="1" x14ac:dyDescent="0.45"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</row>
    <row r="41" spans="6:37" s="5" customFormat="1" ht="18.5" customHeight="1" x14ac:dyDescent="0.45"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</row>
    <row r="42" spans="6:37" s="5" customFormat="1" ht="18.5" customHeight="1" x14ac:dyDescent="0.4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</row>
    <row r="43" spans="6:37" s="5" customFormat="1" ht="18.5" customHeight="1" x14ac:dyDescent="0.45"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</row>
    <row r="44" spans="6:37" s="5" customFormat="1" ht="18.5" customHeight="1" x14ac:dyDescent="0.45"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</row>
    <row r="45" spans="6:37" s="5" customFormat="1" ht="18.5" customHeight="1" x14ac:dyDescent="0.45"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</row>
    <row r="46" spans="6:37" s="5" customFormat="1" ht="18.5" customHeight="1" x14ac:dyDescent="0.45"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</row>
    <row r="47" spans="6:37" s="5" customFormat="1" ht="18.5" customHeight="1" x14ac:dyDescent="0.45"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</row>
    <row r="48" spans="6:37" s="5" customFormat="1" ht="18.5" customHeight="1" x14ac:dyDescent="0.45"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</row>
    <row r="49" spans="6:37" s="5" customFormat="1" ht="18.5" customHeight="1" x14ac:dyDescent="0.45"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</row>
    <row r="50" spans="6:37" s="5" customFormat="1" ht="18.5" customHeight="1" x14ac:dyDescent="0.45"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</row>
    <row r="51" spans="6:37" s="5" customFormat="1" ht="18.5" customHeight="1" x14ac:dyDescent="0.45"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spans="6:37" s="5" customFormat="1" ht="18.5" customHeight="1" x14ac:dyDescent="0.45"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</row>
    <row r="53" spans="6:37" s="5" customFormat="1" ht="18.5" customHeight="1" x14ac:dyDescent="0.45"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</row>
    <row r="54" spans="6:37" s="5" customFormat="1" ht="18.5" customHeight="1" x14ac:dyDescent="0.45"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</row>
    <row r="55" spans="6:37" s="5" customFormat="1" ht="18.5" customHeight="1" x14ac:dyDescent="0.45"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</row>
    <row r="56" spans="6:37" s="5" customFormat="1" ht="18.5" customHeight="1" x14ac:dyDescent="0.45"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</row>
    <row r="57" spans="6:37" s="5" customFormat="1" ht="18.5" customHeight="1" x14ac:dyDescent="0.45"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</row>
    <row r="58" spans="6:37" s="5" customFormat="1" ht="18.5" customHeight="1" x14ac:dyDescent="0.45"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</row>
    <row r="59" spans="6:37" s="5" customFormat="1" ht="18.5" customHeight="1" x14ac:dyDescent="0.45"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</row>
    <row r="60" spans="6:37" s="5" customFormat="1" ht="18.5" customHeight="1" x14ac:dyDescent="0.45"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</row>
    <row r="61" spans="6:37" s="5" customFormat="1" ht="18.5" customHeight="1" x14ac:dyDescent="0.45"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</row>
    <row r="62" spans="6:37" s="5" customFormat="1" ht="18.5" customHeight="1" x14ac:dyDescent="0.45"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</row>
    <row r="63" spans="6:37" s="5" customFormat="1" ht="18.5" customHeight="1" x14ac:dyDescent="0.45"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</row>
    <row r="64" spans="6:37" s="5" customFormat="1" ht="18.5" customHeight="1" x14ac:dyDescent="0.45"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</row>
  </sheetData>
  <mergeCells count="12">
    <mergeCell ref="F1:AK1048576"/>
    <mergeCell ref="B14:E14"/>
    <mergeCell ref="B16:E16"/>
    <mergeCell ref="B17:E17"/>
    <mergeCell ref="D2:E2"/>
    <mergeCell ref="B1:E1"/>
    <mergeCell ref="B3:E3"/>
    <mergeCell ref="B2:C2"/>
    <mergeCell ref="B9:E9"/>
    <mergeCell ref="B10:E10"/>
    <mergeCell ref="B13:E13"/>
    <mergeCell ref="B4:E4"/>
  </mergeCells>
  <conditionalFormatting sqref="B5:B8 D5:D8 B11:B12 B15 D11:D12 D15 B18 D18">
    <cfRule type="containsText" dxfId="6" priority="2" operator="containsText" text="PASS">
      <formula>NOT(ISERROR(SEARCH("PASS",B5)))</formula>
    </cfRule>
    <cfRule type="containsText" dxfId="7" priority="1" operator="containsText" text="FAIL">
      <formula>NOT(ISERROR(SEARCH("FAIL",B5)))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B15-75BF-42AE-A276-19EEF0E227C1}">
  <sheetPr>
    <tabColor theme="1"/>
  </sheetPr>
  <dimension ref="A1"/>
  <sheetViews>
    <sheetView topLeftCell="A4" workbookViewId="0">
      <selection activeCell="N15" sqref="N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7DFC-9E60-4C9F-A58F-D010F6429335}">
  <sheetPr codeName="Sheet5">
    <tabColor theme="1"/>
  </sheetPr>
  <dimension ref="A1"/>
  <sheetViews>
    <sheetView topLeftCell="A4" zoomScaleNormal="100" workbookViewId="0">
      <selection activeCell="N13" sqref="N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9B05-DF8D-432E-AC65-CE613E52BADC}">
  <sheetPr codeName="Sheet6">
    <tabColor theme="1"/>
  </sheetPr>
  <dimension ref="A1"/>
  <sheetViews>
    <sheetView workbookViewId="0">
      <selection activeCell="N12" sqref="N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6864-1382-40E1-80EA-2074417C8FEC}">
  <sheetPr codeName="Sheet7">
    <tabColor theme="1"/>
  </sheetPr>
  <dimension ref="A1"/>
  <sheetViews>
    <sheetView workbookViewId="0">
      <selection activeCell="N9" sqref="N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B864-DACC-481B-B411-E6F45A52D32F}">
  <sheetPr codeName="Sheet8">
    <tabColor theme="1"/>
  </sheetPr>
  <dimension ref="A1"/>
  <sheetViews>
    <sheetView topLeftCell="A4" workbookViewId="0">
      <selection activeCell="B13" sqref="B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C410-D0C2-4D7D-A4DE-8CFC59A2D682}">
  <sheetPr>
    <tabColor theme="1"/>
  </sheetPr>
  <dimension ref="A1"/>
  <sheetViews>
    <sheetView workbookViewId="0">
      <selection activeCell="H27" sqref="H2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Tesla</vt:lpstr>
      <vt:lpstr>Ford</vt:lpstr>
      <vt:lpstr>Pivot Table</vt:lpstr>
      <vt:lpstr>Total Score</vt:lpstr>
      <vt:lpstr>Graf Annual Gross Profit</vt:lpstr>
      <vt:lpstr>Graf Annual net income</vt:lpstr>
      <vt:lpstr>Graf Annual Working Capital</vt:lpstr>
      <vt:lpstr>Graf Cash Flow From Operations</vt:lpstr>
      <vt:lpstr>Quaterly Net Income</vt:lpstr>
      <vt:lpstr>Graf Annual Return on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</dc:creator>
  <cp:lastModifiedBy>TOP CAT</cp:lastModifiedBy>
  <dcterms:created xsi:type="dcterms:W3CDTF">2015-06-05T18:17:20Z</dcterms:created>
  <dcterms:modified xsi:type="dcterms:W3CDTF">2023-12-08T21:36:57Z</dcterms:modified>
</cp:coreProperties>
</file>