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OTaeed\Documents\SER\Model\"/>
    </mc:Choice>
  </mc:AlternateContent>
  <bookViews>
    <workbookView xWindow="0" yWindow="0" windowWidth="20490" windowHeight="8340" activeTab="3"/>
  </bookViews>
  <sheets>
    <sheet name="Intro" sheetId="10" r:id="rId1"/>
    <sheet name="URLs" sheetId="9" r:id="rId2"/>
    <sheet name="Sample" sheetId="1" r:id="rId3"/>
    <sheet name="Sample Size" sheetId="11" r:id="rId4"/>
    <sheet name="General Rules" sheetId="2" r:id="rId5"/>
    <sheet name="Key for SER Input" sheetId="5" r:id="rId6"/>
    <sheet name="Help" sheetId="3" r:id="rId7"/>
    <sheet name="License" sheetId="4" r:id="rId8"/>
  </sheets>
  <calcPr calcId="152511"/>
</workbook>
</file>

<file path=xl/calcChain.xml><?xml version="1.0" encoding="utf-8"?>
<calcChain xmlns="http://schemas.openxmlformats.org/spreadsheetml/2006/main">
  <c r="B52" i="11" l="1"/>
  <c r="F37" i="11"/>
  <c r="G37" i="11" s="1"/>
  <c r="F36" i="11"/>
  <c r="G36" i="11" s="1"/>
  <c r="F35" i="11"/>
  <c r="G35" i="11" s="1"/>
  <c r="E90" i="1" l="1"/>
  <c r="E154" i="1" l="1"/>
  <c r="E152" i="1"/>
  <c r="E158" i="1" l="1"/>
  <c r="E101" i="1"/>
  <c r="E150" i="1" s="1"/>
  <c r="E89" i="1"/>
  <c r="E149" i="1" s="1"/>
  <c r="E96" i="1"/>
  <c r="E148" i="1" s="1"/>
  <c r="E84" i="1"/>
  <c r="E153" i="1" l="1"/>
  <c r="E147" i="1"/>
  <c r="E155" i="1" s="1"/>
  <c r="E54" i="1"/>
  <c r="E159" i="1" l="1"/>
  <c r="F56" i="1"/>
  <c r="F54" i="1"/>
  <c r="F53" i="1"/>
  <c r="F48" i="1"/>
  <c r="F22" i="1"/>
  <c r="F23" i="1" s="1"/>
  <c r="F58" i="1" l="1"/>
  <c r="F59" i="1" s="1"/>
  <c r="F60" i="1" s="1"/>
  <c r="F61" i="1" s="1"/>
  <c r="F55" i="1"/>
  <c r="F64" i="1" s="1"/>
  <c r="F52" i="1"/>
  <c r="F65" i="1" l="1"/>
  <c r="F63" i="1"/>
  <c r="E53" i="1" l="1"/>
  <c r="E56" i="1"/>
  <c r="E37" i="1" l="1"/>
  <c r="E36" i="1"/>
  <c r="E22" i="1"/>
  <c r="E48" i="1" l="1"/>
  <c r="E23" i="1"/>
  <c r="E52" i="1" s="1"/>
  <c r="E55" i="1" l="1"/>
  <c r="E58" i="1"/>
  <c r="E59" i="1" s="1"/>
  <c r="E60" i="1" s="1"/>
  <c r="E61" i="1" l="1"/>
  <c r="E164" i="1"/>
  <c r="E64" i="1"/>
  <c r="E63" i="1"/>
  <c r="E65" i="1"/>
  <c r="E165" i="1" l="1"/>
  <c r="E163" i="1"/>
  <c r="E162" i="1" s="1"/>
</calcChain>
</file>

<file path=xl/comments1.xml><?xml version="1.0" encoding="utf-8"?>
<comments xmlns="http://schemas.openxmlformats.org/spreadsheetml/2006/main">
  <authors>
    <author>Olinga Taeed</author>
  </authors>
  <commentList>
    <comment ref="E3" authorId="0" shapeId="0">
      <text>
        <r>
          <rPr>
            <sz val="9"/>
            <color indexed="81"/>
            <rFont val="Tahoma"/>
            <charset val="1"/>
          </rPr>
          <t xml:space="preserve">Name of Organisation
</t>
        </r>
      </text>
    </comment>
    <comment ref="H3" authorId="0" shapeId="0">
      <text>
        <r>
          <rPr>
            <sz val="9"/>
            <color indexed="81"/>
            <rFont val="Tahoma"/>
            <family val="2"/>
          </rPr>
          <t>Another organisation or company</t>
        </r>
      </text>
    </comment>
    <comment ref="A6" authorId="0" shapeId="0">
      <text>
        <r>
          <rPr>
            <sz val="9"/>
            <color indexed="81"/>
            <rFont val="Tahoma"/>
            <family val="2"/>
          </rPr>
          <t>Name of the person writing the column</t>
        </r>
        <r>
          <rPr>
            <sz val="9"/>
            <color indexed="81"/>
            <rFont val="Tahoma"/>
            <charset val="1"/>
          </rPr>
          <t xml:space="preserve">
</t>
        </r>
      </text>
    </comment>
    <comment ref="A7" authorId="0" shapeId="0">
      <text>
        <r>
          <rPr>
            <sz val="9"/>
            <color indexed="81"/>
            <rFont val="Tahoma"/>
            <family val="2"/>
          </rPr>
          <t>Leave blank</t>
        </r>
      </text>
    </comment>
    <comment ref="A8" authorId="0" shapeId="0">
      <text>
        <r>
          <rPr>
            <sz val="9"/>
            <color indexed="81"/>
            <rFont val="Tahoma"/>
            <family val="2"/>
          </rPr>
          <t>Date completed (final)</t>
        </r>
      </text>
    </comment>
    <comment ref="A14" authorId="0" shapeId="0">
      <text>
        <r>
          <rPr>
            <b/>
            <sz val="9"/>
            <color indexed="81"/>
            <rFont val="Tahoma"/>
            <charset val="1"/>
          </rPr>
          <t>CSR Video if it exists</t>
        </r>
      </text>
    </comment>
    <comment ref="A15" authorId="0" shapeId="0">
      <text>
        <r>
          <rPr>
            <sz val="9"/>
            <color indexed="81"/>
            <rFont val="Tahoma"/>
            <family val="2"/>
          </rPr>
          <t>If converting put forex rate here</t>
        </r>
        <r>
          <rPr>
            <sz val="9"/>
            <color indexed="81"/>
            <rFont val="Tahoma"/>
            <charset val="1"/>
          </rPr>
          <t xml:space="preserve">
</t>
        </r>
      </text>
    </comment>
    <comment ref="A16" authorId="0" shapeId="0">
      <text>
        <r>
          <rPr>
            <sz val="9"/>
            <color indexed="81"/>
            <rFont val="Tahoma"/>
            <charset val="1"/>
          </rPr>
          <t xml:space="preserve">Date the organisation themselves gave information
</t>
        </r>
      </text>
    </comment>
    <comment ref="D17" authorId="0" shapeId="0">
      <text>
        <r>
          <rPr>
            <sz val="9"/>
            <color indexed="81"/>
            <rFont val="Tahoma"/>
            <family val="2"/>
          </rPr>
          <t>Take note of the units, convert if necessary</t>
        </r>
      </text>
    </comment>
    <comment ref="A18" authorId="0" shapeId="0">
      <text>
        <r>
          <rPr>
            <b/>
            <sz val="9"/>
            <color indexed="81"/>
            <rFont val="Tahoma"/>
            <charset val="1"/>
          </rPr>
          <t>Olinga Taeed:</t>
        </r>
        <r>
          <rPr>
            <sz val="9"/>
            <color indexed="81"/>
            <rFont val="Tahoma"/>
            <charset val="1"/>
          </rPr>
          <t xml:space="preserve">
To do Sentiment Analysis on www.socialmention.com use quotations "__" if the organisation name or brand is more than one word </t>
        </r>
      </text>
    </comment>
    <comment ref="B18" authorId="0" shapeId="0">
      <text>
        <r>
          <rPr>
            <sz val="9"/>
            <color indexed="81"/>
            <rFont val="Tahoma"/>
            <family val="2"/>
          </rPr>
          <t>Date www.socialmention.com completed (must be a Sunday)</t>
        </r>
      </text>
    </comment>
    <comment ref="B19" authorId="0" shapeId="0">
      <text>
        <r>
          <rPr>
            <sz val="9"/>
            <color indexed="81"/>
            <rFont val="Tahoma"/>
            <family val="2"/>
          </rPr>
          <t>Result from www.socialmention.com</t>
        </r>
      </text>
    </comment>
    <comment ref="B20" authorId="0" shapeId="0">
      <text>
        <r>
          <rPr>
            <sz val="9"/>
            <color indexed="81"/>
            <rFont val="Tahoma"/>
            <family val="2"/>
          </rPr>
          <t>Result from www.socialmention.com</t>
        </r>
      </text>
    </comment>
    <comment ref="B21" authorId="0" shapeId="0">
      <text>
        <r>
          <rPr>
            <sz val="9"/>
            <color indexed="81"/>
            <rFont val="Tahoma"/>
            <family val="2"/>
          </rPr>
          <t>Result from www.socialmention.com</t>
        </r>
      </text>
    </comment>
    <comment ref="B22" authorId="0" shapeId="0">
      <text>
        <r>
          <rPr>
            <sz val="9"/>
            <color indexed="81"/>
            <rFont val="Tahoma"/>
            <family val="2"/>
          </rPr>
          <t>Calculated</t>
        </r>
      </text>
    </comment>
    <comment ref="B23" authorId="0" shapeId="0">
      <text>
        <r>
          <rPr>
            <sz val="9"/>
            <color indexed="81"/>
            <rFont val="Tahoma"/>
            <family val="2"/>
          </rPr>
          <t>Calculated</t>
        </r>
      </text>
    </comment>
    <comment ref="B25" authorId="0" shapeId="0">
      <text>
        <r>
          <rPr>
            <sz val="9"/>
            <color indexed="81"/>
            <rFont val="Tahoma"/>
            <family val="2"/>
          </rPr>
          <t>CSR (corporate social responsibility) spend by the organisation</t>
        </r>
      </text>
    </comment>
    <comment ref="B26" authorId="0" shapeId="0">
      <text>
        <r>
          <rPr>
            <sz val="9"/>
            <color indexed="81"/>
            <rFont val="Tahoma"/>
            <family val="2"/>
          </rPr>
          <t xml:space="preserve">Leave as 0 </t>
        </r>
      </text>
    </comment>
    <comment ref="B27" authorId="0" shapeId="0">
      <text>
        <r>
          <rPr>
            <sz val="9"/>
            <color indexed="81"/>
            <rFont val="Tahoma"/>
            <family val="2"/>
          </rPr>
          <t>Number of shares</t>
        </r>
      </text>
    </comment>
    <comment ref="B28" authorId="0" shapeId="0">
      <text>
        <r>
          <rPr>
            <sz val="9"/>
            <color indexed="81"/>
            <rFont val="Tahoma"/>
            <family val="2"/>
          </rPr>
          <t>Capitalisation of the company (if quoted on stock market) or Net Asset Value (if not quoted)</t>
        </r>
      </text>
    </comment>
    <comment ref="B29" authorId="0" shapeId="0">
      <text>
        <r>
          <rPr>
            <sz val="9"/>
            <color indexed="81"/>
            <rFont val="Tahoma"/>
            <family val="2"/>
          </rPr>
          <t xml:space="preserve">Number of staff
</t>
        </r>
      </text>
    </comment>
    <comment ref="B30" authorId="0" shapeId="0">
      <text>
        <r>
          <rPr>
            <sz val="9"/>
            <color indexed="81"/>
            <rFont val="Tahoma"/>
            <family val="2"/>
          </rPr>
          <t>Carbon reduction in the past 12 months</t>
        </r>
      </text>
    </comment>
    <comment ref="B31" authorId="0" shapeId="0">
      <text>
        <r>
          <rPr>
            <sz val="9"/>
            <color indexed="81"/>
            <rFont val="Tahoma"/>
            <family val="2"/>
          </rPr>
          <t>Carbon offset in last 12 months</t>
        </r>
      </text>
    </comment>
    <comment ref="B32" authorId="0" shapeId="0">
      <text>
        <r>
          <rPr>
            <sz val="9"/>
            <color indexed="81"/>
            <rFont val="Tahoma"/>
            <family val="2"/>
          </rPr>
          <t>Calculated</t>
        </r>
      </text>
    </comment>
    <comment ref="A35" authorId="0" shapeId="0">
      <text>
        <r>
          <rPr>
            <sz val="9"/>
            <color indexed="81"/>
            <rFont val="Tahoma"/>
            <family val="2"/>
          </rPr>
          <t>List number of people in each project affected by the organisation, also make note of each project for reference</t>
        </r>
      </text>
    </comment>
    <comment ref="A50" authorId="0" shapeId="0">
      <text>
        <r>
          <rPr>
            <sz val="9"/>
            <color indexed="81"/>
            <rFont val="Tahoma"/>
            <family val="2"/>
          </rPr>
          <t>Sometimes the organisation invests money and resources, which leverages other amounts of monies from other organisations (eg. matched funding. This is the extra money leveraged through other organisations</t>
        </r>
      </text>
    </comment>
    <comment ref="A52" authorId="0" shapeId="0">
      <text>
        <r>
          <rPr>
            <sz val="9"/>
            <color indexed="81"/>
            <rFont val="Tahoma"/>
            <family val="2"/>
          </rPr>
          <t>Calculated</t>
        </r>
      </text>
    </comment>
    <comment ref="A53" authorId="0" shapeId="0">
      <text>
        <r>
          <rPr>
            <sz val="9"/>
            <color indexed="81"/>
            <rFont val="Tahoma"/>
            <family val="2"/>
          </rPr>
          <t>Calculated</t>
        </r>
      </text>
    </comment>
    <comment ref="A54" authorId="0" shapeId="0">
      <text>
        <r>
          <rPr>
            <sz val="9"/>
            <color indexed="81"/>
            <rFont val="Tahoma"/>
            <family val="2"/>
          </rPr>
          <t>Calculated</t>
        </r>
      </text>
    </comment>
    <comment ref="A55" authorId="0" shapeId="0">
      <text>
        <r>
          <rPr>
            <sz val="9"/>
            <color indexed="81"/>
            <rFont val="Tahoma"/>
            <family val="2"/>
          </rPr>
          <t>Calculated</t>
        </r>
      </text>
    </comment>
    <comment ref="A56" authorId="0" shapeId="0">
      <text>
        <r>
          <rPr>
            <sz val="9"/>
            <color indexed="81"/>
            <rFont val="Tahoma"/>
            <family val="2"/>
          </rPr>
          <t xml:space="preserve">Calculated
</t>
        </r>
      </text>
    </comment>
    <comment ref="A58" authorId="0" shapeId="0">
      <text>
        <r>
          <rPr>
            <sz val="9"/>
            <color indexed="81"/>
            <rFont val="Tahoma"/>
            <family val="2"/>
          </rPr>
          <t>Calculated</t>
        </r>
      </text>
    </comment>
    <comment ref="A59" authorId="0" shapeId="0">
      <text>
        <r>
          <rPr>
            <sz val="9"/>
            <color indexed="81"/>
            <rFont val="Tahoma"/>
            <family val="2"/>
          </rPr>
          <t>Calculated</t>
        </r>
      </text>
    </comment>
    <comment ref="A60" authorId="0" shapeId="0">
      <text>
        <r>
          <rPr>
            <sz val="9"/>
            <color indexed="81"/>
            <rFont val="Tahoma"/>
            <family val="2"/>
          </rPr>
          <t>Calculated</t>
        </r>
      </text>
    </comment>
    <comment ref="A61" authorId="0" shapeId="0">
      <text>
        <r>
          <rPr>
            <sz val="9"/>
            <color indexed="81"/>
            <rFont val="Tahoma"/>
            <family val="2"/>
          </rPr>
          <t>Calculated</t>
        </r>
      </text>
    </comment>
    <comment ref="A63" authorId="0" shapeId="0">
      <text>
        <r>
          <rPr>
            <sz val="9"/>
            <color indexed="81"/>
            <rFont val="Tahoma"/>
            <family val="2"/>
          </rPr>
          <t>Calculated</t>
        </r>
      </text>
    </comment>
    <comment ref="A64" authorId="0" shapeId="0">
      <text>
        <r>
          <rPr>
            <sz val="9"/>
            <color indexed="81"/>
            <rFont val="Tahoma"/>
            <family val="2"/>
          </rPr>
          <t>Calculated</t>
        </r>
      </text>
    </comment>
    <comment ref="A65" authorId="0" shapeId="0">
      <text>
        <r>
          <rPr>
            <sz val="9"/>
            <color indexed="81"/>
            <rFont val="Tahoma"/>
            <family val="2"/>
          </rPr>
          <t>Calculated</t>
        </r>
      </text>
    </comment>
    <comment ref="A68" authorId="0" shapeId="0">
      <text>
        <r>
          <rPr>
            <sz val="9"/>
            <color indexed="81"/>
            <rFont val="Tahoma"/>
            <family val="2"/>
          </rPr>
          <t>Comments and guidance to supervisor/moderator - but only if required. Any statements on problems, missing data, place here.</t>
        </r>
      </text>
    </comment>
    <comment ref="A168" authorId="0" shapeId="0">
      <text>
        <r>
          <rPr>
            <sz val="9"/>
            <color indexed="81"/>
            <rFont val="Tahoma"/>
            <family val="2"/>
          </rPr>
          <t>Comments and guidance to supervisor/moderator - but only if required. Any statements on problems, missing data, place here.</t>
        </r>
      </text>
    </comment>
  </commentList>
</comments>
</file>

<file path=xl/sharedStrings.xml><?xml version="1.0" encoding="utf-8"?>
<sst xmlns="http://schemas.openxmlformats.org/spreadsheetml/2006/main" count="433" uniqueCount="319">
  <si>
    <t>Barclays</t>
  </si>
  <si>
    <t>Sentiment</t>
  </si>
  <si>
    <t>Positive</t>
  </si>
  <si>
    <t>Neutral</t>
  </si>
  <si>
    <t>Negative</t>
  </si>
  <si>
    <t>CSR</t>
  </si>
  <si>
    <t>Shares</t>
  </si>
  <si>
    <t>People</t>
  </si>
  <si>
    <t>subtotal</t>
  </si>
  <si>
    <t>Total</t>
  </si>
  <si>
    <t>Pos/Total</t>
  </si>
  <si>
    <t>Money leveraged</t>
  </si>
  <si>
    <t>Staff</t>
  </si>
  <si>
    <t>Carbon reduction t</t>
  </si>
  <si>
    <r>
      <t>Capitalization/</t>
    </r>
    <r>
      <rPr>
        <b/>
        <sz val="11"/>
        <color rgb="FFFF0000"/>
        <rFont val="Calibri"/>
        <family val="2"/>
        <scheme val="minor"/>
      </rPr>
      <t>NAV</t>
    </r>
  </si>
  <si>
    <t>Increase in Market Cap/NAV</t>
  </si>
  <si>
    <t>#</t>
  </si>
  <si>
    <t>Ratio</t>
  </si>
  <si>
    <t>%</t>
  </si>
  <si>
    <t>£m</t>
  </si>
  <si>
    <t>#m</t>
  </si>
  <si>
    <t>UNITS</t>
  </si>
  <si>
    <t>tCO2e</t>
  </si>
  <si>
    <t>Value tCO2e</t>
  </si>
  <si>
    <t>£</t>
  </si>
  <si>
    <t>Reported</t>
  </si>
  <si>
    <t>SI by calculation</t>
  </si>
  <si>
    <t>Added Social Value</t>
  </si>
  <si>
    <t>Carbon offset</t>
  </si>
  <si>
    <t>nontraded</t>
  </si>
  <si>
    <t>traded</t>
  </si>
  <si>
    <t>SER</t>
  </si>
  <si>
    <t>Cash Generated+Invested</t>
  </si>
  <si>
    <t>CSR spend</t>
  </si>
  <si>
    <t>Environmental</t>
  </si>
  <si>
    <t>Positive Sentiment</t>
  </si>
  <si>
    <t>Date</t>
  </si>
  <si>
    <t>Deg of Separation</t>
  </si>
  <si>
    <t>Submitted</t>
  </si>
  <si>
    <t>Author</t>
  </si>
  <si>
    <t>Organisation Submission</t>
  </si>
  <si>
    <t>Moderator</t>
  </si>
  <si>
    <t>Steel S</t>
  </si>
  <si>
    <t>06.10.2013</t>
  </si>
  <si>
    <t>Environment</t>
  </si>
  <si>
    <t>Cash</t>
  </si>
  <si>
    <t>Directors Salary (Executive)</t>
  </si>
  <si>
    <t>Directors Salary (Non-Executive)</t>
  </si>
  <si>
    <t xml:space="preserve">Staff Salary </t>
  </si>
  <si>
    <t>Staff Salary (without directors)</t>
  </si>
  <si>
    <t>Tax charge</t>
  </si>
  <si>
    <t xml:space="preserve">Board </t>
  </si>
  <si>
    <t>Number of staff</t>
  </si>
  <si>
    <t>CURRENT YEAR</t>
  </si>
  <si>
    <t>PRIOR YEAR</t>
  </si>
  <si>
    <t>FV (board sal+div paid)/(board sal+div paid)</t>
  </si>
  <si>
    <t>SV (staff sal+ tax char)/(staff sal+ tax char)</t>
  </si>
  <si>
    <t>SV-FV</t>
  </si>
  <si>
    <t xml:space="preserve">me working through your calculation </t>
  </si>
  <si>
    <t>(1) board sal + dividend paid</t>
  </si>
  <si>
    <t xml:space="preserve">(2) board sal + dividend paid prior yr </t>
  </si>
  <si>
    <t>(a) = (1)-(2)</t>
  </si>
  <si>
    <t xml:space="preserve">(3) staff sal + tax charge </t>
  </si>
  <si>
    <t xml:space="preserve">(4) staff sal + tax charge prior yr </t>
  </si>
  <si>
    <t>(b) = (3)-(4)</t>
  </si>
  <si>
    <t>(a)+(b)</t>
  </si>
  <si>
    <t>Version 2 Factor</t>
  </si>
  <si>
    <t>Version 3 Factor</t>
  </si>
  <si>
    <t>Version 4 Factor</t>
  </si>
  <si>
    <t>Avoided tax and pay UK£ v.2</t>
  </si>
  <si>
    <t>SER PRE TAX/PAY</t>
  </si>
  <si>
    <t>SI by calculation - UK£m</t>
  </si>
  <si>
    <t>Added Social Value UK£m</t>
  </si>
  <si>
    <t>Increase in Market Cap/NAV %</t>
  </si>
  <si>
    <t>CSR UK£m</t>
  </si>
  <si>
    <t>Capitalization UK£m</t>
  </si>
  <si>
    <t>SER POST TAX/PAY (ptp) v2</t>
  </si>
  <si>
    <t>SER post tax/pay (ptp)</t>
  </si>
  <si>
    <t>SI by calculation ptp- UK£m</t>
  </si>
  <si>
    <t>Added Social Value ptp UK£m</t>
  </si>
  <si>
    <t>Increase in Market Cap/NAV ptp %</t>
  </si>
  <si>
    <t>SV£  (staff sal + tax charge)</t>
  </si>
  <si>
    <t>FV£ (board sal + dividend paid)</t>
  </si>
  <si>
    <t>Avoided tax and pay UK£ v.4</t>
  </si>
  <si>
    <t>SER POST TAX/PAY (ptp) v4</t>
  </si>
  <si>
    <t>Staff Pay/No. of Employees</t>
  </si>
  <si>
    <t xml:space="preserve">Staff Pay/No. of Employees Prior Year </t>
  </si>
  <si>
    <t>Board Pay/Board Members</t>
  </si>
  <si>
    <t xml:space="preserve">Board Pay/Board Members Prior Year </t>
  </si>
  <si>
    <t>FVs% Dividend Payment Change Shareholder</t>
  </si>
  <si>
    <t>FVb2% Board Salary Change (incl board no.)</t>
  </si>
  <si>
    <t>SVt% Tax Change</t>
  </si>
  <si>
    <t>SVp2% Staff Salary Change (incl staff no)</t>
  </si>
  <si>
    <t>Non-Executive Board</t>
  </si>
  <si>
    <t>Executive Board</t>
  </si>
  <si>
    <t>Board Total</t>
  </si>
  <si>
    <t>Exeutive Board</t>
  </si>
  <si>
    <t>Non Executive Board</t>
  </si>
  <si>
    <t>sentiment analysis</t>
  </si>
  <si>
    <t>csr report</t>
  </si>
  <si>
    <t>accounts</t>
  </si>
  <si>
    <t>csr or accounts report</t>
  </si>
  <si>
    <t>put zero</t>
  </si>
  <si>
    <t>csr (or sustainability)</t>
  </si>
  <si>
    <t>csr if reported</t>
  </si>
  <si>
    <t>ONLY FILL IN YELLOW BOXES</t>
  </si>
  <si>
    <t>calcuation</t>
  </si>
  <si>
    <t>calculation</t>
  </si>
  <si>
    <t>Tax Avoidance</t>
  </si>
  <si>
    <t>Pay Disparity</t>
  </si>
  <si>
    <t>SER POST TAX/PAY (ptp)</t>
  </si>
  <si>
    <t>Social Earnings Ratio by Olinga Ta’eed is licensed under CC BY-NC-ND 4.0</t>
  </si>
  <si>
    <t>Social Earnings Ratio</t>
  </si>
  <si>
    <t>http://www.cceg.org.uk/#!research/cmp</t>
  </si>
  <si>
    <t>Olinga Ta'eed</t>
  </si>
  <si>
    <t>http://uk.linkedin.com/pub/olinga-taeed/6/936/34b</t>
  </si>
  <si>
    <t>Creative Commons License 4.0</t>
  </si>
  <si>
    <t>http://creativecommons.org/licenses/by-nc-nd/4.0/</t>
  </si>
  <si>
    <t>KEY RULES &amp; INFORMATION TO AID THE COMPLETION OF THE SER SPREADSHEET</t>
  </si>
  <si>
    <t>GENERAL RULES</t>
  </si>
  <si>
    <t>SENTIMENT ANALYSIS USE POSITIVE / NEUTRAL / NEGATIVE NUMBERS FOR THE REPORT</t>
  </si>
  <si>
    <t>Added Social Value – SI calculation minus CSR Spend = Added social value</t>
  </si>
  <si>
    <t>Market cap – Social value as % of your companies worth</t>
  </si>
  <si>
    <t>·        Address &amp; Postcode of company – both group and local address</t>
  </si>
  <si>
    <t>·        Degree of separation – leave it alone as 0</t>
  </si>
  <si>
    <t>·        Capitalisation / NAV – annual accounts or NET ASSET VALUE or listed company yahoo finance (MARKET CAP) be aware of whether company is UK, US or other.</t>
  </si>
  <si>
    <t>·        Staff – number of staff (annual accounts)</t>
  </si>
  <si>
    <t>·        List all the numbers that the company provides in their report PER project ie project in Africa, Project in US etc</t>
  </si>
  <si>
    <t>·        Numbers from Annual accounts</t>
  </si>
  <si>
    <t>·        Tax charge – from group accounts</t>
  </si>
  <si>
    <t>·        Shareholder – cash dividend located with the cashflow</t>
  </si>
  <si>
    <t>·        Repeat process using figures from prior year, within the same annual accounts</t>
  </si>
  <si>
    <t>·        Pay disparity – amount board paid to itself, in proportion to the staff</t>
  </si>
  <si>
    <t>KEY INPUT RULES FOR SER SPREADSHEET</t>
  </si>
  <si>
    <t>DO NOT MAKE UP FIGURES – IF YOU DON’T KNOW,  DON’T PUT ANY FIGURES IN!</t>
  </si>
  <si>
    <t>PINK BOXES – CRITICAL FIGURES FOR FEEDBACK TO THE CLIENT</t>
  </si>
  <si>
    <t>GREY BOXES – BUILT IN CALCULATIONS BASED ON INPUT FROM YELLOW BOXES</t>
  </si>
  <si>
    <t>ONLY FILL IN YELLOW BOXES - ACCURACY IS CRUCIAL!</t>
  </si>
  <si>
    <t xml:space="preserve">NOTE – Articulation for the client of the SER Report must be simple for impact. Use simple language. </t>
  </si>
  <si>
    <t>MESSAGE FOCUS &amp; AIM FOR THE CLIENT:</t>
  </si>
  <si>
    <t>The report shows the Social Value worth in millions</t>
  </si>
  <si>
    <r>
      <t xml:space="preserve">SPREADSHEET RULES - each box has a </t>
    </r>
    <r>
      <rPr>
        <sz val="11"/>
        <color rgb="FFFF0000"/>
        <rFont val="Calibri"/>
        <family val="2"/>
        <scheme val="minor"/>
      </rPr>
      <t>RED</t>
    </r>
    <r>
      <rPr>
        <b/>
        <sz val="11"/>
        <color theme="1"/>
        <rFont val="Calibri"/>
        <family val="2"/>
        <scheme val="minor"/>
      </rPr>
      <t xml:space="preserve"> mark, which highlights info summary.</t>
    </r>
  </si>
  <si>
    <t>·        Put group company - useful if company is part of larger group. Separate from local information.</t>
  </si>
  <si>
    <t>·        Author – Name of Person completing this SER Spreadsheet</t>
  </si>
  <si>
    <t>·        Verifier – moderator of this report (Leave BLANK if unknown)</t>
  </si>
  <si>
    <t>·        Year end – Year end date of the last set of Audited Accounts</t>
  </si>
  <si>
    <t>·        Input the three numbers from sentiment analysis – PNN: Positive / Neutral / Negative</t>
  </si>
  <si>
    <t xml:space="preserve">·        REPORTED – CSR Spend (accounts or CSR report) do search as it is NOT required by law to publish. </t>
  </si>
  <si>
    <t>·        Shares – how many shares the company has allocated</t>
  </si>
  <si>
    <t>·        Carbon Reduction – CSR report (if not there, don’t put it in) - used to highlight reduction from previous year</t>
  </si>
  <si>
    <t>·        Carbon offset – CSR report (if not there, don’t put it in) - used to highlight reduction from previous year</t>
  </si>
  <si>
    <t>·        Value tCO2e – global figures (already calcultated for you)</t>
  </si>
  <si>
    <t>People supported per social project</t>
  </si>
  <si>
    <t>·        Money leveraged – leverage of additional funds such as match funding from government i.e.1 million.  + 1 million from other org + 2 million match funding = 3 million leveraged</t>
  </si>
  <si>
    <t>·        Leveraged – cash amounts only</t>
  </si>
  <si>
    <t>·        LILAC &amp; PINK BOXES – KEY FIGURES FOR BUSINESS CASE</t>
  </si>
  <si>
    <t>POST TAX CALCULATION OF SOCIAL VALUE</t>
  </si>
  <si>
    <t xml:space="preserve">·   FINAL COMPLETED SER SPREADSHEET </t>
  </si>
  <si>
    <t>·   COPY OF ANNUAL ACCOUNTS USED</t>
  </si>
  <si>
    <t>·   COPY OF CSR REPORT USED</t>
  </si>
  <si>
    <t>·   SCREEN PRINT OF SOCIAL MENTION USED</t>
  </si>
  <si>
    <r>
      <t>·       Put</t>
    </r>
    <r>
      <rPr>
        <b/>
        <sz val="11"/>
        <color theme="1"/>
        <rFont val="Calibri"/>
        <family val="2"/>
        <scheme val="minor"/>
      </rPr>
      <t xml:space="preserve"> "quotation marks" </t>
    </r>
    <r>
      <rPr>
        <sz val="11"/>
        <color theme="1"/>
        <rFont val="Calibri"/>
        <family val="2"/>
        <scheme val="minor"/>
      </rPr>
      <t>around word, to search on social mention search box - "Monarch Airlines"</t>
    </r>
  </si>
  <si>
    <r>
      <t xml:space="preserve">·       Ensure you list the </t>
    </r>
    <r>
      <rPr>
        <b/>
        <sz val="11"/>
        <color theme="1"/>
        <rFont val="Calibri"/>
        <family val="2"/>
        <scheme val="minor"/>
      </rPr>
      <t>DATE</t>
    </r>
    <r>
      <rPr>
        <sz val="11"/>
        <color theme="1"/>
        <rFont val="Calibri"/>
        <family val="2"/>
        <scheme val="minor"/>
      </rPr>
      <t xml:space="preserve"> that you conducted the social mention search onto the SER Spreadsheet - proof of benchmark date!</t>
    </r>
  </si>
  <si>
    <t>This report articulates the Social Earning Value of the company. It is based on the impact created, not size of the investment made. The report creates a single number SER Ratio – for every pound spent, creates X value</t>
  </si>
  <si>
    <t>CONTACT DETAILS FOR FIRST LINE OF SUPPORT</t>
  </si>
  <si>
    <t>Email</t>
  </si>
  <si>
    <t>Phone Number</t>
  </si>
  <si>
    <t xml:space="preserve">EMAIL FINAL INFO LISTED BELOW IN A ZIP FILE </t>
  </si>
  <si>
    <t xml:space="preserve">CSR Video </t>
  </si>
  <si>
    <t>Sample</t>
  </si>
  <si>
    <t>O Taeed</t>
  </si>
  <si>
    <t>Total Shareholder Pay (Dividend)  (cash)</t>
  </si>
  <si>
    <t>Total Shareholder Pay (Dividend) (cash)</t>
  </si>
  <si>
    <t>HQ postcode</t>
  </si>
  <si>
    <t>HQ address</t>
  </si>
  <si>
    <t>Local address</t>
  </si>
  <si>
    <t>Local postcode</t>
  </si>
  <si>
    <t>A Non</t>
  </si>
  <si>
    <t>Currency conversion rate</t>
  </si>
  <si>
    <t>Organisation name</t>
  </si>
  <si>
    <t>Financial Year End</t>
  </si>
  <si>
    <t>website</t>
  </si>
  <si>
    <t>internet</t>
  </si>
  <si>
    <t>accounts or yahoo finance</t>
  </si>
  <si>
    <t>31.1.2014</t>
  </si>
  <si>
    <t>2 Victoria Gdns</t>
  </si>
  <si>
    <t>SW9 0JP</t>
  </si>
  <si>
    <t>http://www…..</t>
  </si>
  <si>
    <t>28.12.2012</t>
  </si>
  <si>
    <t>12.1.14</t>
  </si>
  <si>
    <t>Comments to Moderator</t>
  </si>
  <si>
    <t>INCLUDING TAX AVOIDANCE &amp; PAY DISPARITY (optional)</t>
  </si>
  <si>
    <t>Supervisor Name</t>
  </si>
  <si>
    <t>Website</t>
  </si>
  <si>
    <t>Your contact details</t>
  </si>
  <si>
    <t>Mobile</t>
  </si>
  <si>
    <t>Full name</t>
  </si>
  <si>
    <t>Personal email</t>
  </si>
  <si>
    <t>UK£1 = US$1.535</t>
  </si>
  <si>
    <r>
      <t>1.</t>
    </r>
    <r>
      <rPr>
        <sz val="7"/>
        <color theme="1"/>
        <rFont val="Times New Roman"/>
        <family val="1"/>
      </rPr>
      <t xml:space="preserve">       </t>
    </r>
    <r>
      <rPr>
        <sz val="11"/>
        <color theme="1"/>
        <rFont val="Calibri"/>
        <family val="2"/>
        <scheme val="minor"/>
      </rPr>
      <t>Introduction to Social Earnings</t>
    </r>
  </si>
  <si>
    <t>http://prezi.com/x2n3vst7rnzc/social-earnings-ratio/?utm_campaign=share&amp;utm_medium=copy</t>
  </si>
  <si>
    <t>https://projeqt.com/olinga/social-earnings-ratio/social-innovation/l</t>
  </si>
  <si>
    <t>http://timeglider.com/t/d4e84e4be996c810?min_zoom=6&amp;max_zoom=35</t>
  </si>
  <si>
    <t>BACKGROUND INFORMATION</t>
  </si>
  <si>
    <r>
      <t>2.</t>
    </r>
    <r>
      <rPr>
        <sz val="7"/>
        <color theme="1"/>
        <rFont val="Times New Roman"/>
        <family val="1"/>
      </rPr>
      <t xml:space="preserve">       </t>
    </r>
    <r>
      <rPr>
        <sz val="11"/>
        <color theme="1"/>
        <rFont val="Calibri"/>
        <family val="2"/>
        <scheme val="minor"/>
      </rPr>
      <t>Application in largest social capital project in the world</t>
    </r>
  </si>
  <si>
    <r>
      <t>3.</t>
    </r>
    <r>
      <rPr>
        <sz val="7"/>
        <color theme="1"/>
        <rFont val="Times New Roman"/>
        <family val="1"/>
      </rPr>
      <t xml:space="preserve">       </t>
    </r>
    <r>
      <rPr>
        <sz val="11"/>
        <color theme="1"/>
        <rFont val="Calibri"/>
        <family val="2"/>
        <scheme val="minor"/>
      </rPr>
      <t>Timeline of Development</t>
    </r>
  </si>
  <si>
    <t xml:space="preserve">http://www.cceg.org.uk </t>
  </si>
  <si>
    <t xml:space="preserve">http://www.socialearningsratio.com/sample2.html </t>
  </si>
  <si>
    <t xml:space="preserve">https://mapsengine.google.com/map/viewer?mid=zCSd2kzqJNzU.kQFBPqkqz8FY </t>
  </si>
  <si>
    <r>
      <t>4.</t>
    </r>
    <r>
      <rPr>
        <sz val="7"/>
        <color theme="1"/>
        <rFont val="Times New Roman"/>
        <family val="1"/>
      </rPr>
      <t xml:space="preserve">       </t>
    </r>
    <r>
      <rPr>
        <sz val="11"/>
        <color theme="1"/>
        <rFont val="Calibri"/>
        <family val="2"/>
        <scheme val="minor"/>
      </rPr>
      <t>Spatial Mapping demo of Birmingham on Google Earth</t>
    </r>
  </si>
  <si>
    <r>
      <t>5.</t>
    </r>
    <r>
      <rPr>
        <sz val="7"/>
        <color theme="1"/>
        <rFont val="Times New Roman"/>
        <family val="1"/>
      </rPr>
      <t xml:space="preserve">       </t>
    </r>
    <r>
      <rPr>
        <sz val="11"/>
        <color theme="1"/>
        <rFont val="Calibri"/>
        <family val="2"/>
        <scheme val="minor"/>
      </rPr>
      <t>Spatial Mapping demo of Northamptonshire/Birmingham on Google Map</t>
    </r>
  </si>
  <si>
    <r>
      <t>6.</t>
    </r>
    <r>
      <rPr>
        <sz val="7"/>
        <color theme="1"/>
        <rFont val="Times New Roman"/>
        <family val="1"/>
      </rPr>
      <t xml:space="preserve">       </t>
    </r>
    <r>
      <rPr>
        <sz val="11"/>
        <color theme="1"/>
        <rFont val="Calibri"/>
        <family val="2"/>
        <scheme val="minor"/>
      </rPr>
      <t xml:space="preserve">Centre for Citizenship, Enterprise &amp; Governance </t>
    </r>
  </si>
  <si>
    <t xml:space="preserve">http://www.sectormarketplace.com </t>
  </si>
  <si>
    <t>http://www.brandanomics.com</t>
  </si>
  <si>
    <t xml:space="preserve">http://www.sii2000.org </t>
  </si>
  <si>
    <t xml:space="preserve">http://www.bigredsquare.com </t>
  </si>
  <si>
    <t>http://www.cultiv8solutions.com</t>
  </si>
  <si>
    <r>
      <t>6.</t>
    </r>
    <r>
      <rPr>
        <sz val="7"/>
        <color theme="1"/>
        <rFont val="Times New Roman"/>
        <family val="1"/>
      </rPr>
      <t xml:space="preserve">       </t>
    </r>
    <r>
      <rPr>
        <sz val="11"/>
        <color theme="1"/>
        <rFont val="Calibri"/>
        <family val="2"/>
        <scheme val="minor"/>
      </rPr>
      <t>S/E Licensee websites</t>
    </r>
  </si>
  <si>
    <t>We use the latest Citizenship framework to expose social value:</t>
  </si>
  <si>
    <t>Total Value = Financial Value + Social Value</t>
  </si>
  <si>
    <r>
      <t xml:space="preserve">Social Value  = </t>
    </r>
    <r>
      <rPr>
        <sz val="16"/>
        <color theme="1"/>
        <rFont val="Calibri"/>
        <family val="2"/>
      </rPr>
      <t>ƒ</t>
    </r>
    <r>
      <rPr>
        <sz val="11"/>
        <color theme="1"/>
        <rFont val="Calibri"/>
        <family val="2"/>
      </rPr>
      <t xml:space="preserve"> </t>
    </r>
    <r>
      <rPr>
        <sz val="10"/>
        <color theme="1"/>
        <rFont val="Calibri"/>
        <family val="2"/>
      </rPr>
      <t>{</t>
    </r>
    <r>
      <rPr>
        <sz val="11"/>
        <color theme="1"/>
        <rFont val="Calibri"/>
        <family val="2"/>
      </rPr>
      <t>staff, community, customers/clients, suppliers, statutory bodies, environment }</t>
    </r>
  </si>
  <si>
    <r>
      <t>→</t>
    </r>
    <r>
      <rPr>
        <sz val="11"/>
        <color theme="1"/>
        <rFont val="Calibri"/>
        <family val="2"/>
      </rPr>
      <t xml:space="preserve"> Financial Value of the organisation in UK£</t>
    </r>
  </si>
  <si>
    <t>as reported to financial stakeholders</t>
  </si>
  <si>
    <r>
      <t>→</t>
    </r>
    <r>
      <rPr>
        <sz val="11"/>
        <color theme="1"/>
        <rFont val="Calibri"/>
        <family val="2"/>
      </rPr>
      <t xml:space="preserve"> Social Value of the organisation in UK£ </t>
    </r>
  </si>
  <si>
    <t xml:space="preserve">as reported to other multi-stakeholders  </t>
  </si>
  <si>
    <r>
      <t>→</t>
    </r>
    <r>
      <rPr>
        <sz val="11"/>
        <color theme="1"/>
        <rFont val="Calibri"/>
        <family val="2"/>
      </rPr>
      <t xml:space="preserve"> Increase in Financial Value due to Social Value %</t>
    </r>
  </si>
  <si>
    <t>the business case for CSR/Social Innovation</t>
  </si>
  <si>
    <r>
      <t>→</t>
    </r>
    <r>
      <rPr>
        <sz val="11"/>
        <color theme="1"/>
        <rFont val="Calibri"/>
        <family val="2"/>
      </rPr>
      <t xml:space="preserve"> Social Earnings Ratio (Social Impact/CSR spend)</t>
    </r>
  </si>
  <si>
    <t>the efficiency of social innovation work</t>
  </si>
  <si>
    <r>
      <t>→</t>
    </r>
    <r>
      <rPr>
        <sz val="11"/>
        <color theme="1"/>
        <rFont val="Calibri"/>
        <family val="2"/>
      </rPr>
      <t xml:space="preserve"> Benchmark above values</t>
    </r>
  </si>
  <si>
    <t>compares sectors, regions, industries, countries</t>
  </si>
  <si>
    <t>The Centre for Citizenship, Enterprise and Governance (CCEG) has developed a social impact metric called the Social Earnings Ratio (S/E) which is now licenced across many countries as well in major cities in the UK. In the case of the latter, S/E has been piloted (ending February 2014) in the largest social capital project in the world to measure social value of c. 34,000 corporates and 16,000 non-statutory organisations. Compare this 50,000 with previous highest milestones which were:</t>
  </si>
  <si>
    <t>We are not going to explain here the complex theories behind S/E or methodology, but some further information may be found in the URL tab.</t>
  </si>
  <si>
    <t>In a nutshell, using what we have managed to do is to produce the model T-Ford of social impact metrics, suitable for volume quality production, multipurpose, objective (3  independent people will come up with the same answer), scaleable at minimal cost, using no financial proxies, and able to benchmark across public, private, third and community sectors. For large organisations we can measure without any need to interact using publically available data, and for listed companies we report values every 10 seconds next to their share price.  As you can imagine, this is disruptive Big Data methodology with no competition; and we are now working globally.</t>
  </si>
  <si>
    <t>• 1000 by Denmark in1997-98, through the Copenhagen Centre, chaired by the Minister for Social Affairs.</t>
  </si>
  <si>
    <t>•  987 Benefit Corporations but that’s across 32 countries and 60 industries (mostly USA)</t>
  </si>
  <si>
    <t>•  126 organisations in CR Index of Business in the Community but after 10 years of measurement.</t>
  </si>
  <si>
    <t xml:space="preserve">                                                    independent of size of organisation</t>
  </si>
  <si>
    <r>
      <t>Social Earnings Ratio</t>
    </r>
    <r>
      <rPr>
        <sz val="11"/>
        <color theme="1"/>
        <rFont val="Calibri"/>
        <family val="2"/>
      </rPr>
      <t>: s/e=1.0 ie. CSR spend creates same social value, s/e &gt;1 created more social value</t>
    </r>
  </si>
  <si>
    <t xml:space="preserve">                                                    than spent money, s/e &lt;1 created less social value than spent money</t>
  </si>
  <si>
    <t>INTRODUCTION</t>
  </si>
  <si>
    <t>REPORTING</t>
  </si>
  <si>
    <t>Financial Value =  ƒ {shareholders/stakeholders, management)</t>
  </si>
  <si>
    <t>Ostensibly we use either an automated system based in the cloud to undertake the calculations, or a manual system bsed on the spreadsheet shown in SAMPLE tab</t>
  </si>
  <si>
    <r>
      <t>→</t>
    </r>
    <r>
      <rPr>
        <sz val="11"/>
        <color theme="1"/>
        <rFont val="Calibri"/>
        <family val="2"/>
      </rPr>
      <t xml:space="preserve"> Hyperlocality of data</t>
    </r>
  </si>
  <si>
    <t>indexes social value against other KPI's</t>
  </si>
  <si>
    <t>Total Impact = Impact of an organisation + Impact reflected in surrounding organisations</t>
  </si>
  <si>
    <t>Hyperlocality is the expression that:</t>
  </si>
  <si>
    <t>Finally, to understand your results this may help:</t>
  </si>
  <si>
    <r>
      <t>Social Value Strength</t>
    </r>
    <r>
      <rPr>
        <sz val="11"/>
        <color theme="1"/>
        <rFont val="Calibri"/>
        <family val="2"/>
      </rPr>
      <t xml:space="preserve">: social value as a % of organisational financial value ie. makes the business case </t>
    </r>
  </si>
  <si>
    <t>We report 6 key values and  the details of subsidiary metrics if required:</t>
  </si>
  <si>
    <t>Traditionally, in the absence of anything more sophisticated  one has historically reported  the second value as a  ‘multiplier’ of the first value. We respect that, but believe methodologies have now evolved to allow us to evidence the relationship rather than use generic values. We use Spatial Mapping to create layers of data – financial, social, health, etc often on Google maps – and correlate empirically what the data tells us evidencing different multipliers for different areas. It is inconceivable that multiples can be the same in different parts of the country or even in the same county as there are a myriad of influences which organisations must skilfully traverse and identify the opportunities within their individual context.</t>
  </si>
  <si>
    <r>
      <t xml:space="preserve">·       Conduct Sentiment Analysis </t>
    </r>
    <r>
      <rPr>
        <b/>
        <sz val="11"/>
        <color theme="1"/>
        <rFont val="Calibri"/>
        <family val="2"/>
        <scheme val="minor"/>
      </rPr>
      <t>search ON A SUNDAY</t>
    </r>
    <r>
      <rPr>
        <sz val="11"/>
        <color theme="1"/>
        <rFont val="Calibri"/>
        <family val="2"/>
        <scheme val="minor"/>
      </rPr>
      <t xml:space="preserve"> (best day due to close of stock markets and news interference)</t>
    </r>
  </si>
  <si>
    <t xml:space="preserve">Licensee </t>
  </si>
  <si>
    <t xml:space="preserve">http://wck2.companieshouse.gov.uk//wcframe?name=accessCompanyInfo </t>
  </si>
  <si>
    <t xml:space="preserve">http://www.socialmention.com </t>
  </si>
  <si>
    <t xml:space="preserve">http://www.charitycommission.gov.uk/find-charities/ </t>
  </si>
  <si>
    <t>·       Often found as link from the company website or elsewhere like:</t>
  </si>
  <si>
    <t xml:space="preserve">http://www.corporateregister.com/ </t>
  </si>
  <si>
    <t>1. LAST SET OF AUDITED ANNUAL ACCOUNTS</t>
  </si>
  <si>
    <t>2. LATEST CSR REPORT - (also known as SUSTAINABILITY REPORT / SOCIAL IMPACT REPORT / CITIZENSHIP REPORT)</t>
  </si>
  <si>
    <t xml:space="preserve">http://finance.yahoo.com/ </t>
  </si>
  <si>
    <t>·        PUBLIC LISTED COMPANY – on their website or public sites like Yahoo Finance</t>
  </si>
  <si>
    <t>DATA SOURCES - 3 KEY REPORTS NEEDED</t>
  </si>
  <si>
    <t>https://uk.finance.yahoo.com/</t>
  </si>
  <si>
    <t>·        NOT PUBLIC – company registration sites eg for UK Companies House (below) or Dun &amp; Bradsheet, Keynote, etc</t>
  </si>
  <si>
    <t>·        CHARITIES - charity commission website (eg UK below)</t>
  </si>
  <si>
    <t>Do not bother with this for not-for-profit organisations eg. charities, community organisations, etc</t>
  </si>
  <si>
    <t>·        Organisation Submission - date the organisation gave you access to the information</t>
  </si>
  <si>
    <t>For NAV, it's the figure that appears twice on the balance sheet</t>
  </si>
  <si>
    <t>For not-for-profits, replace 'shares' with # people/members the nfp is mandated to help with the received monies</t>
  </si>
  <si>
    <t>·        Sentiment date – Input date of when you did the social mention sentiment analysis (ideally Sunday)</t>
  </si>
  <si>
    <t>For charities it is reported in Charities Commission account as "Charitable Spending"</t>
  </si>
  <si>
    <r>
      <t xml:space="preserve">·        People – list numbers of people they support from CSR report (with reference of what those numbers mean). If there are multiple number ie suppliers, customers, etc </t>
    </r>
    <r>
      <rPr>
        <b/>
        <sz val="11"/>
        <color theme="1"/>
        <rFont val="Calibri"/>
        <family val="2"/>
        <scheme val="minor"/>
      </rPr>
      <t>LOOK FOR NUMBER LINKED TO ACTIVITY THAT DOES NOT GENERATE PROFIT</t>
    </r>
  </si>
  <si>
    <t>For mutuals, co-operatives, etc use # of members</t>
  </si>
  <si>
    <r>
      <t>7.</t>
    </r>
    <r>
      <rPr>
        <sz val="7"/>
        <color theme="1"/>
        <rFont val="Times New Roman"/>
        <family val="1"/>
      </rPr>
      <t xml:space="preserve">       </t>
    </r>
    <r>
      <rPr>
        <sz val="11"/>
        <color theme="1"/>
        <rFont val="Calibri"/>
        <family val="2"/>
        <scheme val="minor"/>
      </rPr>
      <t xml:space="preserve">Open Educational Resource (OER) </t>
    </r>
  </si>
  <si>
    <t>http://hdl.handle.net/10949/18904</t>
  </si>
  <si>
    <t xml:space="preserve">This is to resolve the issue where the sample size for sentiment analysis is too small to be meaninful. </t>
  </si>
  <si>
    <t>This could be from socialmention.com or any other means.</t>
  </si>
  <si>
    <t>Here is the process that needs to be carried out including calculations</t>
  </si>
  <si>
    <t>A</t>
  </si>
  <si>
    <t>Calculate the minimum sample size through statistical analysis</t>
  </si>
  <si>
    <t>Population Size</t>
  </si>
  <si>
    <t>This is the size of community that is being intervened.  It is Optional</t>
  </si>
  <si>
    <t>Margin of Error</t>
  </si>
  <si>
    <t>This is setting depending on the survey result</t>
  </si>
  <si>
    <t>20% = 5 points on a scale 0-20-40-60-80-100 eg. rapid quick s/e</t>
  </si>
  <si>
    <t>10% (default) = 10 points on a reponse scale</t>
  </si>
  <si>
    <t>Confidence level</t>
  </si>
  <si>
    <t>Confidence in the results, default is 90% which gives z-score of 1.65</t>
  </si>
  <si>
    <t>Standard deviation</t>
  </si>
  <si>
    <t>This represents the profile of the population. Default is 0.5 or 50%</t>
  </si>
  <si>
    <t>If Population Size is known the formula is:</t>
  </si>
  <si>
    <t>If the Population Size is not known the formula is:</t>
  </si>
  <si>
    <t>The calculation can be carried out in this excel spreadsheet</t>
  </si>
  <si>
    <t xml:space="preserve">Population </t>
  </si>
  <si>
    <t>Margin of</t>
  </si>
  <si>
    <t>Confidence</t>
  </si>
  <si>
    <t>Z-score</t>
  </si>
  <si>
    <t>Standard</t>
  </si>
  <si>
    <t>Size</t>
  </si>
  <si>
    <t>Error</t>
  </si>
  <si>
    <t>Deviation</t>
  </si>
  <si>
    <t>N</t>
  </si>
  <si>
    <t>e</t>
  </si>
  <si>
    <t>z</t>
  </si>
  <si>
    <t>p</t>
  </si>
  <si>
    <t>no popl</t>
  </si>
  <si>
    <t>c/w popl</t>
  </si>
  <si>
    <t>The rules are if you know the population size, it lowers the sample size needed</t>
  </si>
  <si>
    <t>The greater the margin of error, the greater the sample size required</t>
  </si>
  <si>
    <t>B</t>
  </si>
  <si>
    <t>Ajustment o Sentiment Analysis</t>
  </si>
  <si>
    <t>If the actual sample size is greater than the minimum above, then you can use the sentiment analysis</t>
  </si>
  <si>
    <t>If the actual sample size is less, then the calculation is reversed</t>
  </si>
  <si>
    <t>Actual</t>
  </si>
  <si>
    <t>In this example as the error of margin is 58%, which is 48% greater than the default at 10%, then</t>
  </si>
  <si>
    <t>you have lower the sentiment ratio by 48% ie positive/total x 0.52</t>
  </si>
  <si>
    <t>SAMPLE 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</si>
</sst>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 #,##0.00_-;_-* &quot;-&quot;??_-;_-@_-"/>
    <numFmt numFmtId="164" formatCode="0.000"/>
    <numFmt numFmtId="165" formatCode="0.0%"/>
    <numFmt numFmtId="166" formatCode="_(* #,##0.00_);_(* \(#,##0.00\);_(* &quot;-&quot;??_);_(@_)"/>
    <numFmt numFmtId="167" formatCode="0.0000"/>
    <numFmt numFmtId="168" formatCode="0.000%"/>
    <numFmt numFmtId="169" formatCode="_-* #,##0_-;\-* #,##0_-;_-* &quot;-&quot;??_-;_-@_-"/>
    <numFmt numFmtId="170" formatCode="_-* #,##0.000_-;\-* #,##0.000_-;_-* &quot;-&quot;??_-;_-@_-"/>
    <numFmt numFmtId="171" formatCode="0.00_ ;[Red]\-0.00\ "/>
    <numFmt numFmtId="172" formatCode="_-* #,##0.0000_-;\-* #,##0.0000_-;_-* &quot;-&quot;????_-;_-@_-"/>
    <numFmt numFmtId="173" formatCode="_-* #,##0.0000_-;\-* #,##0.0000_-;_-* &quot;-&quot;??_-;_-@_-"/>
  </numFmts>
  <fonts count="35">
    <font>
      <sz val="11"/>
      <color theme="1"/>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sz val="11"/>
      <color rgb="FF323232"/>
      <name val="Arial"/>
      <family val="2"/>
    </font>
    <font>
      <b/>
      <sz val="11"/>
      <color theme="1"/>
      <name val="Calibri"/>
      <family val="2"/>
      <scheme val="minor"/>
    </font>
    <font>
      <sz val="12"/>
      <color theme="1"/>
      <name val="Times New Roman"/>
      <family val="1"/>
    </font>
    <font>
      <sz val="11"/>
      <color theme="1"/>
      <name val="Calibri"/>
      <family val="2"/>
    </font>
    <font>
      <u/>
      <sz val="11"/>
      <color theme="10"/>
      <name val="Calibri"/>
      <family val="2"/>
      <scheme val="minor"/>
    </font>
    <font>
      <u/>
      <sz val="11"/>
      <color theme="11"/>
      <name val="Calibri"/>
      <family val="2"/>
      <scheme val="minor"/>
    </font>
    <font>
      <sz val="11"/>
      <name val="Calibri"/>
      <family val="2"/>
      <scheme val="minor"/>
    </font>
    <font>
      <sz val="11"/>
      <color indexed="8"/>
      <name val="Calibri"/>
      <family val="2"/>
      <charset val="134"/>
    </font>
    <font>
      <sz val="12"/>
      <color theme="1"/>
      <name val="Calibri"/>
      <family val="2"/>
      <scheme val="minor"/>
    </font>
    <font>
      <b/>
      <sz val="12"/>
      <color rgb="FFFA7D00"/>
      <name val="Calibri"/>
      <family val="2"/>
      <scheme val="minor"/>
    </font>
    <font>
      <sz val="11"/>
      <color theme="1"/>
      <name val="Calibri"/>
      <family val="2"/>
      <scheme val="minor"/>
    </font>
    <font>
      <sz val="11"/>
      <color indexed="8"/>
      <name val="宋体"/>
      <charset val="134"/>
    </font>
    <font>
      <sz val="11"/>
      <color indexed="8"/>
      <name val="Calibri"/>
      <family val="2"/>
    </font>
    <font>
      <sz val="9"/>
      <color indexed="81"/>
      <name val="Tahoma"/>
      <charset val="1"/>
    </font>
    <font>
      <sz val="9"/>
      <color indexed="81"/>
      <name val="Tahoma"/>
      <family val="2"/>
    </font>
    <font>
      <b/>
      <sz val="9"/>
      <color indexed="81"/>
      <name val="Tahoma"/>
      <charset val="1"/>
    </font>
    <font>
      <b/>
      <sz val="11"/>
      <color theme="0"/>
      <name val="Calibri"/>
      <family val="2"/>
      <scheme val="minor"/>
    </font>
    <font>
      <sz val="11"/>
      <color theme="0"/>
      <name val="Calibri"/>
      <family val="2"/>
      <scheme val="minor"/>
    </font>
    <font>
      <b/>
      <u/>
      <sz val="11"/>
      <color theme="10"/>
      <name val="Calibri"/>
      <family val="2"/>
      <scheme val="minor"/>
    </font>
    <font>
      <b/>
      <sz val="12"/>
      <color theme="1"/>
      <name val="Times New Roman"/>
      <family val="1"/>
    </font>
    <font>
      <i/>
      <sz val="11"/>
      <color theme="1"/>
      <name val="Calibri"/>
      <family val="2"/>
      <scheme val="minor"/>
    </font>
    <font>
      <b/>
      <sz val="11"/>
      <color rgb="FF0070C0"/>
      <name val="Calibri"/>
      <family val="2"/>
      <scheme val="minor"/>
    </font>
    <font>
      <sz val="12"/>
      <color indexed="8"/>
      <name val="Calibri"/>
      <family val="2"/>
    </font>
    <font>
      <sz val="10"/>
      <color theme="1"/>
      <name val="Calibri"/>
      <family val="2"/>
      <scheme val="minor"/>
    </font>
    <font>
      <u/>
      <sz val="10"/>
      <color theme="10"/>
      <name val="Calibri"/>
      <family val="2"/>
      <scheme val="minor"/>
    </font>
    <font>
      <sz val="7"/>
      <color theme="1"/>
      <name val="Times New Roman"/>
      <family val="1"/>
    </font>
    <font>
      <sz val="11"/>
      <color theme="1"/>
      <name val="Symbol"/>
      <family val="1"/>
      <charset val="2"/>
    </font>
    <font>
      <sz val="16"/>
      <color theme="1"/>
      <name val="Calibri"/>
      <family val="2"/>
    </font>
    <font>
      <sz val="10"/>
      <color theme="1"/>
      <name val="Calibri"/>
      <family val="2"/>
    </font>
    <font>
      <b/>
      <sz val="11"/>
      <color theme="1"/>
      <name val="Calibri"/>
      <family val="2"/>
    </font>
    <font>
      <sz val="11"/>
      <color rgb="FFFF0000"/>
      <name val="Calibri"/>
      <family val="2"/>
    </font>
  </fonts>
  <fills count="1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F2F2F2"/>
      </patternFill>
    </fill>
    <fill>
      <patternFill patternType="solid">
        <fgColor theme="9" tint="0.39994506668294322"/>
        <bgColor indexed="64"/>
      </patternFill>
    </fill>
    <fill>
      <patternFill patternType="solid">
        <fgColor rgb="FFFFC000"/>
        <bgColor indexed="64"/>
      </patternFill>
    </fill>
    <fill>
      <patternFill patternType="solid">
        <fgColor theme="9" tint="0.59999389629810485"/>
        <bgColor indexed="64"/>
      </patternFill>
    </fill>
    <fill>
      <patternFill patternType="solid">
        <fgColor rgb="FFFF0000"/>
        <bgColor indexed="64"/>
      </patternFill>
    </fill>
    <fill>
      <patternFill patternType="solid">
        <fgColor theme="5"/>
        <bgColor indexed="64"/>
      </patternFill>
    </fill>
    <fill>
      <patternFill patternType="solid">
        <fgColor rgb="FFFFFF99"/>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rgb="FFFCD78E"/>
        <bgColor indexed="64"/>
      </patternFill>
    </fill>
    <fill>
      <patternFill patternType="solid">
        <fgColor theme="0" tint="-0.14999847407452621"/>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s>
  <cellStyleXfs count="49">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66" fontId="1" fillId="0" borderId="0" applyFont="0" applyFill="0" applyBorder="0" applyAlignment="0" applyProtection="0"/>
    <xf numFmtId="0" fontId="11" fillId="0" borderId="0">
      <alignment vertical="center"/>
    </xf>
    <xf numFmtId="9" fontId="11" fillId="0" borderId="0" applyFont="0" applyFill="0" applyBorder="0" applyAlignment="0" applyProtection="0">
      <alignment vertical="center"/>
    </xf>
    <xf numFmtId="0" fontId="12" fillId="0" borderId="0"/>
    <xf numFmtId="9" fontId="12" fillId="0" borderId="0" applyFont="0" applyFill="0" applyBorder="0" applyAlignment="0" applyProtection="0"/>
    <xf numFmtId="0" fontId="13" fillId="6" borderId="13" applyNumberFormat="0" applyAlignment="0" applyProtection="0"/>
    <xf numFmtId="0" fontId="14" fillId="0" borderId="0"/>
    <xf numFmtId="9" fontId="15" fillId="0" borderId="0" applyFont="0" applyFill="0" applyBorder="0" applyAlignment="0" applyProtection="0"/>
    <xf numFmtId="0" fontId="16" fillId="0" borderId="0">
      <alignment vertical="center"/>
    </xf>
    <xf numFmtId="9" fontId="16" fillId="0" borderId="0" applyFont="0" applyFill="0" applyBorder="0" applyAlignment="0" applyProtection="0">
      <alignment vertical="center"/>
    </xf>
    <xf numFmtId="43" fontId="1" fillId="0" borderId="0" applyFont="0" applyFill="0" applyBorder="0" applyAlignment="0" applyProtection="0"/>
    <xf numFmtId="0" fontId="1" fillId="0" borderId="0"/>
    <xf numFmtId="0" fontId="8" fillId="0" borderId="0" applyNumberFormat="0" applyFill="0" applyBorder="0" applyAlignment="0" applyProtection="0"/>
    <xf numFmtId="43" fontId="16" fillId="0" borderId="0" applyFont="0" applyFill="0" applyBorder="0" applyAlignment="0" applyProtection="0"/>
    <xf numFmtId="166" fontId="16" fillId="0" borderId="0" applyFont="0" applyFill="0" applyBorder="0" applyAlignment="0" applyProtection="0"/>
    <xf numFmtId="9" fontId="16" fillId="0" borderId="0" applyFont="0" applyFill="0" applyBorder="0" applyAlignment="0" applyProtection="0"/>
    <xf numFmtId="9" fontId="26" fillId="0" borderId="0" applyFont="0" applyFill="0" applyBorder="0" applyAlignment="0" applyProtection="0"/>
    <xf numFmtId="0" fontId="16" fillId="0" borderId="0">
      <alignment vertical="center"/>
    </xf>
    <xf numFmtId="9" fontId="16" fillId="0" borderId="0" applyFont="0" applyFill="0" applyBorder="0" applyAlignment="0" applyProtection="0">
      <alignment vertical="center"/>
    </xf>
  </cellStyleXfs>
  <cellXfs count="233">
    <xf numFmtId="0" fontId="0" fillId="0" borderId="0" xfId="0"/>
    <xf numFmtId="2" fontId="0" fillId="0" borderId="0" xfId="0" applyNumberFormat="1"/>
    <xf numFmtId="165" fontId="0" fillId="0" borderId="0" xfId="1" applyNumberFormat="1" applyFont="1"/>
    <xf numFmtId="0" fontId="0" fillId="2" borderId="0" xfId="0" applyFill="1"/>
    <xf numFmtId="0" fontId="2" fillId="2" borderId="0" xfId="0" applyFont="1" applyFill="1"/>
    <xf numFmtId="0" fontId="0" fillId="4" borderId="0" xfId="0" applyFill="1"/>
    <xf numFmtId="165" fontId="0" fillId="4" borderId="0" xfId="1" applyNumberFormat="1" applyFont="1" applyFill="1"/>
    <xf numFmtId="0" fontId="5" fillId="0" borderId="0" xfId="0" applyFont="1"/>
    <xf numFmtId="0" fontId="0" fillId="0" borderId="1" xfId="0" applyBorder="1"/>
    <xf numFmtId="0" fontId="0" fillId="0" borderId="6" xfId="0" applyBorder="1"/>
    <xf numFmtId="0" fontId="0" fillId="0" borderId="7" xfId="0" applyBorder="1"/>
    <xf numFmtId="0" fontId="0" fillId="0" borderId="9" xfId="0" applyBorder="1"/>
    <xf numFmtId="0" fontId="4" fillId="0" borderId="10" xfId="0" applyFont="1" applyBorder="1"/>
    <xf numFmtId="0" fontId="0" fillId="0" borderId="8" xfId="0" applyBorder="1"/>
    <xf numFmtId="0" fontId="0" fillId="0" borderId="12" xfId="0" applyBorder="1"/>
    <xf numFmtId="164" fontId="0" fillId="2" borderId="0" xfId="0" applyNumberFormat="1" applyFill="1"/>
    <xf numFmtId="0" fontId="6" fillId="0" borderId="0" xfId="0" applyFont="1" applyAlignment="1">
      <alignment vertical="center"/>
    </xf>
    <xf numFmtId="17" fontId="0" fillId="0" borderId="0" xfId="0" applyNumberFormat="1"/>
    <xf numFmtId="0" fontId="0" fillId="0" borderId="0" xfId="0"/>
    <xf numFmtId="0" fontId="0" fillId="0" borderId="0" xfId="0"/>
    <xf numFmtId="0" fontId="0" fillId="2" borderId="0" xfId="0" applyFill="1"/>
    <xf numFmtId="2" fontId="0" fillId="3" borderId="0" xfId="0" applyNumberFormat="1" applyFill="1"/>
    <xf numFmtId="2" fontId="0" fillId="5" borderId="0" xfId="0" applyNumberFormat="1" applyFill="1"/>
    <xf numFmtId="2" fontId="0" fillId="3" borderId="0" xfId="1" applyNumberFormat="1" applyFont="1" applyFill="1"/>
    <xf numFmtId="164" fontId="0" fillId="4" borderId="0" xfId="0" applyNumberFormat="1" applyFill="1"/>
    <xf numFmtId="10" fontId="0" fillId="5" borderId="0" xfId="1" applyNumberFormat="1" applyFont="1" applyFill="1"/>
    <xf numFmtId="2" fontId="0" fillId="0" borderId="0" xfId="0" applyNumberFormat="1" applyFill="1"/>
    <xf numFmtId="0" fontId="0" fillId="0" borderId="0" xfId="0"/>
    <xf numFmtId="14" fontId="10" fillId="2" borderId="0" xfId="0" applyNumberFormat="1" applyFont="1" applyFill="1"/>
    <xf numFmtId="0" fontId="10" fillId="2" borderId="0" xfId="0" applyFont="1" applyFill="1"/>
    <xf numFmtId="0" fontId="0" fillId="4" borderId="0" xfId="0" applyFill="1"/>
    <xf numFmtId="165" fontId="0" fillId="4" borderId="0" xfId="1" applyNumberFormat="1" applyFont="1" applyFill="1"/>
    <xf numFmtId="0" fontId="0" fillId="2" borderId="0" xfId="0" applyFill="1"/>
    <xf numFmtId="164" fontId="0" fillId="2" borderId="0" xfId="0" applyNumberFormat="1" applyFill="1"/>
    <xf numFmtId="2" fontId="0" fillId="3" borderId="0" xfId="0" applyNumberFormat="1" applyFill="1"/>
    <xf numFmtId="165" fontId="0" fillId="0" borderId="0" xfId="1" applyNumberFormat="1" applyFont="1"/>
    <xf numFmtId="2" fontId="0" fillId="5" borderId="0" xfId="0" applyNumberFormat="1" applyFill="1"/>
    <xf numFmtId="2" fontId="0" fillId="3" borderId="0" xfId="1" applyNumberFormat="1" applyFont="1" applyFill="1"/>
    <xf numFmtId="0" fontId="0" fillId="0" borderId="0" xfId="0"/>
    <xf numFmtId="0" fontId="0" fillId="4" borderId="0" xfId="0" applyFill="1"/>
    <xf numFmtId="0" fontId="0" fillId="0" borderId="10" xfId="0" applyFill="1" applyBorder="1"/>
    <xf numFmtId="9" fontId="0" fillId="7" borderId="0" xfId="1" applyFont="1" applyFill="1"/>
    <xf numFmtId="0" fontId="0" fillId="0" borderId="0" xfId="0" applyAlignment="1">
      <alignment horizontal="left"/>
    </xf>
    <xf numFmtId="0" fontId="5" fillId="0" borderId="0" xfId="0" applyFont="1" applyAlignment="1">
      <alignment horizontal="left"/>
    </xf>
    <xf numFmtId="0" fontId="1" fillId="0" borderId="4" xfId="40" applyNumberFormat="1" applyFont="1" applyFill="1" applyBorder="1"/>
    <xf numFmtId="0" fontId="1" fillId="0" borderId="0" xfId="40" applyNumberFormat="1" applyFont="1" applyBorder="1"/>
    <xf numFmtId="0" fontId="0" fillId="0" borderId="0" xfId="0"/>
    <xf numFmtId="0" fontId="0" fillId="0" borderId="4" xfId="0" applyFont="1" applyBorder="1"/>
    <xf numFmtId="0" fontId="0" fillId="0" borderId="0" xfId="0"/>
    <xf numFmtId="0" fontId="0" fillId="2" borderId="0" xfId="0" applyFill="1"/>
    <xf numFmtId="0" fontId="5"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0" fillId="10" borderId="0" xfId="0" applyFont="1" applyFill="1" applyAlignment="1">
      <alignment horizontal="right"/>
    </xf>
    <xf numFmtId="0" fontId="5" fillId="0" borderId="14" xfId="0" applyFont="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5" fillId="0" borderId="0" xfId="0" applyFont="1"/>
    <xf numFmtId="0" fontId="3" fillId="0" borderId="0" xfId="0" applyFont="1"/>
    <xf numFmtId="0" fontId="3" fillId="0" borderId="0" xfId="0" applyFont="1" applyAlignment="1">
      <alignment horizontal="right"/>
    </xf>
    <xf numFmtId="0" fontId="5" fillId="11" borderId="4" xfId="0" applyFont="1" applyFill="1" applyBorder="1"/>
    <xf numFmtId="0" fontId="5" fillId="11" borderId="0" xfId="0" applyFont="1" applyFill="1" applyBorder="1"/>
    <xf numFmtId="0" fontId="5" fillId="9" borderId="0" xfId="0" applyFont="1" applyFill="1" applyBorder="1"/>
    <xf numFmtId="0" fontId="5" fillId="8" borderId="0" xfId="0" applyFont="1" applyFill="1" applyBorder="1"/>
    <xf numFmtId="0" fontId="5" fillId="12" borderId="0" xfId="0" applyFont="1" applyFill="1"/>
    <xf numFmtId="0" fontId="5" fillId="12" borderId="4" xfId="0" applyFont="1" applyFill="1" applyBorder="1"/>
    <xf numFmtId="0" fontId="5" fillId="12" borderId="0" xfId="0" applyFont="1" applyFill="1" applyBorder="1"/>
    <xf numFmtId="0" fontId="1" fillId="0" borderId="6" xfId="40" applyNumberFormat="1" applyFont="1" applyBorder="1"/>
    <xf numFmtId="0" fontId="21" fillId="13" borderId="2" xfId="0" applyFont="1" applyFill="1" applyBorder="1"/>
    <xf numFmtId="0" fontId="21" fillId="13" borderId="3" xfId="0" applyFont="1" applyFill="1" applyBorder="1"/>
    <xf numFmtId="0" fontId="20" fillId="13" borderId="1" xfId="0" applyFont="1" applyFill="1" applyBorder="1"/>
    <xf numFmtId="0" fontId="20" fillId="13" borderId="1" xfId="40" applyNumberFormat="1" applyFont="1" applyFill="1" applyBorder="1"/>
    <xf numFmtId="0" fontId="0" fillId="0" borderId="4" xfId="40" applyNumberFormat="1" applyFont="1" applyBorder="1"/>
    <xf numFmtId="0" fontId="0" fillId="0" borderId="0" xfId="0"/>
    <xf numFmtId="0" fontId="0" fillId="2" borderId="0" xfId="0" applyFill="1"/>
    <xf numFmtId="0" fontId="0" fillId="0" borderId="10" xfId="0" quotePrefix="1" applyBorder="1"/>
    <xf numFmtId="0" fontId="0" fillId="14" borderId="0" xfId="0" applyFill="1"/>
    <xf numFmtId="0" fontId="0" fillId="0" borderId="2" xfId="0" applyBorder="1"/>
    <xf numFmtId="0" fontId="0" fillId="0" borderId="3" xfId="0" applyBorder="1"/>
    <xf numFmtId="0" fontId="0" fillId="0" borderId="0" xfId="0" applyFill="1"/>
    <xf numFmtId="0" fontId="5" fillId="0" borderId="0" xfId="0" applyFont="1" applyFill="1" applyBorder="1"/>
    <xf numFmtId="0" fontId="0" fillId="0" borderId="10" xfId="0" applyBorder="1"/>
    <xf numFmtId="0" fontId="0" fillId="0" borderId="14" xfId="0" applyBorder="1"/>
    <xf numFmtId="0" fontId="0" fillId="0" borderId="11" xfId="0" applyBorder="1"/>
    <xf numFmtId="0" fontId="0" fillId="0" borderId="0" xfId="0" applyFont="1" applyFill="1" applyBorder="1"/>
    <xf numFmtId="0" fontId="0" fillId="13" borderId="2" xfId="0" applyFill="1" applyBorder="1"/>
    <xf numFmtId="0" fontId="0" fillId="13" borderId="3" xfId="0" applyFill="1" applyBorder="1"/>
    <xf numFmtId="0" fontId="5" fillId="10" borderId="0" xfId="0" applyFont="1" applyFill="1" applyBorder="1"/>
    <xf numFmtId="0" fontId="0" fillId="10" borderId="0" xfId="0" applyFill="1"/>
    <xf numFmtId="0" fontId="0" fillId="0" borderId="2" xfId="0" applyFont="1" applyFill="1" applyBorder="1"/>
    <xf numFmtId="0" fontId="0" fillId="0" borderId="7" xfId="0" applyFont="1" applyFill="1" applyBorder="1"/>
    <xf numFmtId="0" fontId="0" fillId="10" borderId="0" xfId="0" applyFill="1" applyBorder="1"/>
    <xf numFmtId="0" fontId="21" fillId="10" borderId="1" xfId="0" applyFont="1" applyFill="1" applyBorder="1"/>
    <xf numFmtId="0" fontId="21" fillId="10" borderId="6" xfId="0" applyFont="1" applyFill="1" applyBorder="1"/>
    <xf numFmtId="0" fontId="0" fillId="9" borderId="0" xfId="0" applyFill="1"/>
    <xf numFmtId="0" fontId="0" fillId="0" borderId="1" xfId="0" applyFill="1" applyBorder="1"/>
    <xf numFmtId="0" fontId="0" fillId="0" borderId="4" xfId="0" applyFill="1" applyBorder="1" applyAlignment="1">
      <alignment horizontal="left"/>
    </xf>
    <xf numFmtId="0" fontId="0" fillId="0" borderId="6" xfId="0" applyFill="1" applyBorder="1"/>
    <xf numFmtId="0" fontId="0" fillId="15" borderId="0" xfId="0" applyFill="1" applyBorder="1"/>
    <xf numFmtId="0" fontId="0" fillId="15" borderId="0" xfId="0" applyFill="1"/>
    <xf numFmtId="0" fontId="0" fillId="0" borderId="1" xfId="0" applyFont="1" applyFill="1" applyBorder="1"/>
    <xf numFmtId="0" fontId="0" fillId="0" borderId="4" xfId="0" applyFont="1" applyFill="1" applyBorder="1"/>
    <xf numFmtId="0" fontId="0" fillId="0" borderId="6" xfId="0" applyFont="1" applyFill="1" applyBorder="1"/>
    <xf numFmtId="0" fontId="0" fillId="10" borderId="2" xfId="0" applyFill="1" applyBorder="1"/>
    <xf numFmtId="0" fontId="0" fillId="10" borderId="7" xfId="0" applyFill="1" applyBorder="1"/>
    <xf numFmtId="17" fontId="5" fillId="0" borderId="0" xfId="0" applyNumberFormat="1" applyFont="1"/>
    <xf numFmtId="0" fontId="23" fillId="0" borderId="0" xfId="0" applyFont="1" applyAlignment="1">
      <alignment vertical="center"/>
    </xf>
    <xf numFmtId="0" fontId="24" fillId="0" borderId="0" xfId="0" applyFont="1"/>
    <xf numFmtId="0" fontId="25" fillId="0" borderId="0" xfId="0" applyFont="1"/>
    <xf numFmtId="0" fontId="8" fillId="0" borderId="0" xfId="42"/>
    <xf numFmtId="0" fontId="0" fillId="0" borderId="4" xfId="0" applyBorder="1"/>
    <xf numFmtId="0" fontId="0" fillId="0" borderId="0" xfId="0" applyBorder="1"/>
    <xf numFmtId="0" fontId="0" fillId="0" borderId="5" xfId="0" applyBorder="1"/>
    <xf numFmtId="0" fontId="5" fillId="0" borderId="0" xfId="0" applyFont="1"/>
    <xf numFmtId="0" fontId="0" fillId="0" borderId="0" xfId="0"/>
    <xf numFmtId="0" fontId="0" fillId="0" borderId="0" xfId="0" applyFill="1"/>
    <xf numFmtId="0" fontId="0" fillId="2" borderId="0" xfId="0" applyFill="1"/>
    <xf numFmtId="17" fontId="0" fillId="2" borderId="0" xfId="0" applyNumberFormat="1" applyFill="1"/>
    <xf numFmtId="0" fontId="0" fillId="16" borderId="0" xfId="0" applyFill="1"/>
    <xf numFmtId="17" fontId="0" fillId="16" borderId="0" xfId="0" applyNumberFormat="1" applyFill="1"/>
    <xf numFmtId="0" fontId="2" fillId="16" borderId="0" xfId="0" applyFont="1" applyFill="1"/>
    <xf numFmtId="164" fontId="0" fillId="16" borderId="0" xfId="0" applyNumberFormat="1" applyFill="1"/>
    <xf numFmtId="0" fontId="5" fillId="16" borderId="0" xfId="0" applyFont="1" applyFill="1"/>
    <xf numFmtId="0" fontId="8" fillId="16" borderId="0" xfId="42" applyFill="1"/>
    <xf numFmtId="0" fontId="5" fillId="0" borderId="1" xfId="0" applyFont="1" applyBorder="1"/>
    <xf numFmtId="0" fontId="5" fillId="0" borderId="4" xfId="0" applyFont="1" applyBorder="1"/>
    <xf numFmtId="0" fontId="8" fillId="0" borderId="5" xfId="42" applyBorder="1"/>
    <xf numFmtId="0" fontId="5" fillId="0" borderId="6" xfId="0" applyFont="1" applyBorder="1"/>
    <xf numFmtId="0" fontId="5" fillId="0" borderId="14" xfId="0" applyFont="1" applyBorder="1"/>
    <xf numFmtId="0" fontId="5" fillId="0" borderId="10" xfId="0" applyFont="1" applyBorder="1"/>
    <xf numFmtId="0" fontId="5" fillId="0" borderId="11" xfId="0" applyFont="1" applyBorder="1"/>
    <xf numFmtId="0" fontId="22" fillId="16" borderId="0" xfId="42" applyFont="1" applyFill="1"/>
    <xf numFmtId="0" fontId="0" fillId="0" borderId="0" xfId="0" applyFont="1" applyFill="1"/>
    <xf numFmtId="0" fontId="27" fillId="16" borderId="0" xfId="0" applyFont="1" applyFill="1"/>
    <xf numFmtId="0" fontId="28" fillId="16" borderId="0" xfId="42" applyFont="1" applyFill="1"/>
    <xf numFmtId="0" fontId="28" fillId="16" borderId="0" xfId="42" applyFont="1" applyFill="1" applyAlignment="1">
      <alignment vertical="center"/>
    </xf>
    <xf numFmtId="17" fontId="27" fillId="16" borderId="0" xfId="0" applyNumberFormat="1" applyFont="1" applyFill="1"/>
    <xf numFmtId="0" fontId="5" fillId="5" borderId="0" xfId="0" applyFont="1" applyFill="1"/>
    <xf numFmtId="0" fontId="5" fillId="0" borderId="0" xfId="0" applyFont="1" applyProtection="1"/>
    <xf numFmtId="0" fontId="0" fillId="0" borderId="0" xfId="0" applyProtection="1"/>
    <xf numFmtId="0" fontId="5" fillId="2" borderId="0" xfId="0" applyFont="1" applyFill="1" applyAlignment="1" applyProtection="1">
      <alignment horizontal="left"/>
    </xf>
    <xf numFmtId="0" fontId="0" fillId="2" borderId="0" xfId="0" applyFill="1" applyProtection="1"/>
    <xf numFmtId="17" fontId="0" fillId="2" borderId="0" xfId="0" applyNumberFormat="1" applyFill="1" applyProtection="1"/>
    <xf numFmtId="0" fontId="0" fillId="4" borderId="0" xfId="0" applyFill="1" applyProtection="1"/>
    <xf numFmtId="165" fontId="0" fillId="4" borderId="0" xfId="1" applyNumberFormat="1" applyFont="1" applyFill="1" applyProtection="1"/>
    <xf numFmtId="164" fontId="0" fillId="2" borderId="0" xfId="0" applyNumberFormat="1" applyFill="1" applyProtection="1"/>
    <xf numFmtId="164" fontId="0" fillId="4" borderId="0" xfId="0" applyNumberFormat="1" applyFill="1" applyProtection="1"/>
    <xf numFmtId="2" fontId="0" fillId="3" borderId="0" xfId="1" applyNumberFormat="1" applyFont="1" applyFill="1" applyProtection="1"/>
    <xf numFmtId="2" fontId="0" fillId="3" borderId="0" xfId="0" applyNumberFormat="1" applyFill="1" applyProtection="1"/>
    <xf numFmtId="165" fontId="0" fillId="0" borderId="0" xfId="1" applyNumberFormat="1" applyFont="1" applyProtection="1"/>
    <xf numFmtId="2" fontId="0" fillId="5" borderId="0" xfId="0" applyNumberFormat="1" applyFill="1" applyProtection="1"/>
    <xf numFmtId="10" fontId="0" fillId="5" borderId="0" xfId="1" applyNumberFormat="1" applyFont="1" applyFill="1" applyProtection="1"/>
    <xf numFmtId="9" fontId="0" fillId="7" borderId="0" xfId="1" applyFont="1" applyFill="1" applyProtection="1"/>
    <xf numFmtId="0" fontId="0" fillId="14" borderId="0" xfId="0" applyFill="1" applyProtection="1"/>
    <xf numFmtId="0" fontId="0" fillId="10" borderId="0" xfId="0" applyFill="1" applyProtection="1"/>
    <xf numFmtId="0" fontId="0" fillId="0" borderId="0" xfId="0" applyFill="1" applyProtection="1"/>
    <xf numFmtId="0" fontId="0" fillId="9" borderId="0" xfId="0" applyFill="1" applyProtection="1"/>
    <xf numFmtId="0" fontId="5" fillId="16" borderId="0" xfId="0" applyFont="1" applyFill="1" applyAlignment="1" applyProtection="1">
      <alignment horizontal="left"/>
    </xf>
    <xf numFmtId="0" fontId="0" fillId="2" borderId="0" xfId="0" applyFont="1" applyFill="1" applyAlignment="1" applyProtection="1">
      <alignment vertical="center"/>
    </xf>
    <xf numFmtId="17" fontId="8" fillId="2" borderId="0" xfId="42" applyNumberFormat="1" applyFill="1" applyProtection="1"/>
    <xf numFmtId="2" fontId="0" fillId="0" borderId="0" xfId="0" applyNumberFormat="1" applyProtection="1"/>
    <xf numFmtId="43" fontId="1" fillId="2" borderId="0" xfId="40" applyNumberFormat="1" applyFont="1" applyFill="1" applyBorder="1" applyAlignment="1" applyProtection="1">
      <alignment horizontal="center"/>
    </xf>
    <xf numFmtId="169" fontId="1" fillId="2" borderId="0" xfId="40" applyNumberFormat="1" applyFont="1" applyFill="1" applyBorder="1" applyAlignment="1" applyProtection="1">
      <alignment horizontal="center"/>
    </xf>
    <xf numFmtId="169" fontId="1" fillId="14" borderId="0" xfId="40" applyNumberFormat="1" applyFont="1" applyFill="1" applyBorder="1" applyAlignment="1" applyProtection="1">
      <alignment horizontal="center"/>
    </xf>
    <xf numFmtId="170" fontId="1" fillId="2" borderId="0" xfId="40" applyNumberFormat="1" applyFont="1" applyFill="1" applyBorder="1" applyAlignment="1" applyProtection="1">
      <alignment horizontal="center"/>
    </xf>
    <xf numFmtId="173" fontId="0" fillId="4" borderId="0" xfId="0" applyNumberFormat="1" applyFill="1" applyProtection="1"/>
    <xf numFmtId="167" fontId="0" fillId="4" borderId="0" xfId="0" applyNumberFormat="1" applyFill="1" applyProtection="1"/>
    <xf numFmtId="2" fontId="0" fillId="10" borderId="0" xfId="0" applyNumberFormat="1" applyFill="1" applyProtection="1"/>
    <xf numFmtId="172" fontId="0" fillId="10" borderId="0" xfId="0" applyNumberFormat="1" applyFill="1" applyProtection="1"/>
    <xf numFmtId="164" fontId="0" fillId="9" borderId="0" xfId="0" applyNumberFormat="1" applyFill="1" applyProtection="1"/>
    <xf numFmtId="2" fontId="0" fillId="9" borderId="0" xfId="0" applyNumberFormat="1" applyFill="1" applyProtection="1"/>
    <xf numFmtId="171" fontId="0" fillId="9" borderId="0" xfId="0" applyNumberFormat="1" applyFill="1" applyProtection="1"/>
    <xf numFmtId="168" fontId="0" fillId="9" borderId="0" xfId="1" applyNumberFormat="1" applyFont="1" applyFill="1" applyProtection="1"/>
    <xf numFmtId="0" fontId="5" fillId="16" borderId="0" xfId="0" applyFont="1" applyFill="1" applyProtection="1"/>
    <xf numFmtId="0" fontId="0" fillId="16" borderId="0" xfId="0" applyFill="1" applyProtection="1"/>
    <xf numFmtId="17" fontId="0" fillId="16" borderId="0" xfId="0" applyNumberFormat="1" applyFill="1" applyProtection="1"/>
    <xf numFmtId="164" fontId="0" fillId="16" borderId="0" xfId="0" applyNumberFormat="1" applyFill="1" applyProtection="1"/>
    <xf numFmtId="0" fontId="5" fillId="0" borderId="0" xfId="0" applyFont="1" applyProtection="1">
      <protection locked="0"/>
    </xf>
    <xf numFmtId="0" fontId="0" fillId="0" borderId="0" xfId="0" applyProtection="1">
      <protection locked="0"/>
    </xf>
    <xf numFmtId="0" fontId="0" fillId="2" borderId="0" xfId="0" applyFill="1" applyProtection="1">
      <protection locked="0"/>
    </xf>
    <xf numFmtId="17" fontId="0" fillId="2" borderId="0" xfId="0" applyNumberFormat="1" applyFill="1" applyProtection="1">
      <protection locked="0"/>
    </xf>
    <xf numFmtId="14" fontId="10" fillId="2" borderId="0" xfId="0" applyNumberFormat="1" applyFont="1" applyFill="1" applyProtection="1">
      <protection locked="0"/>
    </xf>
    <xf numFmtId="0" fontId="10" fillId="2" borderId="0" xfId="0" applyFont="1" applyFill="1" applyProtection="1">
      <protection locked="0"/>
    </xf>
    <xf numFmtId="0" fontId="0" fillId="4" borderId="0" xfId="0" applyFill="1" applyProtection="1">
      <protection locked="0"/>
    </xf>
    <xf numFmtId="165" fontId="0" fillId="4" borderId="0" xfId="1" applyNumberFormat="1" applyFont="1" applyFill="1" applyProtection="1">
      <protection locked="0"/>
    </xf>
    <xf numFmtId="164" fontId="0" fillId="2" borderId="0" xfId="0" applyNumberFormat="1" applyFill="1" applyProtection="1">
      <protection locked="0"/>
    </xf>
    <xf numFmtId="0" fontId="0" fillId="2" borderId="0" xfId="0" applyNumberFormat="1" applyFill="1" applyProtection="1">
      <protection locked="0"/>
    </xf>
    <xf numFmtId="164" fontId="0" fillId="4" borderId="0" xfId="0" applyNumberFormat="1" applyFill="1" applyProtection="1">
      <protection locked="0"/>
    </xf>
    <xf numFmtId="2" fontId="0" fillId="3" borderId="0" xfId="1" applyNumberFormat="1" applyFont="1" applyFill="1" applyProtection="1">
      <protection locked="0"/>
    </xf>
    <xf numFmtId="2" fontId="0" fillId="3" borderId="0" xfId="0" applyNumberFormat="1" applyFill="1" applyProtection="1">
      <protection locked="0"/>
    </xf>
    <xf numFmtId="165" fontId="0" fillId="0" borderId="0" xfId="1" applyNumberFormat="1" applyFont="1" applyProtection="1">
      <protection locked="0"/>
    </xf>
    <xf numFmtId="2" fontId="0" fillId="5" borderId="0" xfId="0" applyNumberFormat="1" applyFill="1" applyProtection="1">
      <protection locked="0"/>
    </xf>
    <xf numFmtId="10" fontId="0" fillId="5" borderId="0" xfId="1" applyNumberFormat="1" applyFont="1" applyFill="1" applyProtection="1">
      <protection locked="0"/>
    </xf>
    <xf numFmtId="2" fontId="0" fillId="0" borderId="0" xfId="0" applyNumberFormat="1" applyFill="1" applyProtection="1">
      <protection locked="0"/>
    </xf>
    <xf numFmtId="9" fontId="0" fillId="7" borderId="0" xfId="1" applyFont="1" applyFill="1" applyProtection="1">
      <protection locked="0"/>
    </xf>
    <xf numFmtId="0" fontId="0" fillId="2" borderId="0" xfId="0" applyFill="1" applyBorder="1" applyProtection="1">
      <protection locked="0"/>
    </xf>
    <xf numFmtId="0" fontId="0" fillId="14" borderId="0" xfId="0" applyFill="1" applyProtection="1">
      <protection locked="0"/>
    </xf>
    <xf numFmtId="0" fontId="0" fillId="10" borderId="0" xfId="0" applyFill="1" applyProtection="1">
      <protection locked="0"/>
    </xf>
    <xf numFmtId="0" fontId="0" fillId="0" borderId="0" xfId="0" applyFill="1" applyProtection="1">
      <protection locked="0"/>
    </xf>
    <xf numFmtId="0" fontId="0" fillId="9" borderId="0" xfId="0" applyFill="1" applyProtection="1">
      <protection locked="0"/>
    </xf>
    <xf numFmtId="0" fontId="5" fillId="0" borderId="0" xfId="0" applyFont="1" applyAlignment="1" applyProtection="1">
      <alignment horizontal="left"/>
    </xf>
    <xf numFmtId="0" fontId="0" fillId="0" borderId="0" xfId="0" applyAlignment="1">
      <alignment horizontal="left" vertical="center" indent="5"/>
    </xf>
    <xf numFmtId="0" fontId="0" fillId="0" borderId="0" xfId="0" applyAlignment="1">
      <alignment vertical="center"/>
    </xf>
    <xf numFmtId="0" fontId="8" fillId="0" borderId="0" xfId="42" applyAlignment="1">
      <alignment vertical="center"/>
    </xf>
    <xf numFmtId="0" fontId="7" fillId="0" borderId="0" xfId="0" applyFont="1" applyAlignment="1">
      <alignment vertical="center"/>
    </xf>
    <xf numFmtId="0" fontId="30" fillId="0" borderId="0" xfId="0" applyFont="1" applyAlignment="1">
      <alignment horizontal="left" vertical="center" indent="5"/>
    </xf>
    <xf numFmtId="0" fontId="7" fillId="0" borderId="0" xfId="0" applyFont="1" applyAlignment="1">
      <alignment horizontal="left" vertical="center" indent="5"/>
    </xf>
    <xf numFmtId="0" fontId="7" fillId="0" borderId="0" xfId="0" applyFont="1" applyAlignment="1">
      <alignment horizontal="left" vertical="center"/>
    </xf>
    <xf numFmtId="0" fontId="33" fillId="0" borderId="0" xfId="0" applyFont="1" applyFill="1" applyAlignment="1">
      <alignment vertical="center"/>
    </xf>
    <xf numFmtId="0" fontId="7" fillId="0" borderId="0" xfId="0" applyFont="1" applyFill="1" applyAlignment="1">
      <alignment vertical="center"/>
    </xf>
    <xf numFmtId="0" fontId="33" fillId="17" borderId="0" xfId="0" applyFont="1" applyFill="1" applyAlignment="1">
      <alignment vertical="center"/>
    </xf>
    <xf numFmtId="0" fontId="0" fillId="17" borderId="0" xfId="0" applyFill="1"/>
    <xf numFmtId="0" fontId="7" fillId="17" borderId="0" xfId="0" applyFont="1" applyFill="1" applyAlignment="1">
      <alignment vertical="center"/>
    </xf>
    <xf numFmtId="0" fontId="7" fillId="17" borderId="0" xfId="0" applyFont="1" applyFill="1" applyAlignment="1">
      <alignment horizontal="left" vertical="center"/>
    </xf>
    <xf numFmtId="0" fontId="7" fillId="0" borderId="0" xfId="0" applyFont="1" applyFill="1" applyAlignment="1">
      <alignment horizontal="left" vertical="center"/>
    </xf>
    <xf numFmtId="0" fontId="7" fillId="16" borderId="0" xfId="0" applyFont="1" applyFill="1" applyAlignment="1">
      <alignment horizontal="left" vertical="center"/>
    </xf>
    <xf numFmtId="0" fontId="34" fillId="17" borderId="0" xfId="0" applyFont="1" applyFill="1" applyAlignment="1">
      <alignment vertical="center"/>
    </xf>
    <xf numFmtId="0" fontId="2" fillId="17" borderId="0" xfId="0" applyFont="1" applyFill="1"/>
    <xf numFmtId="0" fontId="0" fillId="17" borderId="0" xfId="0" applyFont="1" applyFill="1"/>
    <xf numFmtId="0" fontId="2" fillId="0" borderId="0" xfId="0" applyFont="1" applyFill="1"/>
    <xf numFmtId="0" fontId="5" fillId="0" borderId="3" xfId="0" applyFont="1" applyBorder="1"/>
    <xf numFmtId="0" fontId="5" fillId="0" borderId="5" xfId="0" applyFont="1" applyBorder="1"/>
    <xf numFmtId="0" fontId="5" fillId="0" borderId="8" xfId="0" applyFont="1" applyBorder="1"/>
    <xf numFmtId="0" fontId="5" fillId="10" borderId="0" xfId="0" applyFont="1" applyFill="1"/>
    <xf numFmtId="0" fontId="5" fillId="18" borderId="0" xfId="0" applyFont="1" applyFill="1"/>
    <xf numFmtId="0" fontId="5" fillId="2" borderId="0" xfId="0" applyFont="1" applyFill="1"/>
    <xf numFmtId="0" fontId="0" fillId="0" borderId="0" xfId="0" quotePrefix="1"/>
    <xf numFmtId="9" fontId="0" fillId="0" borderId="0" xfId="1" applyFont="1"/>
    <xf numFmtId="1" fontId="0" fillId="0" borderId="0" xfId="0" applyNumberFormat="1"/>
    <xf numFmtId="0" fontId="2" fillId="0" borderId="0" xfId="0" applyFont="1"/>
    <xf numFmtId="9" fontId="2" fillId="0" borderId="0" xfId="1" applyFont="1"/>
    <xf numFmtId="1" fontId="0" fillId="2" borderId="0" xfId="0" applyNumberFormat="1" applyFill="1"/>
    <xf numFmtId="9" fontId="0" fillId="2" borderId="0" xfId="1" applyFont="1" applyFill="1"/>
    <xf numFmtId="1" fontId="2" fillId="0" borderId="0" xfId="0" applyNumberFormat="1" applyFont="1"/>
  </cellXfs>
  <cellStyles count="49">
    <cellStyle name="Calculation 2" xfId="35"/>
    <cellStyle name="Comma" xfId="40" builtinId="3"/>
    <cellStyle name="Comma 2" xfId="30"/>
    <cellStyle name="Comma 2 2" xfId="44"/>
    <cellStyle name="Comma 3" xfId="4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42" builtinId="8"/>
    <cellStyle name="Normal" xfId="0" builtinId="0"/>
    <cellStyle name="Normal 2" xfId="31"/>
    <cellStyle name="Normal 2 2" xfId="47"/>
    <cellStyle name="Normal 3" xfId="33"/>
    <cellStyle name="Normal 4" xfId="36"/>
    <cellStyle name="Normal 4 2" xfId="41"/>
    <cellStyle name="Normal 5" xfId="38"/>
    <cellStyle name="Percent" xfId="1" builtinId="5"/>
    <cellStyle name="Percent 2" xfId="32"/>
    <cellStyle name="Percent 2 2" xfId="48"/>
    <cellStyle name="Percent 3" xfId="34"/>
    <cellStyle name="Percent 3 2" xfId="46"/>
    <cellStyle name="Percent 4" xfId="37"/>
    <cellStyle name="Percent 5" xfId="39"/>
    <cellStyle name="Percent 6" xfId="45"/>
  </cellStyles>
  <dxfs count="0"/>
  <tableStyles count="0" defaultTableStyle="TableStyleMedium2" defaultPivotStyle="PivotStyleLight16"/>
  <colors>
    <mruColors>
      <color rgb="FFFCD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15</xdr:row>
      <xdr:rowOff>0</xdr:rowOff>
    </xdr:from>
    <xdr:to>
      <xdr:col>10</xdr:col>
      <xdr:colOff>456762</xdr:colOff>
      <xdr:row>21</xdr:row>
      <xdr:rowOff>57000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048000" y="3048000"/>
          <a:ext cx="3504762" cy="1200000"/>
        </a:xfrm>
        <a:prstGeom prst="rect">
          <a:avLst/>
        </a:prstGeom>
      </xdr:spPr>
    </xdr:pic>
    <xdr:clientData/>
  </xdr:twoCellAnchor>
  <xdr:twoCellAnchor editAs="oneCell">
    <xdr:from>
      <xdr:col>0</xdr:col>
      <xdr:colOff>0</xdr:colOff>
      <xdr:row>24</xdr:row>
      <xdr:rowOff>0</xdr:rowOff>
    </xdr:from>
    <xdr:to>
      <xdr:col>10</xdr:col>
      <xdr:colOff>542095</xdr:colOff>
      <xdr:row>27</xdr:row>
      <xdr:rowOff>76119</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4572000"/>
          <a:ext cx="6638095" cy="647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182219</xdr:colOff>
      <xdr:row>1</xdr:row>
      <xdr:rowOff>107674</xdr:rowOff>
    </xdr:from>
    <xdr:to>
      <xdr:col>7</xdr:col>
      <xdr:colOff>297629</xdr:colOff>
      <xdr:row>3</xdr:row>
      <xdr:rowOff>107706</xdr:rowOff>
    </xdr:to>
    <xdr:pic>
      <xdr:nvPicPr>
        <xdr:cNvPr id="3" name="Picture 2"/>
        <xdr:cNvPicPr>
          <a:picLocks noChangeAspect="1"/>
        </xdr:cNvPicPr>
      </xdr:nvPicPr>
      <xdr:blipFill>
        <a:blip xmlns:r="http://schemas.openxmlformats.org/officeDocument/2006/relationships" r:embed="rId1"/>
        <a:stretch>
          <a:fillRect/>
        </a:stretch>
      </xdr:blipFill>
      <xdr:spPr>
        <a:xfrm>
          <a:off x="5118654" y="306457"/>
          <a:ext cx="1341236" cy="3810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brandanomics.com/" TargetMode="External"/><Relationship Id="rId13" Type="http://schemas.openxmlformats.org/officeDocument/2006/relationships/printerSettings" Target="../printerSettings/printerSettings1.bin"/><Relationship Id="rId3" Type="http://schemas.openxmlformats.org/officeDocument/2006/relationships/hyperlink" Target="http://timeglider.com/t/d4e84e4be996c810?min_zoom=6&amp;max_zoom=35" TargetMode="External"/><Relationship Id="rId7" Type="http://schemas.openxmlformats.org/officeDocument/2006/relationships/hyperlink" Target="http://www.sectormarketplace.com/" TargetMode="External"/><Relationship Id="rId12" Type="http://schemas.openxmlformats.org/officeDocument/2006/relationships/hyperlink" Target="http://hdl.handle.net/10949/18904" TargetMode="External"/><Relationship Id="rId2" Type="http://schemas.openxmlformats.org/officeDocument/2006/relationships/hyperlink" Target="https://projeqt.com/olinga/social-earnings-ratio/social-innovation/l" TargetMode="External"/><Relationship Id="rId1" Type="http://schemas.openxmlformats.org/officeDocument/2006/relationships/hyperlink" Target="http://prezi.com/x2n3vst7rnzc/social-earnings-ratio/?utm_campaign=share&amp;utm_medium=copy" TargetMode="External"/><Relationship Id="rId6" Type="http://schemas.openxmlformats.org/officeDocument/2006/relationships/hyperlink" Target="https://mapsengine.google.com/map/viewer?mid=zCSd2kzqJNzU.kQFBPqkqz8FY" TargetMode="External"/><Relationship Id="rId11" Type="http://schemas.openxmlformats.org/officeDocument/2006/relationships/hyperlink" Target="http://www.cultiv8solutions.com/" TargetMode="External"/><Relationship Id="rId5" Type="http://schemas.openxmlformats.org/officeDocument/2006/relationships/hyperlink" Target="http://www.socialearningsratio.com/sample2.html" TargetMode="External"/><Relationship Id="rId10" Type="http://schemas.openxmlformats.org/officeDocument/2006/relationships/hyperlink" Target="http://www.bigredsquare.com/" TargetMode="External"/><Relationship Id="rId4" Type="http://schemas.openxmlformats.org/officeDocument/2006/relationships/hyperlink" Target="http://www.cceg.org.uk/" TargetMode="External"/><Relationship Id="rId9" Type="http://schemas.openxmlformats.org/officeDocument/2006/relationships/hyperlink" Target="http://www.sii2000.or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8230;.."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http://www.charitycommission.gov.uk/find-charities/" TargetMode="External"/><Relationship Id="rId2" Type="http://schemas.openxmlformats.org/officeDocument/2006/relationships/hyperlink" Target="http://www.socialmention.com/" TargetMode="External"/><Relationship Id="rId1" Type="http://schemas.openxmlformats.org/officeDocument/2006/relationships/hyperlink" Target="http://wck2.companieshouse.gov.uk/wcframe?name=accessCompanyInfo" TargetMode="External"/><Relationship Id="rId6" Type="http://schemas.openxmlformats.org/officeDocument/2006/relationships/printerSettings" Target="../printerSettings/printerSettings3.bin"/><Relationship Id="rId5" Type="http://schemas.openxmlformats.org/officeDocument/2006/relationships/hyperlink" Target="http://finance.yahoo.com/" TargetMode="External"/><Relationship Id="rId4" Type="http://schemas.openxmlformats.org/officeDocument/2006/relationships/hyperlink" Target="http://www.corporateregister.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creativecommons.org/licenses/by-nc-nd/4.0/" TargetMode="External"/><Relationship Id="rId2" Type="http://schemas.openxmlformats.org/officeDocument/2006/relationships/hyperlink" Target="http://uk.linkedin.com/pub/olinga-taeed/6/936/34b" TargetMode="External"/><Relationship Id="rId1" Type="http://schemas.openxmlformats.org/officeDocument/2006/relationships/hyperlink" Target="http://www.cceg.org.uk/" TargetMode="Externa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K50"/>
  <sheetViews>
    <sheetView workbookViewId="0">
      <selection activeCell="A43" sqref="A43"/>
    </sheetView>
  </sheetViews>
  <sheetFormatPr defaultRowHeight="15"/>
  <sheetData>
    <row r="1" spans="1:5">
      <c r="A1" s="117" t="s">
        <v>240</v>
      </c>
      <c r="B1" s="117"/>
    </row>
    <row r="2" spans="1:5" s="113" customFormat="1"/>
    <row r="3" spans="1:5">
      <c r="A3" s="113" t="s">
        <v>231</v>
      </c>
    </row>
    <row r="4" spans="1:5">
      <c r="A4" s="203"/>
    </row>
    <row r="5" spans="1:5">
      <c r="A5" s="205" t="s">
        <v>234</v>
      </c>
    </row>
    <row r="6" spans="1:5">
      <c r="A6" s="205" t="s">
        <v>235</v>
      </c>
    </row>
    <row r="7" spans="1:5">
      <c r="A7" s="205" t="s">
        <v>236</v>
      </c>
    </row>
    <row r="8" spans="1:5" s="113" customFormat="1">
      <c r="A8" s="204"/>
    </row>
    <row r="9" spans="1:5">
      <c r="A9" s="203" t="s">
        <v>232</v>
      </c>
    </row>
    <row r="10" spans="1:5">
      <c r="A10" s="203"/>
    </row>
    <row r="11" spans="1:5">
      <c r="A11" s="203" t="s">
        <v>233</v>
      </c>
    </row>
    <row r="12" spans="1:5">
      <c r="A12" s="203"/>
    </row>
    <row r="13" spans="1:5">
      <c r="A13" s="203" t="s">
        <v>218</v>
      </c>
    </row>
    <row r="14" spans="1:5">
      <c r="A14" s="203"/>
    </row>
    <row r="15" spans="1:5">
      <c r="A15" s="212" t="s">
        <v>219</v>
      </c>
      <c r="B15" s="210"/>
      <c r="C15" s="210"/>
      <c r="D15" s="210"/>
      <c r="E15" s="210"/>
    </row>
    <row r="16" spans="1:5" s="113" customFormat="1">
      <c r="A16" s="206"/>
    </row>
    <row r="17" spans="1:11">
      <c r="A17" s="212" t="s">
        <v>242</v>
      </c>
      <c r="B17" s="210"/>
      <c r="C17" s="210"/>
      <c r="D17" s="210"/>
      <c r="E17" s="210"/>
      <c r="F17" s="210"/>
      <c r="G17" s="210"/>
      <c r="H17" s="210"/>
      <c r="I17" s="210"/>
      <c r="J17" s="210"/>
    </row>
    <row r="18" spans="1:11" ht="21">
      <c r="A18" s="212" t="s">
        <v>220</v>
      </c>
      <c r="B18" s="210"/>
      <c r="C18" s="210"/>
      <c r="D18" s="210"/>
      <c r="E18" s="210"/>
      <c r="F18" s="210"/>
      <c r="G18" s="210"/>
      <c r="H18" s="210"/>
      <c r="I18" s="210"/>
      <c r="J18" s="210"/>
    </row>
    <row r="19" spans="1:11" s="113" customFormat="1">
      <c r="A19" s="213"/>
      <c r="B19" s="114"/>
      <c r="C19" s="114"/>
      <c r="D19" s="114"/>
      <c r="E19" s="114"/>
      <c r="F19" s="114"/>
      <c r="G19" s="114"/>
      <c r="H19" s="114"/>
      <c r="I19" s="114"/>
      <c r="J19" s="114"/>
    </row>
    <row r="20" spans="1:11" s="113" customFormat="1">
      <c r="A20" s="213" t="s">
        <v>243</v>
      </c>
      <c r="B20" s="114"/>
      <c r="C20" s="114"/>
      <c r="D20" s="114"/>
      <c r="E20" s="114"/>
      <c r="F20" s="114"/>
      <c r="G20" s="114"/>
      <c r="H20" s="114"/>
      <c r="I20" s="114"/>
      <c r="J20" s="114"/>
    </row>
    <row r="21" spans="1:11" s="113" customFormat="1">
      <c r="A21" s="213"/>
      <c r="B21" s="114"/>
      <c r="C21" s="114"/>
      <c r="D21" s="114"/>
      <c r="E21" s="114"/>
      <c r="F21" s="114"/>
      <c r="G21" s="114"/>
      <c r="H21" s="114"/>
      <c r="I21" s="114"/>
      <c r="J21" s="114"/>
    </row>
    <row r="22" spans="1:11" s="113" customFormat="1">
      <c r="A22" s="214" t="s">
        <v>241</v>
      </c>
      <c r="B22" s="117"/>
      <c r="C22" s="114"/>
      <c r="D22" s="114"/>
      <c r="E22" s="114"/>
      <c r="F22" s="114"/>
      <c r="G22" s="114"/>
      <c r="H22" s="114"/>
      <c r="I22" s="114"/>
      <c r="J22" s="114"/>
    </row>
    <row r="23" spans="1:11">
      <c r="A23" s="203"/>
    </row>
    <row r="24" spans="1:11">
      <c r="A24" s="203" t="s">
        <v>250</v>
      </c>
    </row>
    <row r="25" spans="1:11">
      <c r="A25" s="203"/>
    </row>
    <row r="26" spans="1:11">
      <c r="A26" s="209" t="s">
        <v>221</v>
      </c>
      <c r="B26" s="210"/>
      <c r="C26" s="210"/>
      <c r="D26" s="210"/>
      <c r="E26" s="210"/>
      <c r="F26" s="210"/>
      <c r="G26" s="211" t="s">
        <v>222</v>
      </c>
      <c r="H26" s="210"/>
      <c r="I26" s="210"/>
      <c r="J26" s="210"/>
      <c r="K26" s="210"/>
    </row>
    <row r="27" spans="1:11">
      <c r="A27" s="211"/>
      <c r="B27" s="210"/>
      <c r="C27" s="210"/>
      <c r="D27" s="210"/>
      <c r="E27" s="210"/>
      <c r="F27" s="210"/>
      <c r="G27" s="210"/>
      <c r="H27" s="210"/>
      <c r="I27" s="210"/>
      <c r="J27" s="210"/>
      <c r="K27" s="210"/>
    </row>
    <row r="28" spans="1:11">
      <c r="A28" s="209" t="s">
        <v>223</v>
      </c>
      <c r="B28" s="210"/>
      <c r="C28" s="210"/>
      <c r="D28" s="210"/>
      <c r="E28" s="210"/>
      <c r="F28" s="210"/>
      <c r="G28" s="211" t="s">
        <v>224</v>
      </c>
      <c r="H28" s="210"/>
      <c r="I28" s="210"/>
      <c r="J28" s="210"/>
      <c r="K28" s="210"/>
    </row>
    <row r="29" spans="1:11">
      <c r="A29" s="211"/>
      <c r="B29" s="210"/>
      <c r="C29" s="210"/>
      <c r="D29" s="210"/>
      <c r="E29" s="210"/>
      <c r="F29" s="210"/>
      <c r="G29" s="210"/>
      <c r="H29" s="210"/>
      <c r="I29" s="210"/>
      <c r="J29" s="210"/>
      <c r="K29" s="210"/>
    </row>
    <row r="30" spans="1:11">
      <c r="A30" s="209" t="s">
        <v>225</v>
      </c>
      <c r="B30" s="210"/>
      <c r="C30" s="210"/>
      <c r="D30" s="210"/>
      <c r="E30" s="210"/>
      <c r="F30" s="210"/>
      <c r="G30" s="211" t="s">
        <v>226</v>
      </c>
      <c r="H30" s="210"/>
      <c r="I30" s="210"/>
      <c r="J30" s="210"/>
      <c r="K30" s="210"/>
    </row>
    <row r="31" spans="1:11">
      <c r="A31" s="211"/>
      <c r="B31" s="210"/>
      <c r="C31" s="210"/>
      <c r="D31" s="210"/>
      <c r="E31" s="210"/>
      <c r="F31" s="210"/>
      <c r="G31" s="210"/>
      <c r="H31" s="210"/>
      <c r="I31" s="210"/>
      <c r="J31" s="210"/>
      <c r="K31" s="210"/>
    </row>
    <row r="32" spans="1:11">
      <c r="A32" s="209" t="s">
        <v>227</v>
      </c>
      <c r="B32" s="210"/>
      <c r="C32" s="210"/>
      <c r="D32" s="210"/>
      <c r="E32" s="210"/>
      <c r="F32" s="210"/>
      <c r="G32" s="211" t="s">
        <v>228</v>
      </c>
      <c r="H32" s="210"/>
      <c r="I32" s="210"/>
      <c r="J32" s="210"/>
      <c r="K32" s="210"/>
    </row>
    <row r="33" spans="1:11">
      <c r="A33" s="211"/>
      <c r="B33" s="210"/>
      <c r="C33" s="210"/>
      <c r="D33" s="210"/>
      <c r="E33" s="210"/>
      <c r="F33" s="210"/>
      <c r="G33" s="210"/>
      <c r="H33" s="210"/>
      <c r="I33" s="210"/>
      <c r="J33" s="210"/>
      <c r="K33" s="210"/>
    </row>
    <row r="34" spans="1:11">
      <c r="A34" s="209" t="s">
        <v>229</v>
      </c>
      <c r="B34" s="210"/>
      <c r="C34" s="210"/>
      <c r="D34" s="210"/>
      <c r="E34" s="210"/>
      <c r="F34" s="210"/>
      <c r="G34" s="211" t="s">
        <v>230</v>
      </c>
      <c r="H34" s="210"/>
      <c r="I34" s="210"/>
      <c r="J34" s="210"/>
      <c r="K34" s="210"/>
    </row>
    <row r="35" spans="1:11">
      <c r="A35" s="215"/>
      <c r="B35" s="216"/>
      <c r="C35" s="216"/>
      <c r="D35" s="216"/>
      <c r="E35" s="216"/>
      <c r="F35" s="216"/>
      <c r="G35" s="216"/>
      <c r="H35" s="216"/>
      <c r="I35" s="216"/>
      <c r="J35" s="216"/>
      <c r="K35" s="216"/>
    </row>
    <row r="36" spans="1:11">
      <c r="A36" s="209" t="s">
        <v>244</v>
      </c>
      <c r="B36" s="216"/>
      <c r="C36" s="216"/>
      <c r="D36" s="216"/>
      <c r="E36" s="216"/>
      <c r="F36" s="216"/>
      <c r="G36" s="217" t="s">
        <v>245</v>
      </c>
      <c r="H36" s="216"/>
      <c r="I36" s="216"/>
      <c r="J36" s="216"/>
      <c r="K36" s="216"/>
    </row>
    <row r="37" spans="1:11" s="113" customFormat="1">
      <c r="A37" s="207"/>
      <c r="B37" s="218"/>
      <c r="C37" s="218"/>
      <c r="D37" s="218"/>
      <c r="E37" s="218"/>
      <c r="F37" s="218"/>
      <c r="G37" s="131"/>
      <c r="H37" s="218"/>
      <c r="I37" s="218"/>
      <c r="J37" s="218"/>
      <c r="K37" s="218"/>
    </row>
    <row r="38" spans="1:11" s="113" customFormat="1">
      <c r="A38" s="208" t="s">
        <v>247</v>
      </c>
      <c r="B38" s="218"/>
      <c r="C38" s="218"/>
      <c r="D38" s="218"/>
      <c r="E38" s="218"/>
      <c r="F38" s="218"/>
      <c r="G38" s="131"/>
      <c r="H38" s="218"/>
      <c r="I38" s="218"/>
      <c r="J38" s="218"/>
      <c r="K38" s="218"/>
    </row>
    <row r="39" spans="1:11">
      <c r="A39" s="203"/>
    </row>
    <row r="40" spans="1:11">
      <c r="A40" s="211" t="s">
        <v>246</v>
      </c>
      <c r="B40" s="210"/>
      <c r="C40" s="210"/>
      <c r="D40" s="210"/>
      <c r="E40" s="210"/>
      <c r="F40" s="210"/>
      <c r="G40" s="210"/>
      <c r="H40" s="210"/>
      <c r="I40" s="210"/>
      <c r="J40" s="114"/>
    </row>
    <row r="41" spans="1:11">
      <c r="A41" s="203"/>
    </row>
    <row r="42" spans="1:11">
      <c r="A42" s="203" t="s">
        <v>251</v>
      </c>
    </row>
    <row r="43" spans="1:11" s="113" customFormat="1">
      <c r="A43" s="203"/>
    </row>
    <row r="44" spans="1:11" s="113" customFormat="1">
      <c r="A44" s="203" t="s">
        <v>248</v>
      </c>
    </row>
    <row r="46" spans="1:11">
      <c r="A46" s="209" t="s">
        <v>249</v>
      </c>
      <c r="B46" s="210"/>
      <c r="C46" s="210"/>
      <c r="D46" s="210"/>
      <c r="E46" s="210"/>
      <c r="F46" s="210"/>
      <c r="G46" s="210"/>
      <c r="H46" s="210"/>
      <c r="I46" s="210"/>
      <c r="J46" s="210"/>
    </row>
    <row r="47" spans="1:11">
      <c r="A47" s="211" t="s">
        <v>237</v>
      </c>
      <c r="B47" s="210"/>
      <c r="C47" s="210"/>
      <c r="D47" s="210"/>
      <c r="E47" s="210"/>
      <c r="F47" s="210"/>
      <c r="G47" s="210"/>
      <c r="H47" s="210"/>
      <c r="I47" s="210"/>
      <c r="J47" s="210"/>
    </row>
    <row r="48" spans="1:11">
      <c r="A48" s="211"/>
      <c r="B48" s="210"/>
      <c r="C48" s="210"/>
      <c r="D48" s="210"/>
      <c r="E48" s="210"/>
      <c r="F48" s="210"/>
      <c r="G48" s="210"/>
      <c r="H48" s="210"/>
      <c r="I48" s="210"/>
      <c r="J48" s="210"/>
    </row>
    <row r="49" spans="1:10">
      <c r="A49" s="209" t="s">
        <v>238</v>
      </c>
      <c r="B49" s="210"/>
      <c r="C49" s="210"/>
      <c r="D49" s="210"/>
      <c r="E49" s="210"/>
      <c r="F49" s="210"/>
      <c r="G49" s="210"/>
      <c r="H49" s="210"/>
      <c r="I49" s="210"/>
      <c r="J49" s="210"/>
    </row>
    <row r="50" spans="1:10">
      <c r="A50" s="211" t="s">
        <v>239</v>
      </c>
      <c r="B50" s="210"/>
      <c r="C50" s="210"/>
      <c r="D50" s="210"/>
      <c r="E50" s="210"/>
      <c r="F50" s="210"/>
      <c r="G50" s="210"/>
      <c r="H50" s="210"/>
      <c r="I50" s="210"/>
      <c r="J50" s="210"/>
    </row>
  </sheetData>
  <sheetProtection insertRows="0" deleteRow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C37"/>
  <sheetViews>
    <sheetView workbookViewId="0">
      <selection activeCell="G36" sqref="G36"/>
    </sheetView>
  </sheetViews>
  <sheetFormatPr defaultRowHeight="15"/>
  <sheetData>
    <row r="1" spans="1:3">
      <c r="A1" s="117" t="s">
        <v>203</v>
      </c>
      <c r="B1" s="117"/>
      <c r="C1" s="117"/>
    </row>
    <row r="3" spans="1:3">
      <c r="A3" s="200" t="s">
        <v>199</v>
      </c>
    </row>
    <row r="4" spans="1:3">
      <c r="A4" s="201"/>
    </row>
    <row r="5" spans="1:3">
      <c r="A5" s="202" t="s">
        <v>200</v>
      </c>
    </row>
    <row r="6" spans="1:3">
      <c r="A6" s="201"/>
    </row>
    <row r="7" spans="1:3">
      <c r="A7" s="200" t="s">
        <v>204</v>
      </c>
    </row>
    <row r="8" spans="1:3">
      <c r="A8" s="201"/>
    </row>
    <row r="9" spans="1:3">
      <c r="A9" s="202" t="s">
        <v>201</v>
      </c>
    </row>
    <row r="10" spans="1:3">
      <c r="A10" s="201"/>
    </row>
    <row r="11" spans="1:3">
      <c r="A11" s="200" t="s">
        <v>205</v>
      </c>
    </row>
    <row r="12" spans="1:3">
      <c r="A12" s="201"/>
    </row>
    <row r="13" spans="1:3">
      <c r="A13" s="202" t="s">
        <v>202</v>
      </c>
    </row>
    <row r="15" spans="1:3">
      <c r="A15" s="200" t="s">
        <v>209</v>
      </c>
    </row>
    <row r="17" spans="1:1">
      <c r="A17" s="108" t="s">
        <v>207</v>
      </c>
    </row>
    <row r="19" spans="1:1" s="113" customFormat="1">
      <c r="A19" s="200" t="s">
        <v>210</v>
      </c>
    </row>
    <row r="20" spans="1:1" s="113" customFormat="1"/>
    <row r="21" spans="1:1">
      <c r="A21" s="108" t="s">
        <v>208</v>
      </c>
    </row>
    <row r="22" spans="1:1" s="113" customFormat="1">
      <c r="A22" s="108"/>
    </row>
    <row r="23" spans="1:1" s="113" customFormat="1">
      <c r="A23" s="200" t="s">
        <v>217</v>
      </c>
    </row>
    <row r="24" spans="1:1" s="113" customFormat="1">
      <c r="A24" s="108"/>
    </row>
    <row r="25" spans="1:1" s="113" customFormat="1">
      <c r="A25" s="108" t="s">
        <v>213</v>
      </c>
    </row>
    <row r="26" spans="1:1" s="113" customFormat="1">
      <c r="A26" s="108" t="s">
        <v>214</v>
      </c>
    </row>
    <row r="27" spans="1:1" s="113" customFormat="1">
      <c r="A27" s="108" t="s">
        <v>215</v>
      </c>
    </row>
    <row r="28" spans="1:1" s="113" customFormat="1">
      <c r="A28" s="108" t="s">
        <v>216</v>
      </c>
    </row>
    <row r="30" spans="1:1">
      <c r="A30" s="200" t="s">
        <v>211</v>
      </c>
    </row>
    <row r="32" spans="1:1">
      <c r="A32" s="108" t="s">
        <v>206</v>
      </c>
    </row>
    <row r="33" spans="1:1">
      <c r="A33" s="108" t="s">
        <v>212</v>
      </c>
    </row>
    <row r="35" spans="1:1">
      <c r="A35" s="200" t="s">
        <v>275</v>
      </c>
    </row>
    <row r="37" spans="1:1">
      <c r="A37" s="202" t="s">
        <v>276</v>
      </c>
    </row>
  </sheetData>
  <hyperlinks>
    <hyperlink ref="A5" r:id="rId1"/>
    <hyperlink ref="A9" r:id="rId2"/>
    <hyperlink ref="A13" r:id="rId3"/>
    <hyperlink ref="A32" r:id="rId4"/>
    <hyperlink ref="A17" r:id="rId5"/>
    <hyperlink ref="A21" r:id="rId6"/>
    <hyperlink ref="A33" r:id="rId7"/>
    <hyperlink ref="A25" r:id="rId8"/>
    <hyperlink ref="A26" r:id="rId9"/>
    <hyperlink ref="A27" r:id="rId10"/>
    <hyperlink ref="A28" r:id="rId11"/>
    <hyperlink ref="A37" r:id="rId12"/>
  </hyperlinks>
  <pageMargins left="0.7" right="0.7" top="0.75" bottom="0.75" header="0.3" footer="0.3"/>
  <pageSetup paperSize="9" orientation="portrait"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2:L178"/>
  <sheetViews>
    <sheetView topLeftCell="A2" zoomScaleNormal="100" workbookViewId="0">
      <pane xSplit="4" ySplit="2" topLeftCell="E51" activePane="bottomRight" state="frozen"/>
      <selection activeCell="A2" sqref="A2"/>
      <selection pane="topRight" activeCell="E2" sqref="E2"/>
      <selection pane="bottomLeft" activeCell="A3" sqref="A3"/>
      <selection pane="bottomRight" activeCell="Q68" sqref="Q68"/>
    </sheetView>
  </sheetViews>
  <sheetFormatPr defaultRowHeight="15"/>
  <cols>
    <col min="1" max="1" width="28.5703125" style="113" customWidth="1"/>
    <col min="2" max="2" width="12" style="113" customWidth="1"/>
    <col min="3" max="3" width="10.7109375" style="113" customWidth="1"/>
    <col min="4" max="4" width="8.5703125" style="113" customWidth="1"/>
    <col min="5" max="5" width="16.140625" style="138" customWidth="1"/>
    <col min="6" max="6" width="11.85546875" hidden="1" customWidth="1"/>
    <col min="7" max="7" width="11.85546875" style="177" customWidth="1"/>
    <col min="8" max="8" width="15.28515625" style="177" customWidth="1"/>
    <col min="9" max="9" width="9.140625" style="138"/>
    <col min="12" max="12" width="0" hidden="1" customWidth="1"/>
  </cols>
  <sheetData>
    <row r="2" spans="1:12" s="38" customFormat="1">
      <c r="A2" s="113"/>
      <c r="B2" s="113"/>
      <c r="C2" s="113"/>
      <c r="D2" s="113"/>
      <c r="E2" s="137"/>
      <c r="G2" s="176"/>
      <c r="H2" s="177"/>
      <c r="I2" s="138"/>
    </row>
    <row r="3" spans="1:12" s="42" customFormat="1">
      <c r="E3" s="156" t="s">
        <v>169</v>
      </c>
      <c r="F3" s="199" t="s">
        <v>0</v>
      </c>
      <c r="G3" s="139" t="s">
        <v>179</v>
      </c>
      <c r="H3" s="139"/>
      <c r="I3" s="172" t="s">
        <v>105</v>
      </c>
      <c r="J3" s="156"/>
      <c r="K3" s="156"/>
      <c r="L3" s="43"/>
    </row>
    <row r="4" spans="1:12" ht="15.75" thickBot="1">
      <c r="E4" s="137"/>
      <c r="I4" s="137"/>
      <c r="J4" s="7"/>
      <c r="K4" s="7"/>
      <c r="L4" s="7"/>
    </row>
    <row r="5" spans="1:12">
      <c r="A5" s="8"/>
      <c r="B5" s="76"/>
      <c r="C5" s="77"/>
      <c r="E5" s="140"/>
      <c r="F5" s="115"/>
      <c r="G5" s="178"/>
      <c r="H5" s="178"/>
      <c r="I5" s="173"/>
      <c r="J5" s="117"/>
      <c r="K5" s="117"/>
      <c r="L5" s="115"/>
    </row>
    <row r="6" spans="1:12">
      <c r="A6" s="109" t="s">
        <v>39</v>
      </c>
      <c r="B6" s="110"/>
      <c r="C6" s="111"/>
      <c r="E6" s="140" t="s">
        <v>177</v>
      </c>
      <c r="F6" s="115" t="s">
        <v>42</v>
      </c>
      <c r="G6" s="178"/>
      <c r="H6" s="178"/>
      <c r="I6" s="173"/>
      <c r="J6" s="117"/>
      <c r="K6" s="117"/>
      <c r="L6" s="115"/>
    </row>
    <row r="7" spans="1:12" s="18" customFormat="1">
      <c r="A7" s="109" t="s">
        <v>41</v>
      </c>
      <c r="B7" s="110"/>
      <c r="C7" s="111"/>
      <c r="D7" s="113"/>
      <c r="E7" s="140" t="s">
        <v>170</v>
      </c>
      <c r="F7" s="115"/>
      <c r="G7" s="178"/>
      <c r="H7" s="178"/>
      <c r="I7" s="173"/>
      <c r="J7" s="117"/>
      <c r="K7" s="117"/>
      <c r="L7" s="115"/>
    </row>
    <row r="8" spans="1:12">
      <c r="A8" s="109" t="s">
        <v>38</v>
      </c>
      <c r="B8" s="110"/>
      <c r="C8" s="111"/>
      <c r="E8" s="141" t="s">
        <v>184</v>
      </c>
      <c r="F8" s="116">
        <v>41640</v>
      </c>
      <c r="G8" s="179"/>
      <c r="H8" s="179"/>
      <c r="I8" s="174"/>
      <c r="J8" s="118"/>
      <c r="K8" s="118"/>
      <c r="L8" s="116"/>
    </row>
    <row r="9" spans="1:12" s="38" customFormat="1">
      <c r="A9" s="109" t="s">
        <v>180</v>
      </c>
      <c r="B9" s="110"/>
      <c r="C9" s="111"/>
      <c r="D9" s="113"/>
      <c r="E9" s="141" t="s">
        <v>188</v>
      </c>
      <c r="F9" s="116"/>
      <c r="G9" s="179"/>
      <c r="H9" s="179"/>
      <c r="I9" s="174" t="s">
        <v>100</v>
      </c>
      <c r="J9" s="118"/>
      <c r="K9" s="118"/>
      <c r="L9" s="116"/>
    </row>
    <row r="10" spans="1:12" s="72" customFormat="1">
      <c r="A10" s="109" t="s">
        <v>174</v>
      </c>
      <c r="B10" s="110"/>
      <c r="C10" s="111"/>
      <c r="D10" s="113"/>
      <c r="E10" s="157" t="s">
        <v>185</v>
      </c>
      <c r="F10" s="116"/>
      <c r="G10" s="179"/>
      <c r="H10" s="179"/>
      <c r="I10" s="174" t="s">
        <v>100</v>
      </c>
      <c r="J10" s="118"/>
      <c r="K10" s="118"/>
      <c r="L10" s="116"/>
    </row>
    <row r="11" spans="1:12" s="72" customFormat="1">
      <c r="A11" s="109" t="s">
        <v>173</v>
      </c>
      <c r="B11" s="110"/>
      <c r="C11" s="111"/>
      <c r="D11" s="113"/>
      <c r="E11" s="141" t="s">
        <v>186</v>
      </c>
      <c r="F11" s="116"/>
      <c r="G11" s="179"/>
      <c r="H11" s="179"/>
      <c r="I11" s="174" t="s">
        <v>100</v>
      </c>
      <c r="J11" s="118"/>
      <c r="K11" s="118"/>
      <c r="L11" s="116"/>
    </row>
    <row r="12" spans="1:12" s="113" customFormat="1">
      <c r="A12" s="109" t="s">
        <v>175</v>
      </c>
      <c r="B12" s="110"/>
      <c r="C12" s="111"/>
      <c r="E12" s="141"/>
      <c r="F12" s="116"/>
      <c r="G12" s="179"/>
      <c r="H12" s="179"/>
      <c r="I12" s="174"/>
      <c r="J12" s="118"/>
      <c r="K12" s="118"/>
      <c r="L12" s="116"/>
    </row>
    <row r="13" spans="1:12" s="113" customFormat="1">
      <c r="A13" s="109" t="s">
        <v>176</v>
      </c>
      <c r="B13" s="110"/>
      <c r="C13" s="111"/>
      <c r="E13" s="141"/>
      <c r="F13" s="116"/>
      <c r="G13" s="179"/>
      <c r="H13" s="179"/>
      <c r="I13" s="174"/>
      <c r="J13" s="118"/>
      <c r="K13" s="118"/>
      <c r="L13" s="116"/>
    </row>
    <row r="14" spans="1:12" s="72" customFormat="1">
      <c r="A14" s="109" t="s">
        <v>168</v>
      </c>
      <c r="B14" s="110"/>
      <c r="C14" s="111"/>
      <c r="D14" s="113"/>
      <c r="E14" s="158" t="s">
        <v>187</v>
      </c>
      <c r="F14" s="116"/>
      <c r="G14" s="179"/>
      <c r="H14" s="179"/>
      <c r="I14" s="174" t="s">
        <v>181</v>
      </c>
      <c r="J14" s="118"/>
      <c r="K14" s="118"/>
      <c r="L14" s="116"/>
    </row>
    <row r="15" spans="1:12" s="113" customFormat="1">
      <c r="A15" s="109" t="s">
        <v>178</v>
      </c>
      <c r="B15" s="110"/>
      <c r="C15" s="111"/>
      <c r="E15" s="141" t="s">
        <v>198</v>
      </c>
      <c r="F15" s="116"/>
      <c r="G15" s="179"/>
      <c r="H15" s="179"/>
      <c r="I15" s="174" t="s">
        <v>182</v>
      </c>
      <c r="J15" s="118"/>
      <c r="K15" s="118"/>
      <c r="L15" s="116"/>
    </row>
    <row r="16" spans="1:12" ht="15.75" thickBot="1">
      <c r="A16" s="109" t="s">
        <v>40</v>
      </c>
      <c r="B16" s="110"/>
      <c r="C16" s="111"/>
      <c r="E16" s="140"/>
      <c r="F16" s="115"/>
      <c r="G16" s="178"/>
      <c r="H16" s="178"/>
      <c r="I16" s="173"/>
      <c r="J16" s="117"/>
      <c r="K16" s="117"/>
      <c r="L16" s="115"/>
    </row>
    <row r="17" spans="1:12" ht="15.75" thickBot="1">
      <c r="A17" s="9"/>
      <c r="B17" s="10"/>
      <c r="C17" s="10"/>
      <c r="D17" s="81" t="s">
        <v>21</v>
      </c>
    </row>
    <row r="18" spans="1:12">
      <c r="A18" s="8" t="s">
        <v>1</v>
      </c>
      <c r="B18" s="76" t="s">
        <v>36</v>
      </c>
      <c r="C18" s="76"/>
      <c r="D18" s="80"/>
      <c r="E18" s="140" t="s">
        <v>189</v>
      </c>
      <c r="F18" s="28" t="s">
        <v>43</v>
      </c>
      <c r="G18" s="180"/>
      <c r="H18" s="180"/>
      <c r="I18" s="173"/>
      <c r="J18" s="117"/>
      <c r="K18" s="117"/>
      <c r="L18" s="3"/>
    </row>
    <row r="19" spans="1:12">
      <c r="A19" s="109"/>
      <c r="B19" s="110" t="s">
        <v>2</v>
      </c>
      <c r="C19" s="110"/>
      <c r="D19" s="80" t="s">
        <v>16</v>
      </c>
      <c r="E19" s="140">
        <v>37</v>
      </c>
      <c r="F19" s="29">
        <v>65</v>
      </c>
      <c r="G19" s="181"/>
      <c r="H19" s="181"/>
      <c r="I19" s="173" t="s">
        <v>98</v>
      </c>
      <c r="J19" s="117"/>
      <c r="K19" s="117"/>
      <c r="L19" s="3"/>
    </row>
    <row r="20" spans="1:12">
      <c r="A20" s="109"/>
      <c r="B20" s="110" t="s">
        <v>3</v>
      </c>
      <c r="C20" s="110"/>
      <c r="D20" s="80" t="s">
        <v>16</v>
      </c>
      <c r="E20" s="140">
        <v>239</v>
      </c>
      <c r="F20" s="29">
        <v>317</v>
      </c>
      <c r="G20" s="181"/>
      <c r="H20" s="181"/>
      <c r="I20" s="173" t="s">
        <v>98</v>
      </c>
      <c r="J20" s="117"/>
      <c r="K20" s="117"/>
      <c r="L20" s="3"/>
    </row>
    <row r="21" spans="1:12">
      <c r="A21" s="109"/>
      <c r="B21" s="110" t="s">
        <v>4</v>
      </c>
      <c r="C21" s="110"/>
      <c r="D21" s="80" t="s">
        <v>16</v>
      </c>
      <c r="E21" s="140">
        <v>12</v>
      </c>
      <c r="F21" s="29">
        <v>4</v>
      </c>
      <c r="G21" s="178"/>
      <c r="H21" s="181"/>
      <c r="I21" s="173" t="s">
        <v>98</v>
      </c>
      <c r="J21" s="117"/>
      <c r="K21" s="117"/>
      <c r="L21" s="3"/>
    </row>
    <row r="22" spans="1:12">
      <c r="A22" s="109"/>
      <c r="B22" s="110" t="s">
        <v>9</v>
      </c>
      <c r="C22" s="110"/>
      <c r="D22" s="80" t="s">
        <v>16</v>
      </c>
      <c r="E22" s="142">
        <f t="shared" ref="E22" si="0">SUM(E19:E21)</f>
        <v>288</v>
      </c>
      <c r="F22" s="30">
        <f>SUM(F19:F21)</f>
        <v>386</v>
      </c>
      <c r="G22" s="182"/>
      <c r="H22" s="182"/>
      <c r="I22" s="142"/>
      <c r="J22" s="5"/>
      <c r="K22" s="5"/>
      <c r="L22" s="5"/>
    </row>
    <row r="23" spans="1:12" ht="15.75" thickBot="1">
      <c r="A23" s="9" t="s">
        <v>35</v>
      </c>
      <c r="B23" s="10" t="s">
        <v>10</v>
      </c>
      <c r="C23" s="10"/>
      <c r="D23" s="80" t="s">
        <v>18</v>
      </c>
      <c r="E23" s="143">
        <f>E19/E22</f>
        <v>0.12847222222222221</v>
      </c>
      <c r="F23" s="31">
        <f>F19/F22</f>
        <v>0.16839378238341968</v>
      </c>
      <c r="G23" s="183"/>
      <c r="H23" s="183"/>
      <c r="I23" s="143"/>
      <c r="J23" s="6"/>
      <c r="K23" s="6"/>
      <c r="L23" s="6"/>
    </row>
    <row r="24" spans="1:12" ht="15.75" thickBot="1">
      <c r="D24" s="80"/>
      <c r="E24" s="159"/>
      <c r="F24" s="27"/>
      <c r="I24" s="159"/>
      <c r="J24" s="1"/>
    </row>
    <row r="25" spans="1:12">
      <c r="A25" s="8" t="s">
        <v>25</v>
      </c>
      <c r="B25" s="76" t="s">
        <v>5</v>
      </c>
      <c r="C25" s="76"/>
      <c r="D25" s="80" t="s">
        <v>19</v>
      </c>
      <c r="E25" s="140">
        <v>63.5</v>
      </c>
      <c r="F25" s="32">
        <v>64.5</v>
      </c>
      <c r="G25" s="178"/>
      <c r="H25" s="178"/>
      <c r="I25" s="173" t="s">
        <v>101</v>
      </c>
      <c r="J25" s="117"/>
      <c r="K25" s="117"/>
      <c r="L25" s="3"/>
    </row>
    <row r="26" spans="1:12">
      <c r="A26" s="109"/>
      <c r="B26" s="110" t="s">
        <v>37</v>
      </c>
      <c r="C26" s="110"/>
      <c r="D26" s="80" t="s">
        <v>16</v>
      </c>
      <c r="E26" s="140">
        <v>0</v>
      </c>
      <c r="F26" s="32">
        <v>0</v>
      </c>
      <c r="G26" s="178"/>
      <c r="H26" s="178"/>
      <c r="I26" s="173" t="s">
        <v>102</v>
      </c>
      <c r="J26" s="117"/>
      <c r="K26" s="117"/>
      <c r="L26" s="3"/>
    </row>
    <row r="27" spans="1:12">
      <c r="A27" s="109"/>
      <c r="B27" s="110" t="s">
        <v>6</v>
      </c>
      <c r="C27" s="110"/>
      <c r="D27" s="80" t="s">
        <v>20</v>
      </c>
      <c r="E27" s="140">
        <v>12200</v>
      </c>
      <c r="F27" s="32">
        <v>12199</v>
      </c>
      <c r="G27" s="178"/>
      <c r="H27" s="178"/>
      <c r="I27" s="173" t="s">
        <v>100</v>
      </c>
      <c r="J27" s="117"/>
      <c r="K27" s="117"/>
      <c r="L27" s="3"/>
    </row>
    <row r="28" spans="1:12">
      <c r="A28" s="109"/>
      <c r="B28" s="110" t="s">
        <v>14</v>
      </c>
      <c r="C28" s="110"/>
      <c r="D28" s="80" t="s">
        <v>19</v>
      </c>
      <c r="E28" s="140">
        <v>20100</v>
      </c>
      <c r="F28" s="29">
        <v>42778.7</v>
      </c>
      <c r="G28" s="181"/>
      <c r="H28" s="181"/>
      <c r="I28" s="173" t="s">
        <v>183</v>
      </c>
      <c r="J28" s="119"/>
      <c r="K28" s="119"/>
      <c r="L28" s="4"/>
    </row>
    <row r="29" spans="1:12">
      <c r="A29" s="109"/>
      <c r="B29" s="110" t="s">
        <v>12</v>
      </c>
      <c r="C29" s="110"/>
      <c r="D29" s="80" t="s">
        <v>16</v>
      </c>
      <c r="E29" s="140">
        <v>141100</v>
      </c>
      <c r="F29" s="32">
        <v>139200</v>
      </c>
      <c r="G29" s="178"/>
      <c r="H29" s="178"/>
      <c r="I29" s="173" t="s">
        <v>100</v>
      </c>
      <c r="J29" s="117"/>
      <c r="K29" s="117"/>
      <c r="L29" s="3"/>
    </row>
    <row r="30" spans="1:12">
      <c r="A30" s="109"/>
      <c r="B30" s="110" t="s">
        <v>13</v>
      </c>
      <c r="C30" s="110"/>
      <c r="D30" s="12" t="s">
        <v>22</v>
      </c>
      <c r="E30" s="140">
        <v>50328</v>
      </c>
      <c r="F30" s="32">
        <v>76676</v>
      </c>
      <c r="G30" s="178"/>
      <c r="H30" s="178"/>
      <c r="I30" s="173" t="s">
        <v>103</v>
      </c>
      <c r="J30" s="117"/>
      <c r="K30" s="117"/>
      <c r="L30" s="3"/>
    </row>
    <row r="31" spans="1:12">
      <c r="A31" s="109"/>
      <c r="B31" s="110" t="s">
        <v>28</v>
      </c>
      <c r="C31" s="110"/>
      <c r="D31" s="12" t="s">
        <v>22</v>
      </c>
      <c r="E31" s="140"/>
      <c r="F31" s="32">
        <v>1100000</v>
      </c>
      <c r="G31" s="178"/>
      <c r="H31" s="178"/>
      <c r="I31" s="173" t="s">
        <v>104</v>
      </c>
      <c r="J31" s="117"/>
      <c r="K31" s="117"/>
      <c r="L31" s="3"/>
    </row>
    <row r="32" spans="1:12">
      <c r="A32" s="109"/>
      <c r="B32" s="110" t="s">
        <v>23</v>
      </c>
      <c r="C32" s="110" t="s">
        <v>29</v>
      </c>
      <c r="D32" s="80" t="s">
        <v>24</v>
      </c>
      <c r="E32" s="142">
        <v>52</v>
      </c>
      <c r="F32" s="30">
        <v>53</v>
      </c>
      <c r="G32" s="182">
        <v>54</v>
      </c>
      <c r="H32" s="182"/>
      <c r="I32" s="142"/>
      <c r="J32" s="5"/>
      <c r="K32" s="5"/>
      <c r="L32" s="5"/>
    </row>
    <row r="33" spans="1:12" ht="15.75" thickBot="1">
      <c r="A33" s="9"/>
      <c r="B33" s="10"/>
      <c r="C33" s="10" t="s">
        <v>30</v>
      </c>
      <c r="D33" s="80" t="s">
        <v>24</v>
      </c>
      <c r="E33" s="142">
        <v>22</v>
      </c>
      <c r="F33" s="30">
        <v>22</v>
      </c>
      <c r="G33" s="182">
        <v>23</v>
      </c>
      <c r="H33" s="182"/>
      <c r="I33" s="142"/>
      <c r="J33" s="5"/>
      <c r="K33" s="5"/>
      <c r="L33" s="5"/>
    </row>
    <row r="34" spans="1:12" ht="15.75" thickBot="1">
      <c r="D34" s="80"/>
      <c r="F34" s="27"/>
    </row>
    <row r="35" spans="1:12">
      <c r="A35" s="8" t="s">
        <v>152</v>
      </c>
      <c r="B35" s="76"/>
      <c r="C35" s="76"/>
      <c r="D35" s="80" t="s">
        <v>20</v>
      </c>
      <c r="E35" s="140">
        <v>0.78500000000000003</v>
      </c>
      <c r="F35" s="32">
        <v>1.9</v>
      </c>
      <c r="G35" s="178"/>
      <c r="H35" s="178"/>
      <c r="I35" s="173" t="s">
        <v>99</v>
      </c>
      <c r="J35" s="117"/>
      <c r="K35" s="117"/>
      <c r="L35" s="3"/>
    </row>
    <row r="36" spans="1:12">
      <c r="A36" s="109"/>
      <c r="B36" s="110"/>
      <c r="C36" s="110"/>
      <c r="D36" s="80" t="s">
        <v>20</v>
      </c>
      <c r="E36" s="140">
        <f>108000/1000000</f>
        <v>0.108</v>
      </c>
      <c r="F36" s="32"/>
      <c r="G36" s="178"/>
      <c r="H36" s="178"/>
      <c r="I36" s="173"/>
      <c r="J36" s="117"/>
      <c r="K36" s="117"/>
      <c r="L36" s="3"/>
    </row>
    <row r="37" spans="1:12">
      <c r="A37" s="109"/>
      <c r="B37" s="110"/>
      <c r="C37" s="110"/>
      <c r="D37" s="80" t="s">
        <v>20</v>
      </c>
      <c r="E37" s="140">
        <f>73000/1000000</f>
        <v>7.2999999999999995E-2</v>
      </c>
      <c r="F37" s="32"/>
      <c r="G37" s="178"/>
      <c r="H37" s="178"/>
      <c r="I37" s="173"/>
      <c r="J37" s="117"/>
      <c r="K37" s="117"/>
      <c r="L37" s="3"/>
    </row>
    <row r="38" spans="1:12">
      <c r="A38" s="109"/>
      <c r="B38" s="110"/>
      <c r="C38" s="110"/>
      <c r="D38" s="80" t="s">
        <v>20</v>
      </c>
      <c r="E38" s="140">
        <v>2</v>
      </c>
      <c r="F38" s="32"/>
      <c r="G38" s="178"/>
      <c r="H38" s="178"/>
      <c r="I38" s="173"/>
      <c r="J38" s="117"/>
      <c r="K38" s="117"/>
      <c r="L38" s="3"/>
    </row>
    <row r="39" spans="1:12">
      <c r="A39" s="109"/>
      <c r="B39" s="110"/>
      <c r="C39" s="110"/>
      <c r="D39" s="80" t="s">
        <v>20</v>
      </c>
      <c r="E39" s="140">
        <v>1.4E-2</v>
      </c>
      <c r="F39" s="33"/>
      <c r="G39" s="184"/>
      <c r="H39" s="185"/>
      <c r="I39" s="173"/>
      <c r="J39" s="117"/>
      <c r="K39" s="120"/>
      <c r="L39" s="15"/>
    </row>
    <row r="40" spans="1:12">
      <c r="A40" s="109"/>
      <c r="B40" s="110"/>
      <c r="C40" s="110"/>
      <c r="D40" s="80" t="s">
        <v>20</v>
      </c>
      <c r="E40" s="140">
        <v>0.06</v>
      </c>
      <c r="F40" s="32"/>
      <c r="G40" s="178"/>
      <c r="H40" s="178"/>
      <c r="I40" s="173"/>
      <c r="J40" s="117"/>
      <c r="K40" s="117"/>
      <c r="L40" s="3"/>
    </row>
    <row r="41" spans="1:12">
      <c r="A41" s="109"/>
      <c r="B41" s="110"/>
      <c r="C41" s="110"/>
      <c r="D41" s="80" t="s">
        <v>20</v>
      </c>
      <c r="E41" s="140">
        <v>0.745</v>
      </c>
      <c r="F41" s="32"/>
      <c r="G41" s="178"/>
      <c r="H41" s="178"/>
      <c r="I41" s="173"/>
      <c r="J41" s="117"/>
      <c r="K41" s="117"/>
      <c r="L41" s="3"/>
    </row>
    <row r="42" spans="1:12">
      <c r="A42" s="109"/>
      <c r="B42" s="110"/>
      <c r="C42" s="110"/>
      <c r="D42" s="80" t="s">
        <v>20</v>
      </c>
      <c r="E42" s="140">
        <v>1</v>
      </c>
      <c r="F42" s="32"/>
      <c r="G42" s="178"/>
      <c r="H42" s="178"/>
      <c r="I42" s="173"/>
      <c r="J42" s="117"/>
      <c r="K42" s="117"/>
      <c r="L42" s="3"/>
    </row>
    <row r="43" spans="1:12">
      <c r="A43" s="109"/>
      <c r="B43" s="110"/>
      <c r="C43" s="110"/>
      <c r="D43" s="80" t="s">
        <v>20</v>
      </c>
      <c r="E43" s="140">
        <v>3.5</v>
      </c>
      <c r="F43" s="32"/>
      <c r="G43" s="178"/>
      <c r="H43" s="178"/>
      <c r="I43" s="173"/>
      <c r="J43" s="117"/>
      <c r="K43" s="117"/>
      <c r="L43" s="3"/>
    </row>
    <row r="44" spans="1:12" s="19" customFormat="1">
      <c r="A44" s="109"/>
      <c r="B44" s="110"/>
      <c r="C44" s="110"/>
      <c r="D44" s="80" t="s">
        <v>20</v>
      </c>
      <c r="E44" s="140">
        <v>0.14699999999999999</v>
      </c>
      <c r="F44" s="32"/>
      <c r="G44" s="178"/>
      <c r="H44" s="178"/>
      <c r="I44" s="173"/>
      <c r="J44" s="117"/>
      <c r="K44" s="117"/>
      <c r="L44" s="20"/>
    </row>
    <row r="45" spans="1:12" s="19" customFormat="1">
      <c r="A45" s="109"/>
      <c r="B45" s="110"/>
      <c r="C45" s="110"/>
      <c r="D45" s="80" t="s">
        <v>20</v>
      </c>
      <c r="E45" s="140"/>
      <c r="F45" s="32"/>
      <c r="G45" s="178"/>
      <c r="H45" s="178"/>
      <c r="I45" s="173"/>
      <c r="J45" s="117"/>
      <c r="K45" s="117"/>
      <c r="L45" s="20"/>
    </row>
    <row r="46" spans="1:12" s="19" customFormat="1">
      <c r="A46" s="109"/>
      <c r="B46" s="110"/>
      <c r="C46" s="110"/>
      <c r="D46" s="80" t="s">
        <v>20</v>
      </c>
      <c r="E46" s="140"/>
      <c r="F46" s="32"/>
      <c r="G46" s="178"/>
      <c r="H46" s="178"/>
      <c r="I46" s="173"/>
      <c r="J46" s="117"/>
      <c r="K46" s="117"/>
      <c r="L46" s="20"/>
    </row>
    <row r="47" spans="1:12">
      <c r="A47" s="109"/>
      <c r="B47" s="110"/>
      <c r="C47" s="110"/>
      <c r="D47" s="80" t="s">
        <v>20</v>
      </c>
      <c r="E47" s="140"/>
      <c r="F47" s="32"/>
      <c r="G47" s="178"/>
      <c r="H47" s="178"/>
      <c r="I47" s="173"/>
      <c r="J47" s="117"/>
      <c r="K47" s="117"/>
      <c r="L47" s="3"/>
    </row>
    <row r="48" spans="1:12" ht="15.75" thickBot="1">
      <c r="A48" s="9"/>
      <c r="B48" s="10"/>
      <c r="C48" s="10" t="s">
        <v>8</v>
      </c>
      <c r="D48" s="80" t="s">
        <v>20</v>
      </c>
      <c r="E48" s="145">
        <f>SUM(E35:E46)+E29/1000000</f>
        <v>8.5731000000000002</v>
      </c>
      <c r="F48" s="24">
        <f>SUM(F35:F47)+F29/1000000</f>
        <v>2.0392000000000001</v>
      </c>
      <c r="G48" s="186"/>
      <c r="H48" s="186"/>
      <c r="I48" s="145"/>
      <c r="J48" s="24"/>
      <c r="K48" s="24"/>
      <c r="L48" s="24"/>
    </row>
    <row r="49" spans="1:12" ht="15.75" thickBot="1">
      <c r="D49" s="80"/>
      <c r="F49" s="27"/>
    </row>
    <row r="50" spans="1:12" ht="15.75" thickBot="1">
      <c r="A50" s="14" t="s">
        <v>11</v>
      </c>
      <c r="B50" s="11"/>
      <c r="C50" s="11"/>
      <c r="D50" s="80" t="s">
        <v>19</v>
      </c>
      <c r="E50" s="144">
        <v>28</v>
      </c>
      <c r="F50" s="32">
        <v>30.3</v>
      </c>
      <c r="G50" s="178"/>
      <c r="H50" s="178"/>
      <c r="I50" s="175" t="s">
        <v>99</v>
      </c>
      <c r="J50" s="120"/>
      <c r="K50" s="120"/>
      <c r="L50" s="15"/>
    </row>
    <row r="51" spans="1:12" ht="15.75" thickBot="1">
      <c r="D51" s="80"/>
      <c r="F51" s="27"/>
    </row>
    <row r="52" spans="1:12">
      <c r="A52" s="8" t="s">
        <v>35</v>
      </c>
      <c r="B52" s="76"/>
      <c r="C52" s="77"/>
      <c r="D52" s="80" t="s">
        <v>18</v>
      </c>
      <c r="E52" s="146">
        <f>E23</f>
        <v>0.12847222222222221</v>
      </c>
      <c r="F52" s="37">
        <f>(F25*F19/F22)/F25/POWER(10,F26)</f>
        <v>0.1683937823834197</v>
      </c>
      <c r="G52" s="187"/>
      <c r="H52" s="187"/>
      <c r="I52" s="146"/>
      <c r="J52" s="23"/>
      <c r="K52" s="23"/>
      <c r="L52" s="23"/>
    </row>
    <row r="53" spans="1:12">
      <c r="A53" s="109" t="s">
        <v>33</v>
      </c>
      <c r="B53" s="110"/>
      <c r="C53" s="111"/>
      <c r="D53" s="80" t="s">
        <v>19</v>
      </c>
      <c r="E53" s="146">
        <f>E25</f>
        <v>63.5</v>
      </c>
      <c r="F53" s="37">
        <f>F25</f>
        <v>64.5</v>
      </c>
      <c r="G53" s="187"/>
      <c r="H53" s="187"/>
      <c r="I53" s="146"/>
      <c r="J53" s="23"/>
      <c r="K53" s="23"/>
      <c r="L53" s="23"/>
    </row>
    <row r="54" spans="1:12">
      <c r="A54" s="109" t="s">
        <v>34</v>
      </c>
      <c r="B54" s="110"/>
      <c r="C54" s="111"/>
      <c r="D54" s="80" t="s">
        <v>19</v>
      </c>
      <c r="E54" s="147">
        <f>E30*E32/1000000</f>
        <v>2.6170559999999998</v>
      </c>
      <c r="F54" s="34">
        <f>F30*F32/1000000</f>
        <v>4.063828</v>
      </c>
      <c r="G54" s="188"/>
      <c r="H54" s="188"/>
      <c r="I54" s="147"/>
      <c r="J54" s="21"/>
      <c r="K54" s="21"/>
      <c r="L54" s="21"/>
    </row>
    <row r="55" spans="1:12">
      <c r="A55" s="109" t="s">
        <v>7</v>
      </c>
      <c r="B55" s="110"/>
      <c r="C55" s="111"/>
      <c r="D55" s="80" t="s">
        <v>19</v>
      </c>
      <c r="E55" s="146">
        <f>(E48*E28/E27)*E19/E22</f>
        <v>1.814610220286885</v>
      </c>
      <c r="F55" s="37">
        <f>(F48*F28/F27)*F19/F22</f>
        <v>1.2041739443520172</v>
      </c>
      <c r="G55" s="187"/>
      <c r="H55" s="187"/>
      <c r="I55" s="146"/>
      <c r="J55" s="23"/>
      <c r="K55" s="23"/>
      <c r="L55" s="23"/>
    </row>
    <row r="56" spans="1:12" ht="15.75" thickBot="1">
      <c r="A56" s="9" t="s">
        <v>32</v>
      </c>
      <c r="B56" s="10"/>
      <c r="C56" s="13"/>
      <c r="D56" s="80" t="s">
        <v>19</v>
      </c>
      <c r="E56" s="146">
        <f>E50+E25</f>
        <v>91.5</v>
      </c>
      <c r="F56" s="37">
        <f>F50+F25</f>
        <v>94.8</v>
      </c>
      <c r="G56" s="187"/>
      <c r="H56" s="187"/>
      <c r="I56" s="146"/>
      <c r="J56" s="23"/>
      <c r="K56" s="23"/>
      <c r="L56" s="23"/>
    </row>
    <row r="57" spans="1:12" ht="15.75" thickBot="1">
      <c r="D57" s="80"/>
      <c r="E57" s="148"/>
      <c r="F57" s="35"/>
      <c r="G57" s="189"/>
      <c r="H57" s="189"/>
      <c r="I57" s="148"/>
      <c r="J57" s="2"/>
      <c r="K57" s="2"/>
    </row>
    <row r="58" spans="1:12">
      <c r="A58" s="8" t="s">
        <v>31</v>
      </c>
      <c r="B58" s="76"/>
      <c r="C58" s="76"/>
      <c r="D58" s="80" t="s">
        <v>17</v>
      </c>
      <c r="E58" s="149">
        <f>(E54+E50+E25+(E48*E28/E27)*E19/E22)/(E25*POWER(10,E26))</f>
        <v>1.5107349011068798</v>
      </c>
      <c r="F58" s="36">
        <f>(F54+F50+F25+(F48*F28/F27)*F19/F22)/(F25*POWER(10,F26))</f>
        <v>1.5514418906101088</v>
      </c>
      <c r="G58" s="190"/>
      <c r="H58" s="190"/>
      <c r="I58" s="149"/>
      <c r="J58" s="22"/>
      <c r="K58" s="22"/>
      <c r="L58" s="22"/>
    </row>
    <row r="59" spans="1:12">
      <c r="A59" s="109" t="s">
        <v>26</v>
      </c>
      <c r="B59" s="110"/>
      <c r="C59" s="110"/>
      <c r="D59" s="80" t="s">
        <v>19</v>
      </c>
      <c r="E59" s="149">
        <f>E25*E58</f>
        <v>95.931666220286871</v>
      </c>
      <c r="F59" s="36">
        <f>F25*F58</f>
        <v>100.06800194435202</v>
      </c>
      <c r="G59" s="190"/>
      <c r="H59" s="190"/>
      <c r="I59" s="149"/>
      <c r="J59" s="22"/>
      <c r="K59" s="22"/>
      <c r="L59" s="22"/>
    </row>
    <row r="60" spans="1:12">
      <c r="A60" s="109" t="s">
        <v>27</v>
      </c>
      <c r="B60" s="110"/>
      <c r="C60" s="110"/>
      <c r="D60" s="80" t="s">
        <v>19</v>
      </c>
      <c r="E60" s="149">
        <f>E59-E25</f>
        <v>32.431666220286871</v>
      </c>
      <c r="F60" s="36">
        <f>F59-F25</f>
        <v>35.568001944352019</v>
      </c>
      <c r="G60" s="190"/>
      <c r="H60" s="190"/>
      <c r="I60" s="149"/>
      <c r="J60" s="22"/>
      <c r="K60" s="22"/>
      <c r="L60" s="22"/>
    </row>
    <row r="61" spans="1:12" ht="15.75" thickBot="1">
      <c r="A61" s="9" t="s">
        <v>15</v>
      </c>
      <c r="B61" s="10"/>
      <c r="C61" s="10"/>
      <c r="D61" s="80" t="s">
        <v>18</v>
      </c>
      <c r="E61" s="150">
        <f>E60/E28</f>
        <v>1.6135157323525808E-3</v>
      </c>
      <c r="F61" s="25">
        <f>F60/F28</f>
        <v>8.3144186112135297E-4</v>
      </c>
      <c r="G61" s="191"/>
      <c r="H61" s="191"/>
      <c r="I61" s="150"/>
      <c r="J61" s="25"/>
      <c r="K61" s="25"/>
      <c r="L61" s="25"/>
    </row>
    <row r="62" spans="1:12" ht="15.75" thickBot="1">
      <c r="D62" s="80"/>
      <c r="F62" s="26"/>
      <c r="G62" s="192"/>
      <c r="H62" s="192"/>
    </row>
    <row r="63" spans="1:12">
      <c r="A63" s="8" t="s">
        <v>44</v>
      </c>
      <c r="B63" s="76"/>
      <c r="C63" s="77"/>
      <c r="D63" s="40" t="s">
        <v>18</v>
      </c>
      <c r="E63" s="151">
        <f>E54/(E54+E55+E56)</f>
        <v>2.7280418480280344E-2</v>
      </c>
      <c r="F63" s="41">
        <f t="shared" ref="F63" si="1">F54/(F54+F55+F56)</f>
        <v>4.0610663958893685E-2</v>
      </c>
      <c r="G63" s="193"/>
      <c r="H63" s="193"/>
      <c r="I63" s="151"/>
      <c r="J63" s="41"/>
      <c r="K63" s="41"/>
      <c r="L63" s="41"/>
    </row>
    <row r="64" spans="1:12">
      <c r="A64" s="109" t="s">
        <v>7</v>
      </c>
      <c r="B64" s="110"/>
      <c r="C64" s="111"/>
      <c r="D64" s="40" t="s">
        <v>18</v>
      </c>
      <c r="E64" s="151">
        <f>E55/(E54+E55+E56)</f>
        <v>1.8915654150320024E-2</v>
      </c>
      <c r="F64" s="41">
        <f t="shared" ref="F64" si="2">F55/(F54+F55+F56)</f>
        <v>1.2033556391199459E-2</v>
      </c>
      <c r="G64" s="193"/>
      <c r="H64" s="193"/>
      <c r="I64" s="151"/>
      <c r="J64" s="41"/>
      <c r="K64" s="41"/>
      <c r="L64" s="41"/>
    </row>
    <row r="65" spans="1:12" ht="15.75" thickBot="1">
      <c r="A65" s="9" t="s">
        <v>45</v>
      </c>
      <c r="B65" s="10"/>
      <c r="C65" s="13"/>
      <c r="D65" s="40" t="s">
        <v>18</v>
      </c>
      <c r="E65" s="151">
        <f>E56/(E54+E55+E56)</f>
        <v>0.95380392736939967</v>
      </c>
      <c r="F65" s="41">
        <f t="shared" ref="F65" si="3">F56/(F54+F55+F56)</f>
        <v>0.9473557796499068</v>
      </c>
      <c r="G65" s="193"/>
      <c r="H65" s="193"/>
      <c r="I65" s="151"/>
      <c r="J65" s="41"/>
      <c r="K65" s="41"/>
      <c r="L65" s="41"/>
    </row>
    <row r="66" spans="1:12" ht="15.75" thickBot="1">
      <c r="D66" s="82"/>
    </row>
    <row r="67" spans="1:12" s="113" customFormat="1" ht="15.75" thickBot="1">
      <c r="D67" s="110"/>
      <c r="E67" s="138"/>
      <c r="G67" s="177"/>
      <c r="H67" s="177"/>
      <c r="I67" s="138"/>
    </row>
    <row r="68" spans="1:12" s="113" customFormat="1">
      <c r="A68" s="8" t="s">
        <v>190</v>
      </c>
      <c r="B68" s="76"/>
      <c r="C68" s="77"/>
      <c r="D68" s="110"/>
      <c r="E68" s="194"/>
      <c r="F68" s="194"/>
      <c r="G68" s="194"/>
      <c r="H68" s="194"/>
      <c r="I68" s="194"/>
      <c r="J68" s="194"/>
      <c r="K68" s="194"/>
    </row>
    <row r="69" spans="1:12" s="113" customFormat="1">
      <c r="A69" s="109"/>
      <c r="B69" s="110"/>
      <c r="C69" s="111"/>
      <c r="D69" s="110"/>
      <c r="E69" s="194"/>
      <c r="F69" s="194"/>
      <c r="G69" s="194"/>
      <c r="H69" s="194"/>
      <c r="I69" s="194"/>
      <c r="J69" s="194"/>
      <c r="K69" s="194"/>
    </row>
    <row r="70" spans="1:12" s="113" customFormat="1">
      <c r="A70" s="109"/>
      <c r="B70" s="110"/>
      <c r="C70" s="111"/>
      <c r="D70" s="110"/>
      <c r="E70" s="194"/>
      <c r="F70" s="194"/>
      <c r="G70" s="194"/>
      <c r="H70" s="194"/>
      <c r="I70" s="194"/>
      <c r="J70" s="194"/>
      <c r="K70" s="194"/>
    </row>
    <row r="71" spans="1:12" s="113" customFormat="1">
      <c r="A71" s="109"/>
      <c r="B71" s="110"/>
      <c r="C71" s="111"/>
      <c r="D71" s="110"/>
      <c r="E71" s="194"/>
      <c r="F71" s="194"/>
      <c r="G71" s="194"/>
      <c r="H71" s="194"/>
      <c r="I71" s="194"/>
      <c r="J71" s="194"/>
      <c r="K71" s="194"/>
    </row>
    <row r="72" spans="1:12" s="113" customFormat="1">
      <c r="A72" s="109"/>
      <c r="B72" s="110"/>
      <c r="C72" s="111"/>
      <c r="D72" s="110"/>
      <c r="E72" s="194"/>
      <c r="F72" s="194"/>
      <c r="G72" s="194"/>
      <c r="H72" s="194"/>
      <c r="I72" s="194"/>
      <c r="J72" s="194"/>
      <c r="K72" s="194"/>
    </row>
    <row r="73" spans="1:12" s="113" customFormat="1" ht="15.75" thickBot="1">
      <c r="A73" s="9"/>
      <c r="B73" s="10"/>
      <c r="C73" s="13"/>
      <c r="D73" s="110"/>
      <c r="E73" s="194"/>
      <c r="F73" s="194"/>
      <c r="G73" s="194"/>
      <c r="H73" s="194"/>
      <c r="I73" s="194"/>
      <c r="J73" s="194"/>
      <c r="K73" s="194"/>
    </row>
    <row r="74" spans="1:12" s="113" customFormat="1">
      <c r="D74" s="110"/>
      <c r="E74" s="138"/>
      <c r="G74" s="177"/>
      <c r="H74" s="177"/>
      <c r="I74" s="138"/>
    </row>
    <row r="75" spans="1:12" s="113" customFormat="1">
      <c r="D75" s="110"/>
      <c r="E75" s="138"/>
      <c r="G75" s="177"/>
      <c r="H75" s="177"/>
      <c r="I75" s="138"/>
    </row>
    <row r="76" spans="1:12" s="113" customFormat="1">
      <c r="D76" s="110"/>
      <c r="E76" s="138"/>
      <c r="G76" s="177"/>
      <c r="H76" s="177"/>
      <c r="I76" s="138"/>
    </row>
    <row r="77" spans="1:12" s="48" customFormat="1">
      <c r="A77" s="113"/>
      <c r="B77" s="113"/>
      <c r="C77" s="113"/>
      <c r="D77" s="110"/>
      <c r="E77" s="138"/>
      <c r="G77" s="177"/>
      <c r="H77" s="177"/>
      <c r="I77" s="138"/>
    </row>
    <row r="78" spans="1:12" s="48" customFormat="1">
      <c r="A78" s="86" t="s">
        <v>191</v>
      </c>
      <c r="B78" s="87"/>
      <c r="C78" s="87"/>
      <c r="D78" s="90"/>
      <c r="E78" s="138"/>
      <c r="G78" s="177"/>
      <c r="H78" s="177"/>
      <c r="I78" s="138"/>
    </row>
    <row r="79" spans="1:12" ht="15.75" thickBot="1"/>
    <row r="80" spans="1:12" ht="15.75" thickBot="1">
      <c r="A80" s="69" t="s">
        <v>53</v>
      </c>
      <c r="B80" s="67"/>
      <c r="C80" s="68"/>
    </row>
    <row r="81" spans="1:12">
      <c r="A81" s="47" t="s">
        <v>46</v>
      </c>
      <c r="B81" s="110"/>
      <c r="C81" s="111"/>
      <c r="D81" s="77" t="s">
        <v>19</v>
      </c>
      <c r="E81" s="160">
        <v>2.15</v>
      </c>
      <c r="F81" s="49"/>
      <c r="G81" s="178"/>
      <c r="H81" s="178"/>
      <c r="I81" s="173" t="s">
        <v>100</v>
      </c>
      <c r="J81" s="117"/>
      <c r="K81" s="117"/>
      <c r="L81" s="49"/>
    </row>
    <row r="82" spans="1:12">
      <c r="A82" s="47" t="s">
        <v>47</v>
      </c>
      <c r="B82" s="110"/>
      <c r="C82" s="111"/>
      <c r="D82" s="111" t="s">
        <v>19</v>
      </c>
      <c r="E82" s="160">
        <v>2.109</v>
      </c>
      <c r="F82" s="49"/>
      <c r="G82" s="178"/>
      <c r="H82" s="178"/>
      <c r="I82" s="173"/>
      <c r="J82" s="117"/>
      <c r="K82" s="117"/>
      <c r="L82" s="49"/>
    </row>
    <row r="83" spans="1:12">
      <c r="A83" s="47" t="s">
        <v>48</v>
      </c>
      <c r="B83" s="110"/>
      <c r="C83" s="111"/>
      <c r="D83" s="111" t="s">
        <v>19</v>
      </c>
      <c r="E83" s="161">
        <v>6277</v>
      </c>
      <c r="F83" s="49"/>
      <c r="G83" s="178"/>
      <c r="H83" s="178"/>
      <c r="I83" s="173"/>
      <c r="J83" s="117"/>
      <c r="K83" s="117"/>
      <c r="L83" s="49"/>
    </row>
    <row r="84" spans="1:12">
      <c r="A84" s="47" t="s">
        <v>49</v>
      </c>
      <c r="B84" s="110"/>
      <c r="C84" s="111"/>
      <c r="D84" s="111" t="s">
        <v>19</v>
      </c>
      <c r="E84" s="162">
        <f>IF(E83=0,0,((E83-E81-E82)))</f>
        <v>6272.741</v>
      </c>
      <c r="F84" s="75"/>
      <c r="G84" s="195"/>
      <c r="H84" s="195"/>
      <c r="I84" s="152" t="s">
        <v>106</v>
      </c>
      <c r="J84" s="75"/>
      <c r="K84" s="75"/>
      <c r="L84" s="75"/>
    </row>
    <row r="85" spans="1:12">
      <c r="A85" s="47" t="s">
        <v>50</v>
      </c>
      <c r="B85" s="110"/>
      <c r="C85" s="111"/>
      <c r="D85" s="111" t="s">
        <v>19</v>
      </c>
      <c r="E85" s="161">
        <v>1928</v>
      </c>
      <c r="F85" s="49"/>
      <c r="G85" s="178"/>
      <c r="H85" s="178"/>
      <c r="I85" s="173"/>
      <c r="J85" s="117"/>
      <c r="K85" s="117"/>
      <c r="L85" s="49"/>
    </row>
    <row r="86" spans="1:12">
      <c r="A86" s="47" t="s">
        <v>171</v>
      </c>
      <c r="B86" s="110"/>
      <c r="C86" s="111"/>
      <c r="D86" s="111" t="s">
        <v>19</v>
      </c>
      <c r="E86" s="161">
        <v>1387</v>
      </c>
      <c r="F86" s="49"/>
      <c r="G86" s="178"/>
      <c r="H86" s="178"/>
      <c r="I86" s="173"/>
      <c r="J86" s="117"/>
      <c r="K86" s="117"/>
      <c r="L86" s="49"/>
    </row>
    <row r="87" spans="1:12" s="72" customFormat="1">
      <c r="A87" s="47" t="s">
        <v>94</v>
      </c>
      <c r="B87" s="110"/>
      <c r="C87" s="111"/>
      <c r="D87" s="111" t="s">
        <v>16</v>
      </c>
      <c r="E87" s="161">
        <v>2</v>
      </c>
      <c r="F87" s="73"/>
      <c r="G87" s="178"/>
      <c r="H87" s="178"/>
      <c r="I87" s="173"/>
      <c r="J87" s="117"/>
      <c r="K87" s="117"/>
      <c r="L87" s="73"/>
    </row>
    <row r="88" spans="1:12" s="72" customFormat="1">
      <c r="A88" s="47" t="s">
        <v>93</v>
      </c>
      <c r="B88" s="110"/>
      <c r="C88" s="111"/>
      <c r="D88" s="111" t="s">
        <v>16</v>
      </c>
      <c r="E88" s="161">
        <v>11</v>
      </c>
      <c r="F88" s="73"/>
      <c r="G88" s="178"/>
      <c r="H88" s="178"/>
      <c r="I88" s="173"/>
      <c r="J88" s="117"/>
      <c r="K88" s="117"/>
      <c r="L88" s="73"/>
    </row>
    <row r="89" spans="1:12">
      <c r="A89" s="71" t="s">
        <v>95</v>
      </c>
      <c r="B89" s="110"/>
      <c r="C89" s="111"/>
      <c r="D89" s="111" t="s">
        <v>16</v>
      </c>
      <c r="E89" s="162">
        <f>E87+E88</f>
        <v>13</v>
      </c>
      <c r="F89" s="75"/>
      <c r="G89" s="195"/>
      <c r="H89" s="195"/>
      <c r="I89" s="152" t="s">
        <v>107</v>
      </c>
      <c r="J89" s="75"/>
      <c r="K89" s="75"/>
      <c r="L89" s="75"/>
    </row>
    <row r="90" spans="1:12" ht="15.75" thickBot="1">
      <c r="A90" s="66" t="s">
        <v>52</v>
      </c>
      <c r="B90" s="10"/>
      <c r="C90" s="13"/>
      <c r="D90" s="111" t="s">
        <v>16</v>
      </c>
      <c r="E90" s="161">
        <f>E29</f>
        <v>141100</v>
      </c>
      <c r="F90" s="49"/>
      <c r="G90" s="178"/>
      <c r="H90" s="178"/>
      <c r="I90" s="173"/>
      <c r="J90" s="117"/>
      <c r="K90" s="117"/>
      <c r="L90" s="49"/>
    </row>
    <row r="91" spans="1:12" s="46" customFormat="1" ht="15.75" thickBot="1">
      <c r="A91" s="45"/>
      <c r="B91" s="113"/>
      <c r="C91" s="113"/>
      <c r="D91" s="80"/>
      <c r="E91" s="138"/>
      <c r="G91" s="177"/>
      <c r="H91" s="177"/>
      <c r="I91" s="138"/>
    </row>
    <row r="92" spans="1:12">
      <c r="A92" s="70" t="s">
        <v>54</v>
      </c>
      <c r="B92" s="84"/>
      <c r="C92" s="85"/>
      <c r="D92" s="80"/>
    </row>
    <row r="93" spans="1:12">
      <c r="A93" s="47" t="s">
        <v>46</v>
      </c>
      <c r="B93" s="110"/>
      <c r="C93" s="111"/>
      <c r="D93" s="80" t="s">
        <v>19</v>
      </c>
      <c r="E93" s="163">
        <v>2.113</v>
      </c>
      <c r="F93" s="49"/>
      <c r="G93" s="178"/>
      <c r="H93" s="178"/>
      <c r="I93" s="173" t="s">
        <v>100</v>
      </c>
      <c r="J93" s="117"/>
      <c r="K93" s="117"/>
      <c r="L93" s="49"/>
    </row>
    <row r="94" spans="1:12">
      <c r="A94" s="47" t="s">
        <v>47</v>
      </c>
      <c r="B94" s="110"/>
      <c r="C94" s="111"/>
      <c r="D94" s="80" t="s">
        <v>19</v>
      </c>
      <c r="E94" s="163">
        <v>1.839</v>
      </c>
      <c r="F94" s="49"/>
      <c r="G94" s="178"/>
      <c r="H94" s="178"/>
      <c r="I94" s="173"/>
      <c r="J94" s="117"/>
      <c r="K94" s="117"/>
      <c r="L94" s="49"/>
    </row>
    <row r="95" spans="1:12">
      <c r="A95" s="47" t="s">
        <v>48</v>
      </c>
      <c r="B95" s="110"/>
      <c r="C95" s="111"/>
      <c r="D95" s="80" t="s">
        <v>19</v>
      </c>
      <c r="E95" s="161">
        <v>8809</v>
      </c>
      <c r="F95" s="49"/>
      <c r="G95" s="178"/>
      <c r="H95" s="178"/>
      <c r="I95" s="173"/>
      <c r="J95" s="117"/>
      <c r="K95" s="117"/>
      <c r="L95" s="49"/>
    </row>
    <row r="96" spans="1:12">
      <c r="A96" s="47" t="s">
        <v>49</v>
      </c>
      <c r="B96" s="110"/>
      <c r="C96" s="111"/>
      <c r="D96" s="80" t="s">
        <v>19</v>
      </c>
      <c r="E96" s="162">
        <f>IF(E95=0,0,((E95-E93-E94)))</f>
        <v>8805.0480000000007</v>
      </c>
      <c r="F96" s="75"/>
      <c r="G96" s="195"/>
      <c r="H96" s="195"/>
      <c r="I96" s="152" t="s">
        <v>107</v>
      </c>
      <c r="J96" s="75"/>
      <c r="K96" s="75"/>
      <c r="L96" s="75"/>
    </row>
    <row r="97" spans="1:12">
      <c r="A97" s="47" t="s">
        <v>50</v>
      </c>
      <c r="B97" s="110"/>
      <c r="C97" s="111"/>
      <c r="D97" s="80" t="s">
        <v>19</v>
      </c>
      <c r="E97" s="161">
        <v>1516</v>
      </c>
      <c r="F97" s="49"/>
      <c r="G97" s="178"/>
      <c r="H97" s="178"/>
      <c r="I97" s="173"/>
      <c r="J97" s="117"/>
      <c r="K97" s="117"/>
      <c r="L97" s="49"/>
    </row>
    <row r="98" spans="1:12">
      <c r="A98" s="47" t="s">
        <v>172</v>
      </c>
      <c r="B98" s="110"/>
      <c r="C98" s="111"/>
      <c r="D98" s="80" t="s">
        <v>19</v>
      </c>
      <c r="E98" s="161">
        <v>1011</v>
      </c>
      <c r="F98" s="49"/>
      <c r="G98" s="178"/>
      <c r="H98" s="178"/>
      <c r="I98" s="173"/>
      <c r="J98" s="117"/>
      <c r="K98" s="117"/>
      <c r="L98" s="49"/>
    </row>
    <row r="99" spans="1:12" s="72" customFormat="1">
      <c r="A99" s="47" t="s">
        <v>96</v>
      </c>
      <c r="B99" s="110"/>
      <c r="C99" s="111"/>
      <c r="D99" s="80" t="s">
        <v>16</v>
      </c>
      <c r="E99" s="161">
        <v>2</v>
      </c>
      <c r="F99" s="73"/>
      <c r="G99" s="178"/>
      <c r="H99" s="178"/>
      <c r="I99" s="173"/>
      <c r="J99" s="117"/>
      <c r="K99" s="117"/>
      <c r="L99" s="73"/>
    </row>
    <row r="100" spans="1:12" s="72" customFormat="1">
      <c r="A100" s="47" t="s">
        <v>97</v>
      </c>
      <c r="B100" s="110"/>
      <c r="C100" s="111"/>
      <c r="D100" s="74" t="s">
        <v>16</v>
      </c>
      <c r="E100" s="161">
        <v>11</v>
      </c>
      <c r="F100" s="73"/>
      <c r="G100" s="178"/>
      <c r="H100" s="178"/>
      <c r="I100" s="173"/>
      <c r="J100" s="117"/>
      <c r="K100" s="117"/>
      <c r="L100" s="73"/>
    </row>
    <row r="101" spans="1:12">
      <c r="A101" s="44" t="s">
        <v>51</v>
      </c>
      <c r="B101" s="110"/>
      <c r="C101" s="111"/>
      <c r="D101" s="80" t="s">
        <v>16</v>
      </c>
      <c r="E101" s="162">
        <f>E99+E100</f>
        <v>13</v>
      </c>
      <c r="F101" s="75"/>
      <c r="G101" s="195"/>
      <c r="H101" s="195"/>
      <c r="I101" s="152" t="s">
        <v>107</v>
      </c>
      <c r="J101" s="75"/>
      <c r="K101" s="75"/>
      <c r="L101" s="75"/>
    </row>
    <row r="102" spans="1:12" ht="15.75" thickBot="1">
      <c r="A102" s="66" t="s">
        <v>52</v>
      </c>
      <c r="B102" s="10"/>
      <c r="C102" s="13"/>
      <c r="D102" s="80" t="s">
        <v>16</v>
      </c>
      <c r="E102" s="161">
        <v>147500</v>
      </c>
      <c r="F102" s="49"/>
      <c r="G102" s="178"/>
      <c r="H102" s="178"/>
      <c r="I102" s="173"/>
      <c r="J102" s="117"/>
      <c r="K102" s="117"/>
      <c r="L102" s="49"/>
    </row>
    <row r="103" spans="1:12" ht="15.75" thickBot="1">
      <c r="D103" s="82"/>
    </row>
    <row r="104" spans="1:12" hidden="1">
      <c r="A104" s="63" t="s">
        <v>55</v>
      </c>
    </row>
    <row r="105" spans="1:12" hidden="1">
      <c r="A105" s="63" t="s">
        <v>56</v>
      </c>
    </row>
    <row r="106" spans="1:12" hidden="1">
      <c r="A106" s="63" t="s">
        <v>57</v>
      </c>
    </row>
    <row r="107" spans="1:12" ht="30" hidden="1">
      <c r="A107" s="53" t="s">
        <v>58</v>
      </c>
    </row>
    <row r="108" spans="1:12" hidden="1">
      <c r="A108" s="53" t="s">
        <v>59</v>
      </c>
    </row>
    <row r="109" spans="1:12" ht="30" hidden="1">
      <c r="A109" s="54" t="s">
        <v>60</v>
      </c>
    </row>
    <row r="110" spans="1:12" hidden="1">
      <c r="A110" s="54" t="s">
        <v>61</v>
      </c>
    </row>
    <row r="111" spans="1:12" hidden="1">
      <c r="A111" s="54" t="s">
        <v>62</v>
      </c>
    </row>
    <row r="112" spans="1:12" ht="30" hidden="1">
      <c r="A112" s="54" t="s">
        <v>63</v>
      </c>
    </row>
    <row r="113" spans="1:1" hidden="1">
      <c r="A113" s="54" t="s">
        <v>64</v>
      </c>
    </row>
    <row r="114" spans="1:1" ht="15.75" hidden="1" thickBot="1">
      <c r="A114" s="55" t="s">
        <v>65</v>
      </c>
    </row>
    <row r="115" spans="1:1" hidden="1">
      <c r="A115" s="50"/>
    </row>
    <row r="116" spans="1:1" hidden="1">
      <c r="A116" s="51" t="s">
        <v>66</v>
      </c>
    </row>
    <row r="117" spans="1:1" hidden="1">
      <c r="A117" s="57" t="s">
        <v>67</v>
      </c>
    </row>
    <row r="118" spans="1:1" hidden="1">
      <c r="A118" s="57" t="s">
        <v>68</v>
      </c>
    </row>
    <row r="119" spans="1:1" hidden="1">
      <c r="A119" s="57"/>
    </row>
    <row r="120" spans="1:1" hidden="1">
      <c r="A120" s="52" t="s">
        <v>69</v>
      </c>
    </row>
    <row r="121" spans="1:1" hidden="1">
      <c r="A121" s="58"/>
    </row>
    <row r="122" spans="1:1" hidden="1">
      <c r="A122" s="65" t="s">
        <v>70</v>
      </c>
    </row>
    <row r="123" spans="1:1" hidden="1">
      <c r="A123" s="64" t="s">
        <v>31</v>
      </c>
    </row>
    <row r="124" spans="1:1" hidden="1">
      <c r="A124" s="64" t="s">
        <v>71</v>
      </c>
    </row>
    <row r="125" spans="1:1" hidden="1">
      <c r="A125" s="59" t="s">
        <v>72</v>
      </c>
    </row>
    <row r="126" spans="1:1" hidden="1">
      <c r="A126" s="65" t="s">
        <v>73</v>
      </c>
    </row>
    <row r="127" spans="1:1" hidden="1">
      <c r="A127" s="112"/>
    </row>
    <row r="128" spans="1:1" hidden="1">
      <c r="A128" s="60" t="s">
        <v>74</v>
      </c>
    </row>
    <row r="129" spans="1:1" hidden="1">
      <c r="A129" s="60" t="s">
        <v>75</v>
      </c>
    </row>
    <row r="130" spans="1:1" hidden="1">
      <c r="A130" s="79"/>
    </row>
    <row r="131" spans="1:1" hidden="1">
      <c r="A131" s="61" t="s">
        <v>76</v>
      </c>
    </row>
    <row r="132" spans="1:1" hidden="1">
      <c r="A132" s="62" t="s">
        <v>77</v>
      </c>
    </row>
    <row r="133" spans="1:1" hidden="1">
      <c r="A133" s="62" t="s">
        <v>78</v>
      </c>
    </row>
    <row r="134" spans="1:1" hidden="1">
      <c r="A134" s="62" t="s">
        <v>79</v>
      </c>
    </row>
    <row r="135" spans="1:1" hidden="1">
      <c r="A135" s="62" t="s">
        <v>80</v>
      </c>
    </row>
    <row r="136" spans="1:1" hidden="1">
      <c r="A136" s="112"/>
    </row>
    <row r="137" spans="1:1" hidden="1">
      <c r="A137" s="65" t="s">
        <v>81</v>
      </c>
    </row>
    <row r="138" spans="1:1" hidden="1">
      <c r="A138" s="65" t="s">
        <v>82</v>
      </c>
    </row>
    <row r="139" spans="1:1" hidden="1">
      <c r="A139" s="52" t="s">
        <v>83</v>
      </c>
    </row>
    <row r="140" spans="1:1" hidden="1">
      <c r="A140" s="112"/>
    </row>
    <row r="141" spans="1:1" hidden="1">
      <c r="A141" s="65" t="s">
        <v>84</v>
      </c>
    </row>
    <row r="142" spans="1:1" hidden="1">
      <c r="A142" s="65" t="s">
        <v>77</v>
      </c>
    </row>
    <row r="143" spans="1:1" hidden="1">
      <c r="A143" s="65" t="s">
        <v>78</v>
      </c>
    </row>
    <row r="144" spans="1:1" hidden="1">
      <c r="A144" s="65" t="s">
        <v>79</v>
      </c>
    </row>
    <row r="145" spans="1:12" hidden="1">
      <c r="A145" s="65" t="s">
        <v>80</v>
      </c>
    </row>
    <row r="146" spans="1:12" ht="15.75" thickBot="1">
      <c r="A146" s="79"/>
    </row>
    <row r="147" spans="1:12">
      <c r="A147" s="99" t="s">
        <v>85</v>
      </c>
      <c r="B147" s="76"/>
      <c r="C147" s="77"/>
      <c r="D147" s="77" t="s">
        <v>19</v>
      </c>
      <c r="E147" s="164">
        <f>E84/(E90-E89)</f>
        <v>4.4460091999971647E-2</v>
      </c>
      <c r="F147" s="39"/>
      <c r="G147" s="182"/>
      <c r="H147" s="182"/>
      <c r="I147" s="142"/>
      <c r="J147" s="39"/>
      <c r="K147" s="39"/>
      <c r="L147" s="39"/>
    </row>
    <row r="148" spans="1:12">
      <c r="A148" s="100" t="s">
        <v>86</v>
      </c>
      <c r="B148" s="110"/>
      <c r="C148" s="111"/>
      <c r="D148" s="111" t="s">
        <v>19</v>
      </c>
      <c r="E148" s="165">
        <f>E96/(E102-E101)</f>
        <v>5.9700502417162196E-2</v>
      </c>
      <c r="F148" s="39"/>
      <c r="G148" s="182"/>
      <c r="H148" s="182"/>
      <c r="I148" s="142"/>
      <c r="J148" s="39"/>
      <c r="K148" s="39"/>
      <c r="L148" s="39"/>
    </row>
    <row r="149" spans="1:12">
      <c r="A149" s="100" t="s">
        <v>87</v>
      </c>
      <c r="B149" s="110"/>
      <c r="C149" s="111"/>
      <c r="D149" s="111" t="s">
        <v>19</v>
      </c>
      <c r="E149" s="164">
        <f>(E81+E82)/E89</f>
        <v>0.32761538461538464</v>
      </c>
      <c r="F149" s="39"/>
      <c r="G149" s="182"/>
      <c r="H149" s="182"/>
      <c r="I149" s="142"/>
      <c r="J149" s="39"/>
      <c r="K149" s="39"/>
      <c r="L149" s="39"/>
    </row>
    <row r="150" spans="1:12" ht="15.75" thickBot="1">
      <c r="A150" s="101" t="s">
        <v>88</v>
      </c>
      <c r="B150" s="10"/>
      <c r="C150" s="13"/>
      <c r="D150" s="13" t="s">
        <v>19</v>
      </c>
      <c r="E150" s="164">
        <f>(E93+E94)/E101</f>
        <v>0.30399999999999999</v>
      </c>
      <c r="F150" s="39"/>
      <c r="G150" s="182"/>
      <c r="H150" s="182"/>
      <c r="I150" s="142"/>
      <c r="J150" s="39"/>
      <c r="K150" s="39"/>
      <c r="L150" s="39"/>
    </row>
    <row r="151" spans="1:12" ht="15.75" thickBot="1">
      <c r="A151" s="112"/>
    </row>
    <row r="152" spans="1:12">
      <c r="A152" s="99" t="s">
        <v>89</v>
      </c>
      <c r="B152" s="88"/>
      <c r="C152" s="77"/>
      <c r="D152" s="77" t="s">
        <v>17</v>
      </c>
      <c r="E152" s="145">
        <f>E86/E98</f>
        <v>1.3719090009891197</v>
      </c>
      <c r="F152" s="39"/>
      <c r="G152" s="182"/>
      <c r="H152" s="182"/>
      <c r="I152" s="142"/>
      <c r="J152" s="39"/>
      <c r="K152" s="39"/>
      <c r="L152" s="39"/>
    </row>
    <row r="153" spans="1:12">
      <c r="A153" s="100" t="s">
        <v>90</v>
      </c>
      <c r="B153" s="83"/>
      <c r="C153" s="111"/>
      <c r="D153" s="111" t="s">
        <v>17</v>
      </c>
      <c r="E153" s="165">
        <f>E149/E150</f>
        <v>1.0776821862348178</v>
      </c>
      <c r="F153" s="39"/>
      <c r="G153" s="182"/>
      <c r="H153" s="182"/>
      <c r="I153" s="142"/>
      <c r="J153" s="39"/>
      <c r="K153" s="39"/>
      <c r="L153" s="39"/>
    </row>
    <row r="154" spans="1:12">
      <c r="A154" s="100" t="s">
        <v>91</v>
      </c>
      <c r="B154" s="83"/>
      <c r="C154" s="111"/>
      <c r="D154" s="111" t="s">
        <v>17</v>
      </c>
      <c r="E154" s="165">
        <f>E85/E97</f>
        <v>1.2717678100263852</v>
      </c>
      <c r="F154" s="39"/>
      <c r="G154" s="182"/>
      <c r="H154" s="182"/>
      <c r="I154" s="142"/>
      <c r="J154" s="39"/>
      <c r="K154" s="39"/>
      <c r="L154" s="39"/>
    </row>
    <row r="155" spans="1:12" ht="15.75" thickBot="1">
      <c r="A155" s="101" t="s">
        <v>92</v>
      </c>
      <c r="B155" s="89"/>
      <c r="C155" s="13"/>
      <c r="D155" s="13" t="s">
        <v>17</v>
      </c>
      <c r="E155" s="164">
        <f>E147/E148</f>
        <v>0.74471889179931983</v>
      </c>
      <c r="F155" s="39"/>
      <c r="G155" s="182"/>
      <c r="H155" s="182"/>
      <c r="I155" s="142"/>
      <c r="J155" s="39"/>
      <c r="K155" s="39"/>
      <c r="L155" s="39"/>
    </row>
    <row r="156" spans="1:12" ht="15.75" thickBot="1">
      <c r="A156" s="79"/>
    </row>
    <row r="157" spans="1:12" ht="15.75" thickBot="1">
      <c r="A157" s="79"/>
      <c r="D157" s="81"/>
    </row>
    <row r="158" spans="1:12">
      <c r="A158" s="91" t="s">
        <v>108</v>
      </c>
      <c r="B158" s="102"/>
      <c r="C158" s="102"/>
      <c r="D158" s="80" t="s">
        <v>19</v>
      </c>
      <c r="E158" s="166">
        <f>E86*(E152-E154)/2</f>
        <v>69.447915932656414</v>
      </c>
      <c r="F158" s="87"/>
      <c r="G158" s="196"/>
      <c r="H158" s="196"/>
      <c r="I158" s="153"/>
      <c r="J158" s="87"/>
      <c r="K158" s="87"/>
      <c r="L158" s="87"/>
    </row>
    <row r="159" spans="1:12" ht="15.75" thickBot="1">
      <c r="A159" s="92" t="s">
        <v>109</v>
      </c>
      <c r="B159" s="103"/>
      <c r="C159" s="103"/>
      <c r="D159" s="80" t="s">
        <v>19</v>
      </c>
      <c r="E159" s="167">
        <f>(E81+E82)*(E153-E155)/2</f>
        <v>0.70904533550039306</v>
      </c>
      <c r="F159" s="87"/>
      <c r="G159" s="196"/>
      <c r="H159" s="196"/>
      <c r="I159" s="153"/>
      <c r="J159" s="87"/>
      <c r="K159" s="87"/>
      <c r="L159" s="87"/>
    </row>
    <row r="160" spans="1:12">
      <c r="D160" s="80"/>
    </row>
    <row r="161" spans="1:12" ht="15.75" thickBot="1">
      <c r="A161" s="97" t="s">
        <v>110</v>
      </c>
      <c r="B161" s="98"/>
      <c r="C161" s="98"/>
      <c r="D161" s="80"/>
      <c r="E161" s="154"/>
      <c r="F161" s="78"/>
      <c r="G161" s="197"/>
      <c r="H161" s="197"/>
      <c r="I161" s="154"/>
      <c r="J161" s="78"/>
      <c r="K161" s="78"/>
      <c r="L161" s="78"/>
    </row>
    <row r="162" spans="1:12">
      <c r="A162" s="94" t="s">
        <v>77</v>
      </c>
      <c r="B162" s="76"/>
      <c r="C162" s="77"/>
      <c r="D162" s="80" t="s">
        <v>17</v>
      </c>
      <c r="E162" s="168">
        <f>E163/E53</f>
        <v>0.40590086538787506</v>
      </c>
      <c r="F162" s="93"/>
      <c r="G162" s="198"/>
      <c r="H162" s="198"/>
      <c r="I162" s="155"/>
      <c r="J162" s="93"/>
      <c r="K162" s="93"/>
      <c r="L162" s="93"/>
    </row>
    <row r="163" spans="1:12">
      <c r="A163" s="95" t="s">
        <v>78</v>
      </c>
      <c r="B163" s="110"/>
      <c r="C163" s="111"/>
      <c r="D163" s="80" t="s">
        <v>19</v>
      </c>
      <c r="E163" s="169">
        <f>E53+E164</f>
        <v>25.774704952130065</v>
      </c>
      <c r="F163" s="93"/>
      <c r="G163" s="198"/>
      <c r="H163" s="198"/>
      <c r="I163" s="155"/>
      <c r="J163" s="93"/>
      <c r="K163" s="93"/>
      <c r="L163" s="93"/>
    </row>
    <row r="164" spans="1:12">
      <c r="A164" s="95" t="s">
        <v>79</v>
      </c>
      <c r="B164" s="110"/>
      <c r="C164" s="111"/>
      <c r="D164" s="80" t="s">
        <v>19</v>
      </c>
      <c r="E164" s="170">
        <f>E60-(E158+E159)</f>
        <v>-37.725295047869935</v>
      </c>
      <c r="F164" s="93"/>
      <c r="G164" s="198"/>
      <c r="H164" s="198"/>
      <c r="I164" s="155"/>
      <c r="J164" s="93"/>
      <c r="K164" s="93"/>
      <c r="L164" s="93"/>
    </row>
    <row r="165" spans="1:12" ht="15.75" thickBot="1">
      <c r="A165" s="96" t="s">
        <v>80</v>
      </c>
      <c r="B165" s="10"/>
      <c r="C165" s="13"/>
      <c r="D165" s="80" t="s">
        <v>18</v>
      </c>
      <c r="E165" s="171">
        <f>E164/E28</f>
        <v>-1.8768803506402953E-3</v>
      </c>
      <c r="F165" s="93"/>
      <c r="G165" s="198"/>
      <c r="H165" s="198"/>
      <c r="I165" s="155"/>
      <c r="J165" s="93"/>
      <c r="K165" s="93"/>
      <c r="L165" s="93"/>
    </row>
    <row r="166" spans="1:12" ht="15.75" thickBot="1">
      <c r="D166" s="82"/>
    </row>
    <row r="167" spans="1:12" ht="15.75" thickBot="1"/>
    <row r="168" spans="1:12" s="113" customFormat="1">
      <c r="A168" s="8" t="s">
        <v>190</v>
      </c>
      <c r="B168" s="76"/>
      <c r="C168" s="77"/>
      <c r="D168" s="110"/>
      <c r="E168" s="194"/>
      <c r="F168" s="194"/>
      <c r="G168" s="194"/>
      <c r="H168" s="194"/>
      <c r="I168" s="194"/>
      <c r="J168" s="194"/>
      <c r="K168" s="194"/>
    </row>
    <row r="169" spans="1:12" s="113" customFormat="1">
      <c r="A169" s="109"/>
      <c r="B169" s="110"/>
      <c r="C169" s="111"/>
      <c r="D169" s="110"/>
      <c r="E169" s="194"/>
      <c r="F169" s="194"/>
      <c r="G169" s="194"/>
      <c r="H169" s="194"/>
      <c r="I169" s="194"/>
      <c r="J169" s="194"/>
      <c r="K169" s="194"/>
    </row>
    <row r="170" spans="1:12" s="113" customFormat="1">
      <c r="A170" s="109"/>
      <c r="B170" s="110"/>
      <c r="C170" s="111"/>
      <c r="D170" s="110"/>
      <c r="E170" s="194"/>
      <c r="F170" s="194"/>
      <c r="G170" s="194"/>
      <c r="H170" s="194"/>
      <c r="I170" s="194"/>
      <c r="J170" s="194"/>
      <c r="K170" s="194"/>
    </row>
    <row r="171" spans="1:12" s="113" customFormat="1">
      <c r="A171" s="109"/>
      <c r="B171" s="110"/>
      <c r="C171" s="111"/>
      <c r="D171" s="110"/>
      <c r="E171" s="194"/>
      <c r="F171" s="194"/>
      <c r="G171" s="194"/>
      <c r="H171" s="194"/>
      <c r="I171" s="194"/>
      <c r="J171" s="194"/>
      <c r="K171" s="194"/>
    </row>
    <row r="172" spans="1:12" s="113" customFormat="1">
      <c r="A172" s="109"/>
      <c r="B172" s="110"/>
      <c r="C172" s="111"/>
      <c r="D172" s="110"/>
      <c r="E172" s="194"/>
      <c r="F172" s="194"/>
      <c r="G172" s="194"/>
      <c r="H172" s="194"/>
      <c r="I172" s="194"/>
      <c r="J172" s="194"/>
      <c r="K172" s="194"/>
    </row>
    <row r="173" spans="1:12" s="113" customFormat="1" ht="15.75" thickBot="1">
      <c r="A173" s="9"/>
      <c r="B173" s="10"/>
      <c r="C173" s="13"/>
      <c r="D173" s="110"/>
      <c r="E173" s="194"/>
      <c r="F173" s="194"/>
      <c r="G173" s="194"/>
      <c r="H173" s="194"/>
      <c r="I173" s="194"/>
      <c r="J173" s="194"/>
      <c r="K173" s="194"/>
    </row>
    <row r="174" spans="1:12">
      <c r="E174" s="177"/>
      <c r="F174" s="177"/>
      <c r="I174" s="177"/>
      <c r="J174" s="177"/>
      <c r="K174" s="177"/>
    </row>
    <row r="175" spans="1:12" ht="15.75" thickBot="1">
      <c r="E175" s="177"/>
      <c r="F175" s="177"/>
      <c r="I175" s="177"/>
      <c r="J175" s="177"/>
      <c r="K175" s="177"/>
    </row>
    <row r="176" spans="1:12">
      <c r="A176" s="8" t="s">
        <v>194</v>
      </c>
      <c r="B176" s="76" t="s">
        <v>196</v>
      </c>
      <c r="C176" s="77"/>
      <c r="E176" s="178"/>
      <c r="F176" s="178"/>
      <c r="G176" s="178"/>
      <c r="H176" s="178"/>
      <c r="I176" s="178"/>
      <c r="J176" s="178"/>
      <c r="K176" s="178"/>
    </row>
    <row r="177" spans="1:11">
      <c r="A177" s="109"/>
      <c r="B177" s="110" t="s">
        <v>197</v>
      </c>
      <c r="C177" s="111"/>
      <c r="E177" s="178"/>
      <c r="F177" s="178"/>
      <c r="G177" s="178"/>
      <c r="H177" s="178"/>
      <c r="I177" s="178"/>
      <c r="J177" s="178"/>
      <c r="K177" s="178"/>
    </row>
    <row r="178" spans="1:11" ht="15.75" thickBot="1">
      <c r="A178" s="9"/>
      <c r="B178" s="10" t="s">
        <v>195</v>
      </c>
      <c r="C178" s="13"/>
      <c r="E178" s="178"/>
      <c r="F178" s="178"/>
      <c r="G178" s="178"/>
      <c r="H178" s="178"/>
      <c r="I178" s="178"/>
      <c r="J178" s="178"/>
      <c r="K178" s="178"/>
    </row>
  </sheetData>
  <sheetProtection password="DFCE" sheet="1" scenarios="1" formatCells="0" formatColumns="0" formatRows="0" insertColumns="0" deleteRows="0"/>
  <hyperlinks>
    <hyperlink ref="E14" r:id="rId1"/>
  </hyperlinks>
  <pageMargins left="0.70866141732283472" right="0.70866141732283472" top="0.74803149606299213" bottom="0.74803149606299213" header="0.31496062992125984" footer="0.31496062992125984"/>
  <pageSetup paperSize="9" scale="66" fitToHeight="0" orientation="portrait" r:id="rId2"/>
  <headerFooter>
    <oddHeader>&amp;L&amp;D&amp;CSocial Earnings Ratio&amp;R&amp;P</oddHeader>
    <oddFooter xml:space="preserve">&amp;LCreative Commons 4.0&amp;C&amp;F&amp;Rwww.cceg.org.uk </oddFooter>
  </headerFooter>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abSelected="1" topLeftCell="A32" workbookViewId="0">
      <selection activeCell="D2" sqref="D2"/>
    </sheetView>
  </sheetViews>
  <sheetFormatPr defaultRowHeight="15"/>
  <sheetData>
    <row r="1" spans="1:10">
      <c r="A1" s="113" t="s">
        <v>318</v>
      </c>
      <c r="B1" s="113"/>
      <c r="C1" s="113"/>
      <c r="D1" s="113"/>
      <c r="E1" s="113"/>
      <c r="F1" s="113"/>
      <c r="G1" s="113"/>
      <c r="H1" s="113"/>
      <c r="I1" s="113"/>
      <c r="J1" s="113"/>
    </row>
    <row r="2" spans="1:10">
      <c r="A2" s="113"/>
      <c r="B2" s="113"/>
      <c r="C2" s="113"/>
      <c r="D2" s="113"/>
      <c r="E2" s="113"/>
      <c r="F2" s="113"/>
      <c r="G2" s="113"/>
      <c r="H2" s="113"/>
      <c r="I2" s="113"/>
      <c r="J2" s="113"/>
    </row>
    <row r="3" spans="1:10">
      <c r="A3" s="113" t="s">
        <v>277</v>
      </c>
      <c r="B3" s="113"/>
      <c r="C3" s="113"/>
      <c r="D3" s="113"/>
      <c r="E3" s="113"/>
      <c r="F3" s="113"/>
      <c r="G3" s="113"/>
      <c r="H3" s="113"/>
      <c r="I3" s="113"/>
      <c r="J3" s="113"/>
    </row>
    <row r="4" spans="1:10">
      <c r="A4" s="113" t="s">
        <v>278</v>
      </c>
      <c r="B4" s="113"/>
      <c r="C4" s="113"/>
      <c r="D4" s="113"/>
      <c r="E4" s="113"/>
      <c r="F4" s="113"/>
      <c r="G4" s="113"/>
      <c r="H4" s="113"/>
      <c r="I4" s="113"/>
      <c r="J4" s="113"/>
    </row>
    <row r="5" spans="1:10">
      <c r="A5" s="113" t="s">
        <v>279</v>
      </c>
      <c r="B5" s="113"/>
      <c r="C5" s="113"/>
      <c r="D5" s="113"/>
      <c r="E5" s="113"/>
      <c r="F5" s="113"/>
      <c r="G5" s="113"/>
      <c r="H5" s="113"/>
      <c r="I5" s="113"/>
      <c r="J5" s="113"/>
    </row>
    <row r="6" spans="1:10">
      <c r="A6" s="113"/>
      <c r="B6" s="113"/>
      <c r="C6" s="113"/>
      <c r="D6" s="113"/>
      <c r="E6" s="113"/>
      <c r="F6" s="113"/>
      <c r="G6" s="113"/>
      <c r="H6" s="113"/>
      <c r="I6" s="113"/>
      <c r="J6" s="113"/>
    </row>
    <row r="7" spans="1:10">
      <c r="A7" s="112" t="s">
        <v>280</v>
      </c>
      <c r="B7" s="112" t="s">
        <v>281</v>
      </c>
      <c r="C7" s="112"/>
      <c r="D7" s="112"/>
      <c r="E7" s="112"/>
      <c r="F7" s="112"/>
      <c r="G7" s="112"/>
      <c r="H7" s="113"/>
      <c r="I7" s="113"/>
      <c r="J7" s="113"/>
    </row>
    <row r="8" spans="1:10">
      <c r="A8" s="113"/>
      <c r="B8" s="113"/>
      <c r="C8" s="113"/>
      <c r="D8" s="113"/>
      <c r="E8" s="113"/>
      <c r="F8" s="113"/>
      <c r="G8" s="113"/>
      <c r="H8" s="113"/>
      <c r="I8" s="113"/>
      <c r="J8" s="113"/>
    </row>
    <row r="9" spans="1:10">
      <c r="A9" s="113"/>
      <c r="B9" s="113" t="s">
        <v>282</v>
      </c>
      <c r="C9" s="113"/>
      <c r="D9" s="113" t="s">
        <v>283</v>
      </c>
      <c r="E9" s="113"/>
      <c r="F9" s="113"/>
      <c r="G9" s="113"/>
      <c r="H9" s="113"/>
      <c r="I9" s="113"/>
      <c r="J9" s="113"/>
    </row>
    <row r="10" spans="1:10">
      <c r="A10" s="113"/>
      <c r="B10" s="113" t="s">
        <v>284</v>
      </c>
      <c r="C10" s="113"/>
      <c r="D10" s="113" t="s">
        <v>285</v>
      </c>
      <c r="E10" s="113"/>
      <c r="F10" s="113"/>
      <c r="G10" s="113"/>
      <c r="H10" s="113"/>
      <c r="I10" s="113"/>
      <c r="J10" s="113"/>
    </row>
    <row r="11" spans="1:10">
      <c r="A11" s="113"/>
      <c r="B11" s="113"/>
      <c r="C11" s="113"/>
      <c r="D11" s="113" t="s">
        <v>286</v>
      </c>
      <c r="E11" s="113"/>
      <c r="F11" s="113"/>
      <c r="G11" s="113"/>
      <c r="H11" s="113"/>
      <c r="I11" s="113"/>
      <c r="J11" s="113"/>
    </row>
    <row r="12" spans="1:10">
      <c r="A12" s="113"/>
      <c r="B12" s="113"/>
      <c r="C12" s="113"/>
      <c r="D12" s="113" t="s">
        <v>287</v>
      </c>
      <c r="E12" s="113"/>
      <c r="F12" s="113"/>
      <c r="G12" s="113"/>
      <c r="H12" s="113"/>
      <c r="I12" s="113"/>
      <c r="J12" s="113"/>
    </row>
    <row r="13" spans="1:10">
      <c r="A13" s="113"/>
      <c r="B13" s="113" t="s">
        <v>288</v>
      </c>
      <c r="C13" s="113"/>
      <c r="D13" s="113" t="s">
        <v>289</v>
      </c>
      <c r="E13" s="113"/>
      <c r="F13" s="113"/>
      <c r="G13" s="113"/>
      <c r="H13" s="113"/>
      <c r="I13" s="113"/>
      <c r="J13" s="113"/>
    </row>
    <row r="14" spans="1:10">
      <c r="A14" s="113"/>
      <c r="B14" s="113" t="s">
        <v>290</v>
      </c>
      <c r="C14" s="113"/>
      <c r="D14" s="113" t="s">
        <v>291</v>
      </c>
      <c r="E14" s="113"/>
      <c r="F14" s="113"/>
      <c r="G14" s="113"/>
      <c r="H14" s="113"/>
      <c r="I14" s="113"/>
      <c r="J14" s="113"/>
    </row>
    <row r="15" spans="1:10">
      <c r="A15" s="113"/>
      <c r="B15" s="113"/>
      <c r="C15" s="113"/>
      <c r="D15" s="113"/>
      <c r="E15" s="113"/>
      <c r="F15" s="113"/>
      <c r="G15" s="113"/>
      <c r="H15" s="113"/>
      <c r="I15" s="113"/>
      <c r="J15" s="113"/>
    </row>
    <row r="16" spans="1:10">
      <c r="A16" s="113" t="s">
        <v>292</v>
      </c>
      <c r="B16" s="113"/>
      <c r="C16" s="113"/>
      <c r="D16" s="113"/>
      <c r="E16" s="113"/>
      <c r="F16" s="113"/>
      <c r="G16" s="113"/>
      <c r="H16" s="113"/>
      <c r="I16" s="113"/>
      <c r="J16" s="113"/>
    </row>
    <row r="17" spans="1:10">
      <c r="A17" s="113"/>
      <c r="B17" s="113"/>
      <c r="C17" s="113"/>
      <c r="D17" s="113"/>
      <c r="E17" s="113"/>
      <c r="F17" s="113"/>
      <c r="G17" s="113"/>
      <c r="H17" s="113"/>
      <c r="I17" s="113"/>
      <c r="J17" s="113"/>
    </row>
    <row r="18" spans="1:10">
      <c r="A18" s="113"/>
      <c r="B18" s="113"/>
      <c r="C18" s="113"/>
      <c r="D18" s="113"/>
      <c r="E18" s="113"/>
      <c r="F18" s="113"/>
      <c r="G18" s="113"/>
      <c r="H18" s="113"/>
      <c r="I18" s="113"/>
      <c r="J18" s="113"/>
    </row>
    <row r="19" spans="1:10">
      <c r="A19" s="113"/>
      <c r="B19" s="113"/>
      <c r="C19" s="113"/>
      <c r="D19" s="113"/>
      <c r="E19" s="113"/>
      <c r="F19" s="113"/>
      <c r="G19" s="113"/>
      <c r="H19" s="113"/>
      <c r="I19" s="113"/>
      <c r="J19" s="113"/>
    </row>
    <row r="20" spans="1:10">
      <c r="A20" s="113"/>
      <c r="B20" s="113"/>
      <c r="C20" s="113"/>
      <c r="D20" s="113"/>
      <c r="E20" s="113"/>
      <c r="F20" s="113"/>
      <c r="G20" s="113"/>
      <c r="H20" s="113"/>
      <c r="I20" s="113"/>
      <c r="J20" s="113"/>
    </row>
    <row r="21" spans="1:10">
      <c r="A21" s="113"/>
      <c r="B21" s="113"/>
      <c r="C21" s="113"/>
      <c r="D21" s="113"/>
      <c r="E21" s="113"/>
      <c r="F21" s="113"/>
      <c r="G21" s="113"/>
      <c r="H21" s="113"/>
      <c r="I21" s="113"/>
      <c r="J21" s="113"/>
    </row>
    <row r="22" spans="1:10">
      <c r="A22" s="113"/>
      <c r="B22" s="113"/>
      <c r="C22" s="113"/>
      <c r="D22" s="113"/>
      <c r="E22" s="113"/>
      <c r="F22" s="113"/>
      <c r="G22" s="113"/>
      <c r="H22" s="113"/>
      <c r="I22" s="113"/>
      <c r="J22" s="113"/>
    </row>
    <row r="23" spans="1:10">
      <c r="A23" s="113" t="s">
        <v>293</v>
      </c>
      <c r="B23" s="113"/>
      <c r="C23" s="113"/>
      <c r="D23" s="113"/>
      <c r="E23" s="113"/>
      <c r="F23" s="113"/>
      <c r="G23" s="113"/>
      <c r="H23" s="113"/>
      <c r="I23" s="113"/>
      <c r="J23" s="113"/>
    </row>
    <row r="24" spans="1:10">
      <c r="A24" s="113"/>
      <c r="B24" s="113"/>
      <c r="C24" s="113"/>
      <c r="D24" s="113"/>
      <c r="E24" s="113"/>
      <c r="F24" s="113"/>
      <c r="G24" s="113"/>
      <c r="H24" s="113"/>
      <c r="I24" s="113"/>
      <c r="J24" s="113"/>
    </row>
    <row r="25" spans="1:10">
      <c r="A25" s="113"/>
      <c r="B25" s="113"/>
      <c r="C25" s="113"/>
      <c r="D25" s="113"/>
      <c r="E25" s="113"/>
      <c r="F25" s="113"/>
      <c r="G25" s="113"/>
      <c r="H25" s="113"/>
      <c r="I25" s="113"/>
      <c r="J25" s="113"/>
    </row>
    <row r="26" spans="1:10">
      <c r="A26" s="113"/>
      <c r="B26" s="113"/>
      <c r="C26" s="113"/>
      <c r="D26" s="113"/>
      <c r="E26" s="113"/>
      <c r="F26" s="113"/>
      <c r="G26" s="113"/>
      <c r="H26" s="113"/>
      <c r="I26" s="113"/>
      <c r="J26" s="113"/>
    </row>
    <row r="27" spans="1:10">
      <c r="A27" s="113"/>
      <c r="B27" s="113"/>
      <c r="C27" s="113"/>
      <c r="D27" s="113"/>
      <c r="E27" s="113"/>
      <c r="F27" s="113"/>
      <c r="G27" s="113"/>
      <c r="H27" s="113"/>
      <c r="I27" s="113"/>
      <c r="J27" s="113"/>
    </row>
    <row r="28" spans="1:10">
      <c r="A28" s="113"/>
      <c r="B28" s="113"/>
      <c r="C28" s="113"/>
      <c r="D28" s="113"/>
      <c r="E28" s="113"/>
      <c r="F28" s="113"/>
      <c r="G28" s="113"/>
      <c r="H28" s="113"/>
      <c r="I28" s="113"/>
      <c r="J28" s="113"/>
    </row>
    <row r="29" spans="1:10">
      <c r="A29" s="113"/>
      <c r="B29" s="113"/>
      <c r="C29" s="113"/>
      <c r="D29" s="113"/>
      <c r="E29" s="113"/>
      <c r="F29" s="113"/>
      <c r="G29" s="113"/>
      <c r="H29" s="113"/>
      <c r="I29" s="113"/>
      <c r="J29" s="113"/>
    </row>
    <row r="30" spans="1:10">
      <c r="A30" s="113" t="s">
        <v>294</v>
      </c>
      <c r="B30" s="113"/>
      <c r="C30" s="113"/>
      <c r="D30" s="113"/>
      <c r="E30" s="113"/>
      <c r="F30" s="113"/>
      <c r="G30" s="113"/>
      <c r="H30" s="113"/>
      <c r="I30" s="113"/>
      <c r="J30" s="113"/>
    </row>
    <row r="31" spans="1:10">
      <c r="A31" s="113"/>
      <c r="B31" s="113"/>
      <c r="C31" s="113"/>
      <c r="D31" s="113"/>
      <c r="E31" s="113"/>
      <c r="F31" s="113"/>
      <c r="G31" s="113"/>
      <c r="H31" s="113"/>
      <c r="I31" s="113"/>
      <c r="J31" s="113"/>
    </row>
    <row r="32" spans="1:10">
      <c r="A32" s="113" t="s">
        <v>295</v>
      </c>
      <c r="B32" s="113" t="s">
        <v>296</v>
      </c>
      <c r="C32" s="113" t="s">
        <v>297</v>
      </c>
      <c r="D32" s="113" t="s">
        <v>298</v>
      </c>
      <c r="E32" s="113" t="s">
        <v>299</v>
      </c>
      <c r="F32" s="113" t="s">
        <v>169</v>
      </c>
      <c r="G32" s="113" t="s">
        <v>169</v>
      </c>
      <c r="H32" s="113"/>
      <c r="I32" s="113"/>
      <c r="J32" s="113"/>
    </row>
    <row r="33" spans="1:10">
      <c r="A33" s="113" t="s">
        <v>300</v>
      </c>
      <c r="B33" s="113" t="s">
        <v>301</v>
      </c>
      <c r="C33" s="113"/>
      <c r="D33" s="113"/>
      <c r="E33" s="113" t="s">
        <v>302</v>
      </c>
      <c r="F33" s="113" t="s">
        <v>300</v>
      </c>
      <c r="G33" s="113" t="s">
        <v>300</v>
      </c>
      <c r="H33" s="113"/>
      <c r="I33" s="113"/>
      <c r="J33" s="113"/>
    </row>
    <row r="34" spans="1:10">
      <c r="A34" s="113" t="s">
        <v>303</v>
      </c>
      <c r="B34" s="225" t="s">
        <v>304</v>
      </c>
      <c r="C34" s="113"/>
      <c r="D34" s="113" t="s">
        <v>305</v>
      </c>
      <c r="E34" s="113" t="s">
        <v>306</v>
      </c>
      <c r="F34" s="113" t="s">
        <v>307</v>
      </c>
      <c r="G34" s="113" t="s">
        <v>308</v>
      </c>
      <c r="H34" s="113"/>
      <c r="I34" s="113"/>
      <c r="J34" s="113"/>
    </row>
    <row r="35" spans="1:10">
      <c r="A35" s="113">
        <v>400000</v>
      </c>
      <c r="B35" s="226">
        <v>0.05</v>
      </c>
      <c r="C35" s="226">
        <v>0.95</v>
      </c>
      <c r="D35" s="113">
        <v>1.96</v>
      </c>
      <c r="E35" s="113">
        <v>0.5</v>
      </c>
      <c r="F35" s="227">
        <f>D35*D35*E35*(1-E35)/(B35*B35)</f>
        <v>384.15999999999991</v>
      </c>
      <c r="G35" s="227">
        <f>F35/(1+(D35*D35*E35*(1-E35))/(B35*B35*A35))</f>
        <v>383.79140673297354</v>
      </c>
      <c r="H35" s="113"/>
      <c r="I35" s="113"/>
      <c r="J35" s="113"/>
    </row>
    <row r="36" spans="1:10">
      <c r="A36" s="113">
        <v>400000</v>
      </c>
      <c r="B36" s="226">
        <v>0.03</v>
      </c>
      <c r="C36" s="226">
        <v>0.95</v>
      </c>
      <c r="D36" s="113">
        <v>1.96</v>
      </c>
      <c r="E36" s="113">
        <v>0.5</v>
      </c>
      <c r="F36" s="227">
        <f>D36*D36*E36*(1-E36)/(B36*B36)</f>
        <v>1067.1111111111111</v>
      </c>
      <c r="G36" s="227">
        <f>F36/(1+(D36*D36*E36*(1-E36))/(B36*B36*A36))</f>
        <v>1064.2718702661014</v>
      </c>
      <c r="H36" s="113"/>
      <c r="I36" s="113"/>
      <c r="J36" s="113"/>
    </row>
    <row r="37" spans="1:10">
      <c r="A37" s="228">
        <v>50</v>
      </c>
      <c r="B37" s="229">
        <v>0.1</v>
      </c>
      <c r="C37" s="229">
        <v>0.9</v>
      </c>
      <c r="D37" s="228">
        <v>1.65</v>
      </c>
      <c r="E37" s="228">
        <v>0.5</v>
      </c>
      <c r="F37" s="230">
        <f>D37*D37*E37*(1-E37)/(B37*B37)</f>
        <v>68.062499999999986</v>
      </c>
      <c r="G37" s="230">
        <f>F37/(1+(D37*D37*E37*(1-E37))/(B37*B37*A37))</f>
        <v>28.824775013234515</v>
      </c>
      <c r="H37" s="113"/>
      <c r="I37" s="113"/>
      <c r="J37" s="113"/>
    </row>
    <row r="38" spans="1:10">
      <c r="A38" s="113"/>
      <c r="B38" s="113"/>
      <c r="C38" s="113"/>
      <c r="D38" s="113"/>
      <c r="E38" s="113"/>
      <c r="F38" s="113"/>
      <c r="G38" s="113"/>
      <c r="H38" s="113"/>
      <c r="I38" s="113"/>
      <c r="J38" s="113"/>
    </row>
    <row r="39" spans="1:10">
      <c r="A39" s="113"/>
      <c r="B39" s="113"/>
      <c r="C39" s="113"/>
      <c r="D39" s="113"/>
      <c r="E39" s="113"/>
      <c r="F39" s="113"/>
      <c r="G39" s="113"/>
      <c r="H39" s="113"/>
      <c r="I39" s="113"/>
      <c r="J39" s="113"/>
    </row>
    <row r="40" spans="1:10">
      <c r="A40" s="113" t="s">
        <v>309</v>
      </c>
      <c r="B40" s="113"/>
      <c r="C40" s="113"/>
      <c r="D40" s="113"/>
      <c r="E40" s="113"/>
      <c r="F40" s="113"/>
      <c r="G40" s="113"/>
      <c r="H40" s="113"/>
      <c r="I40" s="113"/>
      <c r="J40" s="113"/>
    </row>
    <row r="41" spans="1:10">
      <c r="A41" s="113" t="s">
        <v>310</v>
      </c>
      <c r="B41" s="113"/>
      <c r="C41" s="113"/>
      <c r="D41" s="113"/>
      <c r="E41" s="113"/>
      <c r="F41" s="113"/>
      <c r="G41" s="113"/>
      <c r="H41" s="113"/>
      <c r="I41" s="113"/>
      <c r="J41" s="113"/>
    </row>
    <row r="42" spans="1:10">
      <c r="A42" s="113"/>
      <c r="B42" s="113"/>
      <c r="C42" s="113"/>
      <c r="D42" s="113"/>
      <c r="E42" s="113"/>
      <c r="F42" s="113"/>
      <c r="G42" s="113"/>
      <c r="H42" s="113"/>
      <c r="I42" s="113"/>
      <c r="J42" s="113"/>
    </row>
    <row r="43" spans="1:10">
      <c r="A43" s="112" t="s">
        <v>311</v>
      </c>
      <c r="B43" s="112" t="s">
        <v>312</v>
      </c>
      <c r="C43" s="112"/>
      <c r="D43" s="112"/>
      <c r="E43" s="112"/>
      <c r="F43" s="112"/>
      <c r="G43" s="112"/>
      <c r="H43" s="112"/>
      <c r="I43" s="112"/>
      <c r="J43" s="112"/>
    </row>
    <row r="44" spans="1:10">
      <c r="A44" s="113"/>
      <c r="B44" s="113"/>
      <c r="C44" s="113"/>
      <c r="D44" s="113"/>
      <c r="E44" s="113"/>
      <c r="F44" s="113"/>
      <c r="G44" s="113"/>
      <c r="H44" s="113"/>
      <c r="I44" s="113"/>
      <c r="J44" s="113"/>
    </row>
    <row r="45" spans="1:10">
      <c r="A45" s="113" t="s">
        <v>313</v>
      </c>
      <c r="B45" s="113"/>
      <c r="C45" s="113"/>
      <c r="D45" s="113"/>
      <c r="E45" s="113"/>
      <c r="F45" s="113"/>
      <c r="G45" s="113"/>
      <c r="H45" s="113"/>
      <c r="I45" s="113"/>
      <c r="J45" s="113"/>
    </row>
    <row r="46" spans="1:10">
      <c r="A46" s="113" t="s">
        <v>314</v>
      </c>
      <c r="B46" s="113"/>
      <c r="C46" s="113"/>
      <c r="D46" s="113"/>
      <c r="E46" s="113"/>
      <c r="F46" s="113"/>
      <c r="G46" s="113"/>
      <c r="H46" s="113"/>
      <c r="I46" s="113"/>
      <c r="J46" s="113"/>
    </row>
    <row r="47" spans="1:10">
      <c r="A47" s="113"/>
      <c r="B47" s="113"/>
      <c r="C47" s="113"/>
      <c r="D47" s="113"/>
      <c r="E47" s="113"/>
      <c r="F47" s="113"/>
      <c r="G47" s="113"/>
      <c r="H47" s="113"/>
      <c r="I47" s="113"/>
      <c r="J47" s="113"/>
    </row>
    <row r="48" spans="1:10">
      <c r="A48" s="113"/>
      <c r="B48" s="113" t="s">
        <v>296</v>
      </c>
      <c r="C48" s="113" t="s">
        <v>297</v>
      </c>
      <c r="D48" s="113" t="s">
        <v>298</v>
      </c>
      <c r="E48" s="113" t="s">
        <v>299</v>
      </c>
      <c r="F48" s="113" t="s">
        <v>315</v>
      </c>
      <c r="G48" s="113"/>
      <c r="H48" s="113"/>
      <c r="I48" s="113"/>
      <c r="J48" s="113"/>
    </row>
    <row r="49" spans="1:10">
      <c r="A49" s="113"/>
      <c r="B49" s="113" t="s">
        <v>301</v>
      </c>
      <c r="C49" s="113"/>
      <c r="D49" s="113"/>
      <c r="E49" s="113" t="s">
        <v>302</v>
      </c>
      <c r="F49" s="113" t="s">
        <v>169</v>
      </c>
      <c r="G49" s="113"/>
      <c r="H49" s="113"/>
      <c r="I49" s="113"/>
      <c r="J49" s="113"/>
    </row>
    <row r="50" spans="1:10">
      <c r="A50" s="113"/>
      <c r="B50" s="225" t="s">
        <v>304</v>
      </c>
      <c r="C50" s="113"/>
      <c r="D50" s="113" t="s">
        <v>305</v>
      </c>
      <c r="E50" s="113" t="s">
        <v>306</v>
      </c>
      <c r="F50" s="113" t="s">
        <v>300</v>
      </c>
      <c r="G50" s="113"/>
      <c r="H50" s="113"/>
      <c r="I50" s="113"/>
      <c r="J50" s="113"/>
    </row>
    <row r="51" spans="1:10">
      <c r="A51" s="113"/>
      <c r="B51" s="113"/>
      <c r="C51" s="113"/>
      <c r="D51" s="113"/>
      <c r="E51" s="113"/>
      <c r="F51" s="113"/>
      <c r="G51" s="113"/>
      <c r="H51" s="113"/>
      <c r="I51" s="113"/>
      <c r="J51" s="113"/>
    </row>
    <row r="52" spans="1:10">
      <c r="A52" s="113"/>
      <c r="B52" s="231">
        <f>SQRT((D52*D52)*E52*(1-E52)/F52)</f>
        <v>0.58336309447890167</v>
      </c>
      <c r="C52" s="226">
        <v>0.9</v>
      </c>
      <c r="D52" s="113">
        <v>1.65</v>
      </c>
      <c r="E52" s="113">
        <v>0.5</v>
      </c>
      <c r="F52" s="232">
        <v>2</v>
      </c>
      <c r="G52" s="227"/>
      <c r="H52" s="113"/>
      <c r="I52" s="113"/>
      <c r="J52" s="113"/>
    </row>
    <row r="53" spans="1:10">
      <c r="A53" s="113"/>
      <c r="B53" s="113"/>
      <c r="C53" s="113"/>
      <c r="D53" s="113"/>
      <c r="E53" s="113"/>
      <c r="F53" s="113"/>
      <c r="G53" s="113"/>
      <c r="H53" s="113"/>
      <c r="I53" s="113"/>
      <c r="J53" s="113"/>
    </row>
    <row r="54" spans="1:10">
      <c r="A54" s="113" t="s">
        <v>316</v>
      </c>
      <c r="B54" s="113"/>
      <c r="C54" s="113"/>
      <c r="D54" s="113"/>
      <c r="E54" s="113"/>
      <c r="F54" s="113"/>
      <c r="G54" s="113"/>
      <c r="H54" s="113"/>
      <c r="I54" s="113"/>
      <c r="J54" s="113"/>
    </row>
    <row r="55" spans="1:10">
      <c r="A55" s="113" t="s">
        <v>317</v>
      </c>
      <c r="B55" s="113"/>
      <c r="C55" s="113"/>
      <c r="D55" s="113"/>
      <c r="E55" s="113"/>
      <c r="F55" s="113"/>
      <c r="G55" s="113"/>
      <c r="H55" s="113"/>
      <c r="I55" s="113"/>
      <c r="J55" s="11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2:H42"/>
  <sheetViews>
    <sheetView workbookViewId="0">
      <selection activeCell="I5" sqref="I5"/>
    </sheetView>
  </sheetViews>
  <sheetFormatPr defaultRowHeight="15"/>
  <sheetData>
    <row r="2" spans="1:8">
      <c r="A2" s="117" t="s">
        <v>118</v>
      </c>
      <c r="B2" s="117"/>
      <c r="C2" s="117"/>
      <c r="D2" s="117"/>
      <c r="E2" s="117"/>
      <c r="F2" s="117"/>
      <c r="G2" s="117"/>
      <c r="H2" s="117"/>
    </row>
    <row r="4" spans="1:8">
      <c r="A4" t="s">
        <v>119</v>
      </c>
    </row>
    <row r="5" spans="1:8" ht="15.75">
      <c r="D5" s="16"/>
      <c r="E5" s="17"/>
    </row>
    <row r="6" spans="1:8" s="56" customFormat="1">
      <c r="A6" s="56" t="s">
        <v>263</v>
      </c>
    </row>
    <row r="7" spans="1:8" s="72" customFormat="1"/>
    <row r="8" spans="1:8" s="56" customFormat="1" ht="15.75">
      <c r="A8" s="56" t="s">
        <v>259</v>
      </c>
      <c r="D8" s="105"/>
      <c r="E8" s="104"/>
    </row>
    <row r="9" spans="1:8" s="56" customFormat="1" ht="15.75">
      <c r="D9" s="105"/>
      <c r="E9" s="104"/>
    </row>
    <row r="10" spans="1:8">
      <c r="A10" t="s">
        <v>262</v>
      </c>
    </row>
    <row r="11" spans="1:8" s="113" customFormat="1"/>
    <row r="12" spans="1:8" s="113" customFormat="1">
      <c r="A12" s="108" t="s">
        <v>261</v>
      </c>
    </row>
    <row r="13" spans="1:8" s="113" customFormat="1">
      <c r="A13" s="108" t="s">
        <v>264</v>
      </c>
    </row>
    <row r="14" spans="1:8" s="113" customFormat="1"/>
    <row r="15" spans="1:8">
      <c r="A15" t="s">
        <v>265</v>
      </c>
    </row>
    <row r="16" spans="1:8" s="113" customFormat="1"/>
    <row r="17" spans="1:1" s="113" customFormat="1">
      <c r="A17" s="108" t="s">
        <v>254</v>
      </c>
    </row>
    <row r="18" spans="1:1" s="113" customFormat="1"/>
    <row r="19" spans="1:1" s="113" customFormat="1">
      <c r="A19" s="113" t="s">
        <v>266</v>
      </c>
    </row>
    <row r="20" spans="1:1" s="113" customFormat="1"/>
    <row r="21" spans="1:1" s="113" customFormat="1">
      <c r="A21" s="108" t="s">
        <v>256</v>
      </c>
    </row>
    <row r="22" spans="1:1" s="72" customFormat="1"/>
    <row r="23" spans="1:1" s="56" customFormat="1">
      <c r="A23" s="56" t="s">
        <v>260</v>
      </c>
    </row>
    <row r="24" spans="1:1" s="56" customFormat="1"/>
    <row r="25" spans="1:1">
      <c r="A25" t="s">
        <v>257</v>
      </c>
    </row>
    <row r="26" spans="1:1" s="113" customFormat="1"/>
    <row r="27" spans="1:1" s="113" customFormat="1">
      <c r="A27" s="108" t="s">
        <v>258</v>
      </c>
    </row>
    <row r="28" spans="1:1" s="72" customFormat="1"/>
    <row r="29" spans="1:1" s="56" customFormat="1">
      <c r="A29" s="56" t="s">
        <v>120</v>
      </c>
    </row>
    <row r="30" spans="1:1" s="112" customFormat="1"/>
    <row r="31" spans="1:1" s="112" customFormat="1">
      <c r="A31" s="108" t="s">
        <v>255</v>
      </c>
    </row>
    <row r="32" spans="1:1" s="56" customFormat="1"/>
    <row r="33" spans="1:5">
      <c r="A33" t="s">
        <v>161</v>
      </c>
    </row>
    <row r="34" spans="1:5">
      <c r="A34" t="s">
        <v>252</v>
      </c>
    </row>
    <row r="35" spans="1:5">
      <c r="A35" t="s">
        <v>162</v>
      </c>
    </row>
    <row r="37" spans="1:5">
      <c r="A37" s="57" t="s">
        <v>167</v>
      </c>
      <c r="B37" s="57"/>
      <c r="C37" s="57"/>
      <c r="D37" s="57"/>
      <c r="E37" s="57"/>
    </row>
    <row r="38" spans="1:5">
      <c r="A38" s="57"/>
      <c r="B38" s="57"/>
      <c r="C38" s="57"/>
      <c r="D38" s="57"/>
      <c r="E38" s="57"/>
    </row>
    <row r="39" spans="1:5">
      <c r="A39" s="57" t="s">
        <v>157</v>
      </c>
      <c r="B39" s="57"/>
      <c r="C39" s="57"/>
      <c r="D39" s="57"/>
      <c r="E39" s="57"/>
    </row>
    <row r="40" spans="1:5">
      <c r="A40" s="57" t="s">
        <v>158</v>
      </c>
      <c r="B40" s="57"/>
      <c r="C40" s="57"/>
      <c r="D40" s="57"/>
      <c r="E40" s="57"/>
    </row>
    <row r="41" spans="1:5">
      <c r="A41" s="57" t="s">
        <v>159</v>
      </c>
      <c r="B41" s="57"/>
      <c r="C41" s="57"/>
      <c r="D41" s="57"/>
      <c r="E41" s="57"/>
    </row>
    <row r="42" spans="1:5">
      <c r="A42" s="57" t="s">
        <v>160</v>
      </c>
      <c r="B42" s="57"/>
      <c r="C42" s="57"/>
      <c r="D42" s="57"/>
      <c r="E42" s="57"/>
    </row>
  </sheetData>
  <hyperlinks>
    <hyperlink ref="A17" r:id="rId1"/>
    <hyperlink ref="A31" r:id="rId2"/>
    <hyperlink ref="A21" r:id="rId3"/>
    <hyperlink ref="A27" r:id="rId4"/>
    <hyperlink ref="A12" r:id="rId5"/>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H64"/>
  <sheetViews>
    <sheetView topLeftCell="A20" workbookViewId="0">
      <selection activeCell="F33" sqref="F33"/>
    </sheetView>
  </sheetViews>
  <sheetFormatPr defaultRowHeight="15"/>
  <sheetData>
    <row r="1" spans="1:8" s="56" customFormat="1">
      <c r="A1" s="121" t="s">
        <v>133</v>
      </c>
      <c r="B1" s="121"/>
      <c r="C1" s="121"/>
      <c r="D1" s="121"/>
    </row>
    <row r="2" spans="1:8" s="56" customFormat="1"/>
    <row r="3" spans="1:8">
      <c r="A3" s="56" t="s">
        <v>134</v>
      </c>
      <c r="B3" s="56"/>
      <c r="C3" s="56"/>
      <c r="D3" s="56"/>
      <c r="E3" s="56"/>
      <c r="F3" s="56"/>
      <c r="G3" s="56"/>
      <c r="H3" s="56"/>
    </row>
    <row r="4" spans="1:8" s="72" customFormat="1">
      <c r="A4" s="56"/>
      <c r="B4" s="56"/>
      <c r="C4" s="56"/>
      <c r="D4" s="56"/>
      <c r="E4" s="56"/>
      <c r="F4" s="56"/>
      <c r="G4" s="56"/>
      <c r="H4" s="56"/>
    </row>
    <row r="5" spans="1:8">
      <c r="A5" s="224" t="s">
        <v>137</v>
      </c>
      <c r="B5" s="224"/>
      <c r="C5" s="224"/>
      <c r="D5" s="224"/>
      <c r="E5" s="224"/>
      <c r="F5" s="224"/>
      <c r="G5" s="56"/>
      <c r="H5" s="56"/>
    </row>
    <row r="6" spans="1:8">
      <c r="A6" s="223" t="s">
        <v>136</v>
      </c>
      <c r="B6" s="223"/>
      <c r="C6" s="223"/>
      <c r="D6" s="223"/>
      <c r="E6" s="223"/>
      <c r="F6" s="223"/>
      <c r="G6" s="223"/>
      <c r="H6" s="223"/>
    </row>
    <row r="7" spans="1:8">
      <c r="A7" s="136" t="s">
        <v>135</v>
      </c>
      <c r="B7" s="136"/>
      <c r="C7" s="136"/>
      <c r="D7" s="136"/>
      <c r="E7" s="136"/>
      <c r="F7" s="136"/>
      <c r="G7" s="56"/>
      <c r="H7" s="56"/>
    </row>
    <row r="8" spans="1:8" s="72" customFormat="1"/>
    <row r="9" spans="1:8" s="56" customFormat="1">
      <c r="A9" s="56" t="s">
        <v>139</v>
      </c>
    </row>
    <row r="10" spans="1:8" s="106" customFormat="1">
      <c r="A10" s="106" t="s">
        <v>138</v>
      </c>
    </row>
    <row r="12" spans="1:8" s="107" customFormat="1">
      <c r="A12" s="107" t="s">
        <v>163</v>
      </c>
    </row>
    <row r="14" spans="1:8">
      <c r="A14" s="107" t="s">
        <v>140</v>
      </c>
      <c r="B14" s="107"/>
      <c r="C14" s="107"/>
      <c r="D14" s="107"/>
      <c r="E14" s="107"/>
      <c r="F14" s="107"/>
    </row>
    <row r="15" spans="1:8">
      <c r="A15" s="107" t="s">
        <v>121</v>
      </c>
      <c r="B15" s="107"/>
      <c r="C15" s="107"/>
      <c r="D15" s="107"/>
      <c r="E15" s="107"/>
      <c r="F15" s="107"/>
    </row>
    <row r="16" spans="1:8">
      <c r="A16" s="107" t="s">
        <v>122</v>
      </c>
      <c r="B16" s="107"/>
      <c r="C16" s="107"/>
      <c r="D16" s="107"/>
      <c r="E16" s="107"/>
      <c r="F16" s="107"/>
    </row>
    <row r="17" spans="1:6" s="72" customFormat="1">
      <c r="A17" s="107"/>
      <c r="B17" s="107"/>
      <c r="C17" s="107"/>
      <c r="D17" s="107"/>
      <c r="E17" s="107"/>
      <c r="F17" s="107"/>
    </row>
    <row r="18" spans="1:6" s="72" customFormat="1">
      <c r="A18" s="56" t="s">
        <v>141</v>
      </c>
      <c r="B18" s="107"/>
      <c r="C18" s="107"/>
      <c r="D18" s="107"/>
      <c r="E18" s="107"/>
      <c r="F18" s="107"/>
    </row>
    <row r="19" spans="1:6" s="72" customFormat="1">
      <c r="A19" s="107"/>
      <c r="B19" s="107"/>
      <c r="C19" s="107"/>
      <c r="D19" s="107"/>
      <c r="E19" s="107"/>
      <c r="F19" s="107"/>
    </row>
    <row r="20" spans="1:6">
      <c r="A20" t="s">
        <v>142</v>
      </c>
    </row>
    <row r="21" spans="1:6">
      <c r="A21" t="s">
        <v>143</v>
      </c>
    </row>
    <row r="22" spans="1:6">
      <c r="A22" t="s">
        <v>144</v>
      </c>
    </row>
    <row r="23" spans="1:6">
      <c r="A23" t="s">
        <v>145</v>
      </c>
    </row>
    <row r="24" spans="1:6">
      <c r="A24" t="s">
        <v>123</v>
      </c>
    </row>
    <row r="25" spans="1:6" s="113" customFormat="1">
      <c r="A25" s="113" t="s">
        <v>268</v>
      </c>
    </row>
    <row r="26" spans="1:6">
      <c r="A26" t="s">
        <v>271</v>
      </c>
    </row>
    <row r="27" spans="1:6">
      <c r="A27" t="s">
        <v>146</v>
      </c>
    </row>
    <row r="28" spans="1:6">
      <c r="A28" t="s">
        <v>147</v>
      </c>
    </row>
    <row r="29" spans="1:6" s="113" customFormat="1">
      <c r="F29" s="113" t="s">
        <v>272</v>
      </c>
    </row>
    <row r="30" spans="1:6">
      <c r="A30" t="s">
        <v>124</v>
      </c>
    </row>
    <row r="31" spans="1:6">
      <c r="A31" t="s">
        <v>148</v>
      </c>
    </row>
    <row r="32" spans="1:6" s="113" customFormat="1">
      <c r="F32" s="113" t="s">
        <v>270</v>
      </c>
    </row>
    <row r="33" spans="1:6" s="113" customFormat="1">
      <c r="F33" s="113" t="s">
        <v>274</v>
      </c>
    </row>
    <row r="34" spans="1:6">
      <c r="A34" t="s">
        <v>125</v>
      </c>
    </row>
    <row r="35" spans="1:6" s="113" customFormat="1">
      <c r="F35" s="113" t="s">
        <v>269</v>
      </c>
    </row>
    <row r="36" spans="1:6">
      <c r="A36" t="s">
        <v>126</v>
      </c>
    </row>
    <row r="37" spans="1:6">
      <c r="A37" t="s">
        <v>149</v>
      </c>
    </row>
    <row r="38" spans="1:6">
      <c r="A38" t="s">
        <v>150</v>
      </c>
    </row>
    <row r="39" spans="1:6">
      <c r="A39" t="s">
        <v>151</v>
      </c>
    </row>
    <row r="40" spans="1:6">
      <c r="A40" t="s">
        <v>273</v>
      </c>
    </row>
    <row r="41" spans="1:6">
      <c r="A41" t="s">
        <v>127</v>
      </c>
    </row>
    <row r="42" spans="1:6">
      <c r="A42" t="s">
        <v>153</v>
      </c>
    </row>
    <row r="43" spans="1:6">
      <c r="A43" t="s">
        <v>154</v>
      </c>
    </row>
    <row r="44" spans="1:6" s="72" customFormat="1"/>
    <row r="45" spans="1:6" s="56" customFormat="1">
      <c r="A45" s="136" t="s">
        <v>155</v>
      </c>
      <c r="B45" s="136"/>
      <c r="C45" s="136"/>
      <c r="D45" s="136"/>
      <c r="E45" s="136"/>
      <c r="F45" s="136"/>
    </row>
    <row r="46" spans="1:6" s="56" customFormat="1"/>
    <row r="47" spans="1:6" s="56" customFormat="1">
      <c r="A47" s="222" t="s">
        <v>191</v>
      </c>
      <c r="B47" s="222"/>
      <c r="C47" s="222"/>
      <c r="D47" s="222"/>
      <c r="E47" s="222"/>
      <c r="F47" s="222"/>
    </row>
    <row r="48" spans="1:6" s="112" customFormat="1"/>
    <row r="49" spans="1:6" s="112" customFormat="1">
      <c r="A49" s="112" t="s">
        <v>267</v>
      </c>
    </row>
    <row r="50" spans="1:6" s="56" customFormat="1"/>
    <row r="51" spans="1:6">
      <c r="A51" t="s">
        <v>128</v>
      </c>
    </row>
    <row r="52" spans="1:6">
      <c r="A52" t="s">
        <v>129</v>
      </c>
    </row>
    <row r="53" spans="1:6">
      <c r="A53" t="s">
        <v>130</v>
      </c>
    </row>
    <row r="54" spans="1:6">
      <c r="A54" t="s">
        <v>131</v>
      </c>
    </row>
    <row r="55" spans="1:6">
      <c r="A55" t="s">
        <v>132</v>
      </c>
    </row>
    <row r="56" spans="1:6" s="72" customFormat="1"/>
    <row r="57" spans="1:6" s="56" customFormat="1">
      <c r="A57" s="56" t="s">
        <v>156</v>
      </c>
    </row>
    <row r="58" spans="1:6" s="56" customFormat="1"/>
    <row r="59" spans="1:6" s="56" customFormat="1">
      <c r="F59" s="57"/>
    </row>
    <row r="60" spans="1:6" s="56" customFormat="1">
      <c r="F60" s="57"/>
    </row>
    <row r="61" spans="1:6">
      <c r="F61" s="57"/>
    </row>
    <row r="62" spans="1:6">
      <c r="F62" s="57"/>
    </row>
    <row r="63" spans="1:6">
      <c r="F63" s="57"/>
    </row>
    <row r="64" spans="1:6">
      <c r="F64" s="5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I15"/>
  <sheetViews>
    <sheetView workbookViewId="0">
      <selection activeCell="I24" sqref="I24"/>
    </sheetView>
  </sheetViews>
  <sheetFormatPr defaultRowHeight="15"/>
  <sheetData>
    <row r="1" spans="1:9">
      <c r="A1" s="56" t="s">
        <v>164</v>
      </c>
      <c r="B1" s="72"/>
      <c r="C1" s="72"/>
      <c r="D1" s="72"/>
      <c r="E1" s="72"/>
    </row>
    <row r="2" spans="1:9" ht="15.75" thickBot="1">
      <c r="A2" s="72"/>
      <c r="B2" s="72"/>
      <c r="C2" s="72"/>
      <c r="D2" s="72"/>
      <c r="E2" s="72"/>
    </row>
    <row r="3" spans="1:9">
      <c r="A3" s="123" t="s">
        <v>192</v>
      </c>
      <c r="B3" s="77"/>
      <c r="C3" s="72"/>
      <c r="D3" s="117"/>
      <c r="E3" s="117"/>
      <c r="F3" s="117"/>
      <c r="G3" s="117"/>
      <c r="H3" s="117"/>
      <c r="I3" s="117"/>
    </row>
    <row r="4" spans="1:9">
      <c r="A4" s="109"/>
      <c r="B4" s="111"/>
      <c r="C4" s="72"/>
      <c r="D4" s="117"/>
      <c r="E4" s="117"/>
      <c r="F4" s="117"/>
      <c r="G4" s="117"/>
      <c r="H4" s="117"/>
      <c r="I4" s="117"/>
    </row>
    <row r="5" spans="1:9">
      <c r="A5" s="124" t="s">
        <v>165</v>
      </c>
      <c r="B5" s="125"/>
      <c r="C5" s="72"/>
      <c r="D5" s="117"/>
      <c r="E5" s="117"/>
      <c r="F5" s="122"/>
      <c r="G5" s="117"/>
      <c r="H5" s="117"/>
      <c r="I5" s="117"/>
    </row>
    <row r="6" spans="1:9">
      <c r="A6" s="109"/>
      <c r="B6" s="111"/>
      <c r="C6" s="72"/>
      <c r="D6" s="117"/>
      <c r="E6" s="117"/>
      <c r="F6" s="117"/>
      <c r="G6" s="117"/>
      <c r="H6" s="117"/>
      <c r="I6" s="117"/>
    </row>
    <row r="7" spans="1:9" ht="15.75" thickBot="1">
      <c r="A7" s="126" t="s">
        <v>166</v>
      </c>
      <c r="B7" s="13"/>
      <c r="C7" s="72"/>
      <c r="D7" s="117"/>
      <c r="E7" s="117"/>
      <c r="F7" s="117"/>
      <c r="G7" s="117"/>
      <c r="H7" s="117"/>
      <c r="I7" s="117"/>
    </row>
    <row r="8" spans="1:9">
      <c r="A8" s="72"/>
      <c r="B8" s="72"/>
      <c r="C8" s="72"/>
      <c r="D8" s="72"/>
      <c r="E8" s="72"/>
    </row>
    <row r="9" spans="1:9" ht="15.75" thickBot="1">
      <c r="A9" s="56"/>
      <c r="B9" s="56"/>
      <c r="C9" s="56"/>
      <c r="D9" s="56"/>
      <c r="E9" s="56"/>
      <c r="F9" s="56"/>
      <c r="G9" s="56"/>
      <c r="H9" s="56"/>
      <c r="I9" s="56"/>
    </row>
    <row r="10" spans="1:9">
      <c r="A10" s="123" t="s">
        <v>253</v>
      </c>
      <c r="B10" s="219"/>
      <c r="C10" s="56"/>
      <c r="D10" s="121"/>
      <c r="E10" s="130"/>
      <c r="F10" s="121"/>
      <c r="G10" s="121"/>
      <c r="H10" s="121"/>
      <c r="I10" s="121"/>
    </row>
    <row r="11" spans="1:9" s="113" customFormat="1">
      <c r="A11" s="124"/>
      <c r="B11" s="220"/>
      <c r="C11" s="112"/>
      <c r="D11" s="121"/>
      <c r="E11" s="130"/>
      <c r="F11" s="121"/>
      <c r="G11" s="121"/>
      <c r="H11" s="121"/>
      <c r="I11" s="121"/>
    </row>
    <row r="12" spans="1:9">
      <c r="A12" s="124" t="s">
        <v>165</v>
      </c>
      <c r="B12" s="220"/>
      <c r="C12" s="56"/>
      <c r="D12" s="121"/>
      <c r="E12" s="130"/>
      <c r="F12" s="121"/>
      <c r="G12" s="121"/>
      <c r="H12" s="121"/>
      <c r="I12" s="121"/>
    </row>
    <row r="13" spans="1:9" s="113" customFormat="1">
      <c r="A13" s="124"/>
      <c r="B13" s="220"/>
      <c r="C13" s="112"/>
      <c r="D13" s="121"/>
      <c r="E13" s="130"/>
      <c r="F13" s="121"/>
      <c r="G13" s="121"/>
      <c r="H13" s="121"/>
      <c r="I13" s="121"/>
    </row>
    <row r="14" spans="1:9" ht="15.75" thickBot="1">
      <c r="A14" s="126" t="s">
        <v>193</v>
      </c>
      <c r="B14" s="221"/>
      <c r="C14" s="56"/>
      <c r="D14" s="121"/>
      <c r="E14" s="130"/>
      <c r="F14" s="121"/>
      <c r="G14" s="121"/>
      <c r="H14" s="121"/>
      <c r="I14" s="121"/>
    </row>
    <row r="15" spans="1:9">
      <c r="A15" s="56"/>
      <c r="B15" s="56"/>
      <c r="C15" s="56"/>
      <c r="D15" s="56"/>
      <c r="E15" s="56"/>
      <c r="F15" s="56"/>
      <c r="G15" s="56"/>
      <c r="H15" s="56"/>
      <c r="I15" s="56"/>
    </row>
  </sheetData>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20"/>
  <sheetViews>
    <sheetView zoomScale="115" zoomScaleNormal="115" workbookViewId="0">
      <selection activeCell="A8" sqref="A8"/>
    </sheetView>
  </sheetViews>
  <sheetFormatPr defaultRowHeight="15"/>
  <cols>
    <col min="1" max="1" width="64.85546875" customWidth="1"/>
    <col min="2" max="4" width="8.85546875" hidden="1" customWidth="1"/>
  </cols>
  <sheetData>
    <row r="1" spans="1:10" ht="15.75" thickBot="1"/>
    <row r="2" spans="1:10">
      <c r="A2" s="127" t="s">
        <v>111</v>
      </c>
      <c r="B2" s="56"/>
      <c r="C2" s="56"/>
      <c r="D2" s="56"/>
      <c r="E2" s="132"/>
      <c r="F2" s="132"/>
      <c r="G2" s="132"/>
      <c r="H2" s="132"/>
      <c r="I2" s="132"/>
      <c r="J2" s="131"/>
    </row>
    <row r="3" spans="1:10" s="113" customFormat="1">
      <c r="A3" s="128"/>
      <c r="B3" s="112"/>
      <c r="C3" s="112"/>
      <c r="D3" s="112"/>
      <c r="E3" s="132"/>
      <c r="F3" s="132"/>
      <c r="G3" s="132"/>
      <c r="H3" s="132"/>
      <c r="I3" s="132"/>
      <c r="J3" s="131"/>
    </row>
    <row r="4" spans="1:10">
      <c r="A4" s="128"/>
      <c r="B4" s="56"/>
      <c r="C4" s="56"/>
      <c r="D4" s="56"/>
      <c r="E4" s="132"/>
      <c r="F4" s="132"/>
      <c r="G4" s="132"/>
      <c r="H4" s="132"/>
      <c r="I4" s="132"/>
      <c r="J4" s="131"/>
    </row>
    <row r="5" spans="1:10">
      <c r="A5" s="128" t="s">
        <v>112</v>
      </c>
      <c r="B5" s="56"/>
      <c r="C5" s="56"/>
      <c r="D5" s="56"/>
      <c r="E5" s="133" t="s">
        <v>113</v>
      </c>
      <c r="F5" s="132"/>
      <c r="G5" s="132"/>
      <c r="H5" s="132"/>
      <c r="I5" s="132"/>
      <c r="J5" s="131"/>
    </row>
    <row r="6" spans="1:10" s="72" customFormat="1">
      <c r="A6" s="128" t="s">
        <v>114</v>
      </c>
      <c r="B6" s="56"/>
      <c r="C6" s="56"/>
      <c r="D6" s="56"/>
      <c r="E6" s="134" t="s">
        <v>115</v>
      </c>
      <c r="F6" s="135"/>
      <c r="G6" s="132"/>
      <c r="H6" s="132"/>
      <c r="I6" s="132"/>
      <c r="J6" s="131"/>
    </row>
    <row r="7" spans="1:10" s="72" customFormat="1" ht="15.75" thickBot="1">
      <c r="A7" s="129" t="s">
        <v>116</v>
      </c>
      <c r="B7" s="56"/>
      <c r="C7" s="56"/>
      <c r="D7" s="56"/>
      <c r="E7" s="134" t="s">
        <v>117</v>
      </c>
      <c r="F7" s="135"/>
      <c r="G7" s="132"/>
      <c r="H7" s="132"/>
      <c r="I7" s="132"/>
      <c r="J7" s="131"/>
    </row>
    <row r="8" spans="1:10">
      <c r="A8" s="56"/>
      <c r="B8" s="56"/>
      <c r="C8" s="56"/>
      <c r="D8" s="56"/>
      <c r="E8" s="56"/>
      <c r="F8" s="56"/>
      <c r="G8" s="56"/>
      <c r="H8" s="56"/>
      <c r="I8" s="56"/>
    </row>
    <row r="9" spans="1:10" s="72" customFormat="1"/>
    <row r="14" spans="1:10">
      <c r="A14" s="56"/>
      <c r="B14" s="56"/>
      <c r="C14" s="56"/>
      <c r="D14" s="56"/>
      <c r="E14" s="56"/>
      <c r="F14" s="56"/>
      <c r="G14" s="56"/>
      <c r="H14" s="56"/>
      <c r="I14" s="56"/>
    </row>
    <row r="15" spans="1:10">
      <c r="A15" s="56"/>
      <c r="B15" s="56"/>
      <c r="C15" s="56"/>
      <c r="D15" s="56"/>
      <c r="E15" s="56"/>
      <c r="F15" s="56"/>
      <c r="G15" s="56"/>
      <c r="H15" s="56"/>
      <c r="I15" s="56"/>
    </row>
    <row r="16" spans="1:10">
      <c r="A16" s="56"/>
      <c r="B16" s="56"/>
      <c r="C16" s="56"/>
      <c r="D16" s="56"/>
      <c r="E16" s="56"/>
      <c r="F16" s="56"/>
      <c r="G16" s="56"/>
      <c r="H16" s="56"/>
      <c r="I16" s="56"/>
    </row>
    <row r="17" spans="1:9">
      <c r="A17" s="56"/>
      <c r="B17" s="56"/>
      <c r="C17" s="56"/>
      <c r="D17" s="56"/>
      <c r="E17" s="56"/>
      <c r="F17" s="56"/>
      <c r="G17" s="56"/>
      <c r="H17" s="56"/>
      <c r="I17" s="56"/>
    </row>
    <row r="18" spans="1:9">
      <c r="A18" s="56"/>
      <c r="B18" s="56"/>
      <c r="C18" s="56"/>
      <c r="D18" s="56"/>
      <c r="E18" s="56"/>
      <c r="F18" s="56"/>
      <c r="G18" s="56"/>
      <c r="H18" s="56"/>
      <c r="I18" s="56"/>
    </row>
    <row r="19" spans="1:9">
      <c r="A19" s="56"/>
      <c r="B19" s="56"/>
      <c r="C19" s="56"/>
      <c r="D19" s="56"/>
      <c r="E19" s="56"/>
      <c r="F19" s="56"/>
      <c r="G19" s="56"/>
      <c r="H19" s="56"/>
      <c r="I19" s="56"/>
    </row>
    <row r="20" spans="1:9">
      <c r="A20" s="56"/>
      <c r="B20" s="56"/>
      <c r="C20" s="56"/>
      <c r="D20" s="56"/>
      <c r="E20" s="56"/>
      <c r="F20" s="56"/>
      <c r="G20" s="56"/>
      <c r="H20" s="56"/>
      <c r="I20" s="56"/>
    </row>
  </sheetData>
  <sheetProtection password="DFCE" sheet="1" objects="1" scenarios="1"/>
  <hyperlinks>
    <hyperlink ref="E5" r:id="rId1" location="!research/cmp"/>
    <hyperlink ref="E6" r:id="rId2"/>
    <hyperlink ref="E7" r:id="rId3"/>
  </hyperlinks>
  <pageMargins left="0.7" right="0.7" top="0.75" bottom="0.75" header="0.3" footer="0.3"/>
  <pageSetup paperSize="9" orientation="portrait" horizontalDpi="4294967293" verticalDpi="4294967293"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vt:lpstr>
      <vt:lpstr>URLs</vt:lpstr>
      <vt:lpstr>Sample</vt:lpstr>
      <vt:lpstr>Sample Size</vt:lpstr>
      <vt:lpstr>General Rules</vt:lpstr>
      <vt:lpstr>Key for SER Input</vt:lpstr>
      <vt:lpstr>Help</vt:lpstr>
      <vt:lpstr>License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Olinga Taeed</dc:creator>
  <cp:lastModifiedBy>Olinga Taeed</cp:lastModifiedBy>
  <cp:lastPrinted>2014-04-01T20:32:33Z</cp:lastPrinted>
  <dcterms:created xsi:type="dcterms:W3CDTF">2012-07-21T15:11:10Z</dcterms:created>
  <dcterms:modified xsi:type="dcterms:W3CDTF">2017-04-26T03:26:20Z</dcterms:modified>
</cp:coreProperties>
</file>