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ayan Muñoz\Documents\GitHub\AndroidSuperMarket\Gestión\"/>
    </mc:Choice>
  </mc:AlternateContent>
  <bookViews>
    <workbookView xWindow="0" yWindow="0" windowWidth="20490" windowHeight="7455" activeTab="1"/>
  </bookViews>
  <sheets>
    <sheet name="BACKLOG_PRODUCTO" sheetId="1" r:id="rId1"/>
    <sheet name="ESTIMACION_ESFUERZO" sheetId="2" r:id="rId2"/>
    <sheet name="SPRINT_PROYECTO" sheetId="4" r:id="rId3"/>
  </sheets>
  <definedNames>
    <definedName name="NIVEL_COMPLEJIDAD">ESTIMACION_ESFUERZO!$D$24:$D$26</definedName>
    <definedName name="TABLA_ESTIMADOS">ESTIMACION_ESFUERZO!$D$24:$S$26</definedName>
    <definedName name="USERSTORY_ID">Tabla1[User Story ID]</definedName>
    <definedName name="USERTORY_ID">Tabla1[User Story ID]</definedName>
  </definedName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2" l="1"/>
  <c r="F7" i="1" l="1"/>
  <c r="D6" i="2"/>
  <c r="F8" i="1" l="1"/>
  <c r="F9" i="1"/>
  <c r="F10" i="1"/>
  <c r="F11" i="1"/>
  <c r="F12" i="1"/>
  <c r="F13" i="1"/>
  <c r="D5" i="2"/>
  <c r="D12" i="2"/>
  <c r="G12" i="2"/>
  <c r="K12" i="2"/>
  <c r="O12" i="2"/>
  <c r="T12" i="2"/>
  <c r="D9" i="2"/>
  <c r="D10" i="2"/>
  <c r="G9" i="2"/>
  <c r="G10" i="2"/>
  <c r="K9" i="2"/>
  <c r="K10" i="2"/>
  <c r="O9" i="2"/>
  <c r="O10" i="2"/>
  <c r="T9" i="2"/>
  <c r="T10" i="2"/>
  <c r="U12" i="2" l="1"/>
  <c r="U10" i="2"/>
  <c r="U9" i="2"/>
  <c r="T5" i="2"/>
  <c r="T13" i="2"/>
  <c r="T14" i="2"/>
  <c r="T7" i="2"/>
  <c r="T6" i="2"/>
  <c r="T11" i="2"/>
  <c r="T8" i="2"/>
  <c r="K5" i="2"/>
  <c r="O5" i="2"/>
  <c r="O13" i="2"/>
  <c r="O14" i="2"/>
  <c r="O7" i="2"/>
  <c r="O6" i="2"/>
  <c r="O11" i="2"/>
  <c r="O8" i="2"/>
  <c r="K13" i="2"/>
  <c r="K14" i="2"/>
  <c r="K7" i="2"/>
  <c r="K6" i="2"/>
  <c r="K11" i="2"/>
  <c r="K8" i="2"/>
  <c r="T25" i="2"/>
  <c r="T26" i="2"/>
  <c r="T24" i="2"/>
  <c r="O25" i="2"/>
  <c r="O26" i="2"/>
  <c r="O24" i="2"/>
  <c r="T3" i="2"/>
  <c r="O3" i="2"/>
  <c r="K3" i="2"/>
  <c r="T23" i="2"/>
  <c r="K25" i="2"/>
  <c r="K26" i="2"/>
  <c r="K24" i="2"/>
  <c r="F23" i="2"/>
  <c r="G23" i="2"/>
  <c r="H23" i="2"/>
  <c r="I23" i="2"/>
  <c r="J23" i="2"/>
  <c r="K23" i="2"/>
  <c r="L23" i="2"/>
  <c r="M23" i="2"/>
  <c r="N23" i="2"/>
  <c r="P23" i="2"/>
  <c r="Q23" i="2"/>
  <c r="R23" i="2"/>
  <c r="S23" i="2"/>
  <c r="E23" i="2"/>
  <c r="G25" i="2"/>
  <c r="G26" i="2"/>
  <c r="G24" i="2"/>
  <c r="G3" i="2"/>
  <c r="G5" i="2"/>
  <c r="G13" i="2"/>
  <c r="G14" i="2"/>
  <c r="G7" i="2"/>
  <c r="G6" i="2"/>
  <c r="G11" i="2"/>
  <c r="G8" i="2"/>
  <c r="D13" i="2"/>
  <c r="D7" i="2"/>
  <c r="D11" i="2"/>
  <c r="D8" i="2"/>
  <c r="F4" i="1"/>
  <c r="F5" i="1"/>
  <c r="F6" i="1"/>
  <c r="U14" i="2" l="1"/>
  <c r="U13" i="2"/>
  <c r="U11" i="2"/>
  <c r="U7" i="2"/>
  <c r="U8" i="2"/>
  <c r="U6" i="2"/>
  <c r="U5" i="2"/>
</calcChain>
</file>

<file path=xl/sharedStrings.xml><?xml version="1.0" encoding="utf-8"?>
<sst xmlns="http://schemas.openxmlformats.org/spreadsheetml/2006/main" count="238" uniqueCount="89">
  <si>
    <t>User Story ID</t>
  </si>
  <si>
    <t>Stakeholder</t>
  </si>
  <si>
    <t>Objetivo</t>
  </si>
  <si>
    <t>Capacidad</t>
  </si>
  <si>
    <t>US-001</t>
  </si>
  <si>
    <t>US-002</t>
  </si>
  <si>
    <t>US-003</t>
  </si>
  <si>
    <t>BACKLOG DEL PRODUCTO</t>
  </si>
  <si>
    <t>Especificación</t>
  </si>
  <si>
    <t>Sprint-ID</t>
  </si>
  <si>
    <t>User Story-ID</t>
  </si>
  <si>
    <t>User Story</t>
  </si>
  <si>
    <t>Elaborar Prototipo UI</t>
  </si>
  <si>
    <t>Modelo Lógico de BD</t>
  </si>
  <si>
    <t>Modelo Físico de BD</t>
  </si>
  <si>
    <t>Clases de Lógica de Negocio</t>
  </si>
  <si>
    <t>Documento de User Story</t>
  </si>
  <si>
    <t>DISEÑO</t>
  </si>
  <si>
    <t>REQUERIMIENTOS</t>
  </si>
  <si>
    <t>Caso de Prueba Funcional</t>
  </si>
  <si>
    <t>Datos de Prueba Funcional</t>
  </si>
  <si>
    <t>Unidad de Prueba Funcional</t>
  </si>
  <si>
    <t>PRUEBAS</t>
  </si>
  <si>
    <t>IMPLEMENTACIÓN</t>
  </si>
  <si>
    <t>Componente de Lógica de Negocio (LN)</t>
  </si>
  <si>
    <t>IM01</t>
  </si>
  <si>
    <t>IM02</t>
  </si>
  <si>
    <t>RQ01</t>
  </si>
  <si>
    <t>RQ02</t>
  </si>
  <si>
    <t>DI01</t>
  </si>
  <si>
    <t>DI02</t>
  </si>
  <si>
    <t>DI03</t>
  </si>
  <si>
    <t>PR01</t>
  </si>
  <si>
    <t>PR02</t>
  </si>
  <si>
    <t>PR03</t>
  </si>
  <si>
    <t>ALTA</t>
  </si>
  <si>
    <t>MEDIA</t>
  </si>
  <si>
    <t>BAJA</t>
  </si>
  <si>
    <t>Componente de Acceso a Datos</t>
  </si>
  <si>
    <t>Componente de Presentación (pantalla)</t>
  </si>
  <si>
    <t>IM03</t>
  </si>
  <si>
    <t>Prueba Unitaria de Logica de Negocio</t>
  </si>
  <si>
    <t>IM04</t>
  </si>
  <si>
    <t>ESTIMACIÓN DEL ESFUERZO</t>
  </si>
  <si>
    <t>RQ00</t>
  </si>
  <si>
    <t>DI00</t>
  </si>
  <si>
    <t>Esfuerzo por Nivel de Complejidad (Horas/Persona):</t>
  </si>
  <si>
    <t>IM00</t>
  </si>
  <si>
    <t>Esfuerzo Total</t>
  </si>
  <si>
    <t>Etiquetas de fila</t>
  </si>
  <si>
    <t>Suma de RQ00</t>
  </si>
  <si>
    <t>Total general</t>
  </si>
  <si>
    <t>Suma de DI00</t>
  </si>
  <si>
    <t>Suma de IM00</t>
  </si>
  <si>
    <t>PR00</t>
  </si>
  <si>
    <t>Suma de PR00</t>
  </si>
  <si>
    <t>SPRINT-1</t>
  </si>
  <si>
    <t>SPRINT-2</t>
  </si>
  <si>
    <t>DISTRIBUCIÓN DE ESFUERZO POR SPRING Y DISCIPLINAS</t>
  </si>
  <si>
    <t>Valor AHP</t>
  </si>
  <si>
    <t>US-004</t>
  </si>
  <si>
    <t>US-005</t>
  </si>
  <si>
    <t>US-006</t>
  </si>
  <si>
    <t>US-007</t>
  </si>
  <si>
    <t>US-008</t>
  </si>
  <si>
    <t>US-009</t>
  </si>
  <si>
    <t>US-010</t>
  </si>
  <si>
    <t>cliente</t>
  </si>
  <si>
    <t>poder iniciar sesión</t>
  </si>
  <si>
    <t>poder observar un historial de mis últimas busquedas de productos y supermercados</t>
  </si>
  <si>
    <t>tener la facultad de elegir un supermercado</t>
  </si>
  <si>
    <t>tener la facultad de obtener una proforma de mi lista de compra en un supermercado</t>
  </si>
  <si>
    <t>tener la facultad de comparar precios entre mis proformas de 2 supermercados distintos</t>
  </si>
  <si>
    <t>tener la facultad de realizar la compra(online) en el supermercado más conveniente (precio o distancia)</t>
  </si>
  <si>
    <t>administrador</t>
  </si>
  <si>
    <t>tener la facultad de crear, eliminar y modificar las cuentas de los clientes</t>
  </si>
  <si>
    <t xml:space="preserve">tener la facultad de agregar, eliminar o modificar supermercados
</t>
  </si>
  <si>
    <t>tener la facultad de agregar, eliminar o modificar productos(modificar precio de productos en determinado supermercado)</t>
  </si>
  <si>
    <t>tener la posibilidad de acceder al detalle de productos</t>
  </si>
  <si>
    <t>tener actualizado el sistema con respecto a los cambios por supermercado.</t>
  </si>
  <si>
    <t>poder comparar precios entre supermercados.</t>
  </si>
  <si>
    <t>poder realizar la compra vía online.</t>
  </si>
  <si>
    <t>poder iniciar la busqueda de productos.</t>
  </si>
  <si>
    <t>poder reducir tiempos de consulta.</t>
  </si>
  <si>
    <t>poder conocer sus características e insumos.</t>
  </si>
  <si>
    <t>poder otorgarles soporte a nivel de software.</t>
  </si>
  <si>
    <t>poder incrementar las funcionalidades de la aplicación.</t>
  </si>
  <si>
    <t>poder reducir tiempos de compra.</t>
  </si>
  <si>
    <r>
      <rPr>
        <b/>
        <sz val="10"/>
        <color rgb="FFC00000"/>
        <rFont val="Calibri"/>
        <family val="2"/>
        <scheme val="minor"/>
      </rPr>
      <t>Para establecer las complejidades por cada uno de los items considerados:</t>
    </r>
    <r>
      <rPr>
        <sz val="10"/>
        <color theme="1"/>
        <rFont val="Calibri"/>
        <family val="2"/>
        <scheme val="minor"/>
      </rPr>
      <t xml:space="preserve">
Paso 1. Identificar una User Story que posea la complejidad  mayor. Asignarle a dicha user story Esfuerzo "ALTA". 
Paso 2. Identificar una User Story que posea la complejidad  menor. Asignarle a dicha user story Esfuerzo "BAJA". 
</t>
    </r>
    <r>
      <rPr>
        <b/>
        <sz val="10"/>
        <color theme="1"/>
        <rFont val="Calibri"/>
        <family val="2"/>
        <scheme val="minor"/>
      </rPr>
      <t>Paso 3. Comparar los restantes UserStories con los dos UserStories del Paso 1 y Paso 2:</t>
    </r>
    <r>
      <rPr>
        <sz val="10"/>
        <color theme="1"/>
        <rFont val="Calibri"/>
        <family val="2"/>
        <scheme val="minor"/>
      </rPr>
      <t xml:space="preserve">
3.1 Si es similar al UserStory del Paso 1, asignarle valor ALTA a todas las celdas.
3.2 Si es similar al UserStory del Paso 2, asignarle valor BAJA a todas las celdas.
3.3 Caso contrario, asignarle valor MEDIA a todas las celdas.
</t>
    </r>
    <r>
      <rPr>
        <b/>
        <sz val="10"/>
        <color theme="1"/>
        <rFont val="Calibri"/>
        <family val="2"/>
        <scheme val="minor"/>
      </rPr>
      <t xml:space="preserve">Paso 5. </t>
    </r>
    <r>
      <rPr>
        <sz val="10"/>
        <color theme="1"/>
        <rFont val="Calibri"/>
        <family val="2"/>
        <scheme val="minor"/>
      </rPr>
      <t xml:space="preserve">Revise nuevamente las celdas y ajustes las complejidades que usted considere necesario.
</t>
    </r>
    <r>
      <rPr>
        <b/>
        <sz val="10"/>
        <color rgb="FFC00000"/>
        <rFont val="Calibri"/>
        <family val="2"/>
        <scheme val="minor"/>
      </rPr>
      <t>Para PLANIFICAR los sprint del proyecto:</t>
    </r>
    <r>
      <rPr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>Paso 6.</t>
    </r>
    <r>
      <rPr>
        <sz val="10"/>
        <color theme="1"/>
        <rFont val="Calibri"/>
        <family val="2"/>
        <scheme val="minor"/>
      </rPr>
      <t xml:space="preserve"> Ordene las User Stories por la columna "Valor AHP"
</t>
    </r>
    <r>
      <rPr>
        <b/>
        <sz val="10"/>
        <color theme="1"/>
        <rFont val="Calibri"/>
        <family val="2"/>
        <scheme val="minor"/>
      </rPr>
      <t>Paso 7</t>
    </r>
    <r>
      <rPr>
        <sz val="10"/>
        <color theme="1"/>
        <rFont val="Calibri"/>
        <family val="2"/>
        <scheme val="minor"/>
      </rPr>
      <t>. Colocar en la columna "Sprint-ID" en orden de secuencia en el que debe ser cubierto la User Story hasta que en se observe que la suma total del esfuerzo para dicho Sprint ("ver Hoja SPRINT_PROYECTO") sume un total equivalente a las horas totales que el equipo inviertirá en el proyecto.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</si>
</sst>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textRotation="90" wrapText="1"/>
    </xf>
    <xf numFmtId="0" fontId="1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textRotation="90" wrapText="1"/>
    </xf>
    <xf numFmtId="0" fontId="2" fillId="3" borderId="0" xfId="0" applyFont="1" applyFill="1" applyAlignment="1">
      <alignment horizontal="center"/>
    </xf>
    <xf numFmtId="0" fontId="6" fillId="0" borderId="0" xfId="0" applyFont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5" fillId="2" borderId="1" xfId="0" applyNumberFormat="1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9" fillId="0" borderId="0" xfId="0" applyNumberFormat="1" applyFont="1"/>
    <xf numFmtId="0" fontId="9" fillId="0" borderId="0" xfId="0" applyFont="1" applyAlignment="1">
      <alignment horizontal="center" vertical="center"/>
    </xf>
    <xf numFmtId="0" fontId="10" fillId="2" borderId="1" xfId="0" applyNumberFormat="1" applyFont="1" applyFill="1" applyBorder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 vertical="top" wrapText="1"/>
    </xf>
    <xf numFmtId="0" fontId="9" fillId="0" borderId="0" xfId="0" applyNumberFormat="1" applyFont="1" applyAlignment="1">
      <alignment horizontal="left" vertical="top" wrapText="1"/>
    </xf>
    <xf numFmtId="0" fontId="1" fillId="9" borderId="0" xfId="0" applyFont="1" applyFill="1"/>
    <xf numFmtId="0" fontId="1" fillId="0" borderId="0" xfId="0" applyFont="1" applyAlignment="1">
      <alignment vertical="top" wrapText="1"/>
    </xf>
    <xf numFmtId="0" fontId="3" fillId="8" borderId="1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3" fillId="7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wrapText="1"/>
    </xf>
    <xf numFmtId="0" fontId="3" fillId="6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164" fontId="1" fillId="0" borderId="0" xfId="0" applyNumberFormat="1" applyFont="1"/>
    <xf numFmtId="164" fontId="1" fillId="9" borderId="0" xfId="0" applyNumberFormat="1" applyFont="1" applyFill="1" applyAlignment="1">
      <alignment horizontal="center" vertical="center"/>
    </xf>
    <xf numFmtId="164" fontId="9" fillId="9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[Estimacion de Esfuerzo_TB (1).xlsx]SPRINT_PROYECTO!Tabla dinámica2</c:name>
    <c:fmtId val="4"/>
  </c:pivotSource>
  <c:chart>
    <c:autoTitleDeleted val="0"/>
    <c:pivotFmts>
      <c:pivotFmt>
        <c:idx val="0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</c:pivotFmt>
      <c:pivotFmt>
        <c:idx val="1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</c:pivotFmt>
      <c:pivotFmt>
        <c:idx val="2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</c:pivotFmt>
      <c:pivotFmt>
        <c:idx val="3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</c:pivotFmt>
      <c:pivotFmt>
        <c:idx val="4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 w="19050" cap="flat" cmpd="sng" algn="ctr">
          <a:solidFill>
            <a:schemeClr val="tx1">
              <a:lumMod val="25000"/>
              <a:lumOff val="75000"/>
            </a:schemeClr>
          </a:solidFill>
          <a:round/>
        </a:ln>
        <a:effectLst/>
        <a:sp3d contourW="19050">
          <a:contourClr>
            <a:schemeClr val="tx1">
              <a:lumMod val="25000"/>
              <a:lumOff val="7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SPRINT_PROYECTO!$B$3</c:f>
              <c:strCache>
                <c:ptCount val="1"/>
                <c:pt idx="0">
                  <c:v>Suma de RQ00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Ref>
              <c:f>SPRINT_PROYECTO!$A$4:$A$6</c:f>
              <c:strCache>
                <c:ptCount val="2"/>
                <c:pt idx="0">
                  <c:v>SPRINT-1</c:v>
                </c:pt>
                <c:pt idx="1">
                  <c:v>SPRINT-2</c:v>
                </c:pt>
              </c:strCache>
            </c:strRef>
          </c:cat>
          <c:val>
            <c:numRef>
              <c:f>SPRINT_PROYECTO!$B$4:$B$6</c:f>
              <c:numCache>
                <c:formatCode>General</c:formatCode>
                <c:ptCount val="2"/>
                <c:pt idx="0">
                  <c:v>10.5</c:v>
                </c:pt>
                <c:pt idx="1">
                  <c:v>4.5</c:v>
                </c:pt>
              </c:numCache>
            </c:numRef>
          </c:val>
        </c:ser>
        <c:ser>
          <c:idx val="1"/>
          <c:order val="1"/>
          <c:tx>
            <c:strRef>
              <c:f>SPRINT_PROYECTO!$C$3</c:f>
              <c:strCache>
                <c:ptCount val="1"/>
                <c:pt idx="0">
                  <c:v>Suma de DI00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cat>
            <c:strRef>
              <c:f>SPRINT_PROYECTO!$A$4:$A$6</c:f>
              <c:strCache>
                <c:ptCount val="2"/>
                <c:pt idx="0">
                  <c:v>SPRINT-1</c:v>
                </c:pt>
                <c:pt idx="1">
                  <c:v>SPRINT-2</c:v>
                </c:pt>
              </c:strCache>
            </c:strRef>
          </c:cat>
          <c:val>
            <c:numRef>
              <c:f>SPRINT_PROYECTO!$C$4:$C$6</c:f>
              <c:numCache>
                <c:formatCode>General</c:formatCode>
                <c:ptCount val="2"/>
                <c:pt idx="0">
                  <c:v>38.5</c:v>
                </c:pt>
                <c:pt idx="1">
                  <c:v>16</c:v>
                </c:pt>
              </c:numCache>
            </c:numRef>
          </c:val>
        </c:ser>
        <c:ser>
          <c:idx val="2"/>
          <c:order val="2"/>
          <c:tx>
            <c:strRef>
              <c:f>SPRINT_PROYECTO!$D$3</c:f>
              <c:strCache>
                <c:ptCount val="1"/>
                <c:pt idx="0">
                  <c:v>Suma de IM00</c:v>
                </c:pt>
              </c:strCache>
            </c:strRef>
          </c:tx>
          <c:spPr>
            <a:pattFill prst="ltDn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solidFill>
                <a:schemeClr val="accent3"/>
              </a:solidFill>
            </a:ln>
            <a:effectLst/>
            <a:sp3d>
              <a:contourClr>
                <a:schemeClr val="accent3"/>
              </a:contourClr>
            </a:sp3d>
          </c:spPr>
          <c:invertIfNegative val="0"/>
          <c:cat>
            <c:strRef>
              <c:f>SPRINT_PROYECTO!$A$4:$A$6</c:f>
              <c:strCache>
                <c:ptCount val="2"/>
                <c:pt idx="0">
                  <c:v>SPRINT-1</c:v>
                </c:pt>
                <c:pt idx="1">
                  <c:v>SPRINT-2</c:v>
                </c:pt>
              </c:strCache>
            </c:strRef>
          </c:cat>
          <c:val>
            <c:numRef>
              <c:f>SPRINT_PROYECTO!$D$4:$D$6</c:f>
              <c:numCache>
                <c:formatCode>General</c:formatCode>
                <c:ptCount val="2"/>
                <c:pt idx="0">
                  <c:v>77</c:v>
                </c:pt>
                <c:pt idx="1">
                  <c:v>31</c:v>
                </c:pt>
              </c:numCache>
            </c:numRef>
          </c:val>
        </c:ser>
        <c:ser>
          <c:idx val="3"/>
          <c:order val="3"/>
          <c:tx>
            <c:strRef>
              <c:f>SPRINT_PROYECTO!$E$3</c:f>
              <c:strCache>
                <c:ptCount val="1"/>
                <c:pt idx="0">
                  <c:v>Suma de PR00</c:v>
                </c:pt>
              </c:strCache>
            </c:strRef>
          </c:tx>
          <c:spPr>
            <a:pattFill prst="ltDnDiag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solidFill>
                <a:schemeClr val="accent4"/>
              </a:solidFill>
            </a:ln>
            <a:effectLst/>
            <a:sp3d>
              <a:contourClr>
                <a:schemeClr val="accent4"/>
              </a:contourClr>
            </a:sp3d>
          </c:spPr>
          <c:invertIfNegative val="0"/>
          <c:cat>
            <c:strRef>
              <c:f>SPRINT_PROYECTO!$A$4:$A$6</c:f>
              <c:strCache>
                <c:ptCount val="2"/>
                <c:pt idx="0">
                  <c:v>SPRINT-1</c:v>
                </c:pt>
                <c:pt idx="1">
                  <c:v>SPRINT-2</c:v>
                </c:pt>
              </c:strCache>
            </c:strRef>
          </c:cat>
          <c:val>
            <c:numRef>
              <c:f>SPRINT_PROYECTO!$E$4:$E$6</c:f>
              <c:numCache>
                <c:formatCode>General</c:formatCode>
                <c:ptCount val="2"/>
                <c:pt idx="0">
                  <c:v>42</c:v>
                </c:pt>
                <c:pt idx="1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72395616"/>
        <c:axId val="972397248"/>
        <c:axId val="0"/>
      </c:bar3DChart>
      <c:catAx>
        <c:axId val="97239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72397248"/>
        <c:crosses val="autoZero"/>
        <c:auto val="1"/>
        <c:lblAlgn val="ctr"/>
        <c:lblOffset val="100"/>
        <c:noMultiLvlLbl val="0"/>
      </c:catAx>
      <c:valAx>
        <c:axId val="97239724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7239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2</xdr:row>
      <xdr:rowOff>4762</xdr:rowOff>
    </xdr:from>
    <xdr:to>
      <xdr:col>10</xdr:col>
      <xdr:colOff>295275</xdr:colOff>
      <xdr:row>16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ayan Muñoz" refreshedDate="41771.908713425924" createdVersion="5" refreshedVersion="5" minRefreshableVersion="3" recordCount="10">
  <cacheSource type="worksheet">
    <worksheetSource name="Tabla2"/>
  </cacheSource>
  <cacheFields count="21">
    <cacheField name="Sprint-ID" numFmtId="0">
      <sharedItems containsBlank="1" count="3">
        <s v="SPRINT-1"/>
        <s v="SPRINT-2"/>
        <m u="1"/>
      </sharedItems>
    </cacheField>
    <cacheField name="User Story-ID" numFmtId="0">
      <sharedItems/>
    </cacheField>
    <cacheField name="User Story" numFmtId="0">
      <sharedItems/>
    </cacheField>
    <cacheField name="RQ01" numFmtId="0">
      <sharedItems/>
    </cacheField>
    <cacheField name="RQ02" numFmtId="0">
      <sharedItems/>
    </cacheField>
    <cacheField name="RQ00" numFmtId="0">
      <sharedItems containsSemiMixedTypes="0" containsString="0" containsNumber="1" minValue="1.5" maxValue="1.5"/>
    </cacheField>
    <cacheField name="DI01" numFmtId="0">
      <sharedItems/>
    </cacheField>
    <cacheField name="DI02" numFmtId="0">
      <sharedItems/>
    </cacheField>
    <cacheField name="DI03" numFmtId="0">
      <sharedItems/>
    </cacheField>
    <cacheField name="DI00" numFmtId="0">
      <sharedItems containsSemiMixedTypes="0" containsString="0" containsNumber="1" minValue="5" maxValue="6"/>
    </cacheField>
    <cacheField name="PR01" numFmtId="0">
      <sharedItems/>
    </cacheField>
    <cacheField name="PR02" numFmtId="0">
      <sharedItems/>
    </cacheField>
    <cacheField name="PR03" numFmtId="0">
      <sharedItems/>
    </cacheField>
    <cacheField name="PR00" numFmtId="0">
      <sharedItems containsSemiMixedTypes="0" containsString="0" containsNumber="1" containsInteger="1" minValue="4" maxValue="8"/>
    </cacheField>
    <cacheField name="IM01" numFmtId="0">
      <sharedItems/>
    </cacheField>
    <cacheField name="IM02" numFmtId="0">
      <sharedItems/>
    </cacheField>
    <cacheField name="IM03" numFmtId="0">
      <sharedItems/>
    </cacheField>
    <cacheField name="IM04" numFmtId="0">
      <sharedItems/>
    </cacheField>
    <cacheField name="IM00" numFmtId="0">
      <sharedItems containsSemiMixedTypes="0" containsString="0" containsNumber="1" containsInteger="1" minValue="9" maxValue="13"/>
    </cacheField>
    <cacheField name="Esfuerzo Total" numFmtId="164">
      <sharedItems containsSemiMixedTypes="0" containsString="0" containsNumber="1" minValue="19.5" maxValue="28.5"/>
    </cacheField>
    <cacheField name="Valor AHP" numFmtId="0">
      <sharedItems containsSemiMixedTypes="0" containsString="0" containsNumber="1" minValue="0.13" maxValue="0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s v="US-001"/>
    <s v="poder iniciar sesión"/>
    <s v="BAJA"/>
    <s v="BAJA"/>
    <n v="1.5"/>
    <s v="BAJA"/>
    <s v="BAJA"/>
    <s v="BAJA"/>
    <n v="5"/>
    <s v="BAJA"/>
    <s v="BAJA"/>
    <s v="BAJA"/>
    <n v="4"/>
    <s v="BAJA"/>
    <s v="BAJA"/>
    <s v="BAJA"/>
    <s v="BAJA"/>
    <n v="9"/>
    <n v="19.5"/>
    <n v="0.46"/>
  </r>
  <r>
    <x v="0"/>
    <s v="US-005"/>
    <s v="tener la facultad de comparar precios entre mis proformas de 2 supermercados distintos"/>
    <s v="ALTA"/>
    <s v="ALTA"/>
    <n v="1.5"/>
    <s v="ALTA"/>
    <s v="ALTA"/>
    <s v="ALTA"/>
    <n v="6"/>
    <s v="ALTA"/>
    <s v="ALTA"/>
    <s v="ALTA"/>
    <n v="8"/>
    <s v="ALTA"/>
    <s v="ALTA"/>
    <s v="ALTA"/>
    <s v="ALTA"/>
    <n v="13"/>
    <n v="28.5"/>
    <n v="0.26"/>
  </r>
  <r>
    <x v="0"/>
    <s v="US-004"/>
    <s v="tener la facultad de obtener una proforma de mi lista de compra en un supermercado"/>
    <s v="ALTA"/>
    <s v="ALTA"/>
    <n v="1.5"/>
    <s v="ALTA"/>
    <s v="ALTA"/>
    <s v="ALTA"/>
    <n v="6"/>
    <s v="ALTA"/>
    <s v="ALTA"/>
    <s v="ALTA"/>
    <n v="8"/>
    <s v="ALTA"/>
    <s v="ALTA"/>
    <s v="ALTA"/>
    <s v="ALTA"/>
    <n v="13"/>
    <n v="28.5"/>
    <n v="0.17"/>
  </r>
  <r>
    <x v="0"/>
    <s v="US-007"/>
    <s v="tener la facultad de crear, eliminar y modificar las cuentas de los clientes"/>
    <s v="MEDIA"/>
    <s v="MEDIA"/>
    <n v="1.5"/>
    <s v="MEDIA"/>
    <s v="MEDIA"/>
    <s v="MEDIA"/>
    <n v="5.5"/>
    <s v="MEDIA"/>
    <s v="MEDIA"/>
    <s v="MEDIA"/>
    <n v="6"/>
    <s v="MEDIA"/>
    <s v="MEDIA"/>
    <s v="MEDIA"/>
    <s v="MEDIA"/>
    <n v="11"/>
    <n v="24"/>
    <n v="0.16"/>
  </r>
  <r>
    <x v="0"/>
    <s v="US-008"/>
    <s v="tener la facultad de agregar, eliminar o modificar supermercados_x000a_"/>
    <s v="MEDIA"/>
    <s v="MEDIA"/>
    <n v="1.5"/>
    <s v="MEDIA"/>
    <s v="MEDIA"/>
    <s v="MEDIA"/>
    <n v="5.5"/>
    <s v="MEDIA"/>
    <s v="MEDIA"/>
    <s v="MEDIA"/>
    <n v="6"/>
    <s v="MEDIA"/>
    <s v="MEDIA"/>
    <s v="MEDIA"/>
    <s v="MEDIA"/>
    <n v="11"/>
    <n v="24"/>
    <n v="0.16"/>
  </r>
  <r>
    <x v="0"/>
    <s v="US-009"/>
    <s v="tener la facultad de agregar, eliminar o modificar productos(modificar precio de productos en determinado supermercado)"/>
    <s v="MEDIA"/>
    <s v="MEDIA"/>
    <n v="1.5"/>
    <s v="MEDIA"/>
    <s v="MEDIA"/>
    <s v="MEDIA"/>
    <n v="5.5"/>
    <s v="MEDIA"/>
    <s v="MEDIA"/>
    <s v="MEDIA"/>
    <n v="6"/>
    <s v="MEDIA"/>
    <s v="MEDIA"/>
    <s v="MEDIA"/>
    <s v="MEDIA"/>
    <n v="11"/>
    <n v="24"/>
    <n v="0.16"/>
  </r>
  <r>
    <x v="1"/>
    <s v="US-006"/>
    <s v="tener la facultad de realizar la compra(online) en el supermercado más conveniente (precio o distancia)"/>
    <s v="ALTA"/>
    <s v="ALTA"/>
    <n v="1.5"/>
    <s v="ALTA"/>
    <s v="ALTA"/>
    <s v="ALTA"/>
    <n v="6"/>
    <s v="ALTA"/>
    <s v="ALTA"/>
    <s v="ALTA"/>
    <n v="8"/>
    <s v="ALTA"/>
    <s v="ALTA"/>
    <s v="ALTA"/>
    <s v="ALTA"/>
    <n v="13"/>
    <n v="28.5"/>
    <n v="0.15"/>
  </r>
  <r>
    <x v="1"/>
    <s v="US-010"/>
    <s v="tener la posibilidad de acceder al detalle de productos"/>
    <s v="BAJA"/>
    <s v="BAJA"/>
    <n v="1.5"/>
    <s v="BAJA"/>
    <s v="BAJA"/>
    <s v="BAJA"/>
    <n v="5"/>
    <s v="BAJA"/>
    <s v="BAJA"/>
    <s v="BAJA"/>
    <n v="4"/>
    <s v="BAJA"/>
    <s v="BAJA"/>
    <s v="BAJA"/>
    <s v="BAJA"/>
    <n v="9"/>
    <n v="19.5"/>
    <n v="0.14000000000000001"/>
  </r>
  <r>
    <x v="1"/>
    <s v="US-002"/>
    <s v="poder observar un historial de mis últimas busquedas de productos y supermercados"/>
    <s v="BAJA"/>
    <s v="BAJA"/>
    <n v="1.5"/>
    <s v="BAJA"/>
    <s v="BAJA"/>
    <s v="BAJA"/>
    <n v="5"/>
    <s v="BAJA"/>
    <s v="BAJA"/>
    <s v="BAJA"/>
    <n v="4"/>
    <s v="BAJA"/>
    <s v="BAJA"/>
    <s v="BAJA"/>
    <s v="BAJA"/>
    <n v="9"/>
    <n v="19.5"/>
    <n v="0.13"/>
  </r>
  <r>
    <x v="0"/>
    <s v="US-003"/>
    <s v="tener la facultad de elegir un supermercado"/>
    <s v="BAJA"/>
    <s v="BAJA"/>
    <n v="1.5"/>
    <s v="BAJA"/>
    <s v="BAJA"/>
    <s v="BAJA"/>
    <n v="5"/>
    <s v="BAJA"/>
    <s v="BAJA"/>
    <s v="BAJA"/>
    <n v="4"/>
    <s v="BAJA"/>
    <s v="BAJA"/>
    <s v="BAJA"/>
    <s v="BAJA"/>
    <n v="9"/>
    <n v="19.5"/>
    <n v="0.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1">
  <location ref="A3:E6" firstHeaderRow="0" firstDataRow="1" firstDataCol="1"/>
  <pivotFields count="21">
    <pivotField axis="axisRow" showAll="0">
      <items count="4">
        <item m="1" x="2"/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 defaultSubtotal="0"/>
    <pivotField showAll="0"/>
    <pivotField showAll="0"/>
    <pivotField showAll="0"/>
    <pivotField showAll="0"/>
    <pivotField dataField="1" showAll="0"/>
    <pivotField showAll="0"/>
    <pivotField showAll="0" defaultSubtotal="0"/>
  </pivotFields>
  <rowFields count="1">
    <field x="0"/>
  </rowFields>
  <rowItems count="3"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de RQ00" fld="5" baseField="0" baseItem="0"/>
    <dataField name="Suma de DI00" fld="9" baseField="0" baseItem="0"/>
    <dataField name="Suma de IM00" fld="18" baseField="0" baseItem="0"/>
    <dataField name="Suma de PR00" fld="13" baseField="0" baseItem="0"/>
  </dataFields>
  <chartFormats count="4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B3:F13" totalsRowShown="0" headerRowDxfId="29" dataDxfId="28">
  <autoFilter ref="B3:F13"/>
  <tableColumns count="5">
    <tableColumn id="1" name="User Story ID" dataDxfId="27"/>
    <tableColumn id="2" name="Stakeholder" dataDxfId="26"/>
    <tableColumn id="3" name="Objetivo" dataDxfId="25"/>
    <tableColumn id="4" name="Capacidad" dataDxfId="24"/>
    <tableColumn id="5" name="Especificación" dataDxfId="23">
      <calculatedColumnFormula>CONCATENATE("Como ",C4," requiero ", E4," para ",D4)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B4:V14" totalsRowShown="0" headerRowDxfId="22" dataDxfId="21">
  <autoFilter ref="B4:V14"/>
  <sortState ref="B5:V14">
    <sortCondition descending="1" ref="V4:V14"/>
  </sortState>
  <tableColumns count="21">
    <tableColumn id="1" name="Sprint-ID" dataDxfId="20"/>
    <tableColumn id="2" name="User Story-ID" dataDxfId="19"/>
    <tableColumn id="3" name="User Story" dataDxfId="18">
      <calculatedColumnFormula>IFERROR(VLOOKUP(Tabla2[[#This Row],[User Story-ID]],Tabla1[#All],4,FALSE),"(TBD)")</calculatedColumnFormula>
    </tableColumn>
    <tableColumn id="4" name="RQ01" dataDxfId="17"/>
    <tableColumn id="5" name="RQ02" dataDxfId="16"/>
    <tableColumn id="16" name="RQ00" dataDxfId="15">
      <calculatedColumnFormula>IFERROR(VLOOKUP(Tabla2[[#This Row],[RQ01]],TABLA_ESTIMADOS,2,FALSE),0)+IFERROR(VLOOKUP(Tabla2[[#This Row],[RQ01]],TABLA_ESTIMADOS,3,FALSE),0)</calculatedColumnFormula>
    </tableColumn>
    <tableColumn id="6" name="DI01" dataDxfId="14"/>
    <tableColumn id="7" name="DI02" dataDxfId="13"/>
    <tableColumn id="8" name="DI03" dataDxfId="12"/>
    <tableColumn id="17" name="DI00" dataDxfId="11">
      <calculatedColumnFormula>IFERROR(VLOOKUP(Tabla2[[#This Row],[DI01]],TABLA_ESTIMADOS,5,FALSE),0)+IFERROR(VLOOKUP(Tabla2[[#This Row],[DI02]],TABLA_ESTIMADOS,6,FALSE),0)+IFERROR(VLOOKUP(Tabla2[[#This Row],[DI03]],TABLA_ESTIMADOS,7,FALSE),0)</calculatedColumnFormula>
    </tableColumn>
    <tableColumn id="9" name="PR01" dataDxfId="10"/>
    <tableColumn id="10" name="PR02" dataDxfId="9"/>
    <tableColumn id="11" name="PR03" dataDxfId="8"/>
    <tableColumn id="18" name="PR00" dataDxfId="7">
      <calculatedColumnFormula>IFERROR(VLOOKUP(Tabla2[[#This Row],[PR01]],TABLA_ESTIMADOS,9,FALSE),0)+IFERROR(VLOOKUP(Tabla2[[#This Row],[PR02]],TABLA_ESTIMADOS,10,FALSE),0)+IFERROR(VLOOKUP(Tabla2[[#This Row],[PR03]],TABLA_ESTIMADOS,11,FALSE),0)</calculatedColumnFormula>
    </tableColumn>
    <tableColumn id="12" name="IM01" dataDxfId="6"/>
    <tableColumn id="13" name="IM02" dataDxfId="5"/>
    <tableColumn id="14" name="IM03" dataDxfId="4"/>
    <tableColumn id="15" name="IM04" dataDxfId="3"/>
    <tableColumn id="19" name="IM00" dataDxfId="2">
      <calculatedColumnFormula>IFERROR(VLOOKUP(Tabla2[[#This Row],[IM01]],TABLA_ESTIMADOS,13,FALSE),0)+IFERROR(VLOOKUP(Tabla2[[#This Row],[IM02]],TABLA_ESTIMADOS,14,FALSE),0)+IFERROR(VLOOKUP(Tabla2[[#This Row],[IM03]],TABLA_ESTIMADOS,15,FALSE),0)+IFERROR(VLOOKUP(Tabla2[[#This Row],[IM04]],TABLA_ESTIMADOS,16,FALSE),0)</calculatedColumnFormula>
    </tableColumn>
    <tableColumn id="20" name="Esfuerzo Total" dataDxfId="1">
      <calculatedColumnFormula>+Tabla2[[#This Row],[IM00]]+Tabla2[[#This Row],[PR00]]+Tabla2[[#This Row],[DI00]]+Tabla2[[#This Row],[RQ00]]</calculatedColumnFormula>
    </tableColumn>
    <tableColumn id="21" name="Valor AHP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3"/>
  <sheetViews>
    <sheetView workbookViewId="0">
      <selection activeCell="E6" sqref="E6"/>
    </sheetView>
  </sheetViews>
  <sheetFormatPr baseColWidth="10" defaultRowHeight="12.75" x14ac:dyDescent="0.2"/>
  <cols>
    <col min="1" max="1" width="2.140625" style="1" customWidth="1"/>
    <col min="2" max="3" width="15.28515625" style="1" customWidth="1"/>
    <col min="4" max="4" width="27.28515625" style="1" customWidth="1"/>
    <col min="5" max="5" width="25.7109375" style="1" customWidth="1"/>
    <col min="6" max="6" width="78.42578125" style="1" customWidth="1"/>
    <col min="7" max="16384" width="11.42578125" style="1"/>
  </cols>
  <sheetData>
    <row r="1" spans="2:6" ht="15.75" x14ac:dyDescent="0.25">
      <c r="B1" s="2" t="s">
        <v>7</v>
      </c>
    </row>
    <row r="3" spans="2:6" x14ac:dyDescent="0.2">
      <c r="B3" s="1" t="s">
        <v>0</v>
      </c>
      <c r="C3" s="1" t="s">
        <v>1</v>
      </c>
      <c r="D3" s="1" t="s">
        <v>2</v>
      </c>
      <c r="E3" s="1" t="s">
        <v>3</v>
      </c>
      <c r="F3" s="1" t="s">
        <v>8</v>
      </c>
    </row>
    <row r="4" spans="2:6" ht="25.5" x14ac:dyDescent="0.2">
      <c r="B4" s="3" t="s">
        <v>4</v>
      </c>
      <c r="C4" s="3" t="s">
        <v>67</v>
      </c>
      <c r="D4" s="3" t="s">
        <v>82</v>
      </c>
      <c r="E4" s="3" t="s">
        <v>68</v>
      </c>
      <c r="F4" s="3" t="str">
        <f t="shared" ref="F4:F6" si="0">CONCATENATE("Como ",C4," requiero ", E4," para ",D4)</f>
        <v>Como cliente requiero poder iniciar sesión para poder iniciar la busqueda de productos.</v>
      </c>
    </row>
    <row r="5" spans="2:6" ht="38.25" x14ac:dyDescent="0.2">
      <c r="B5" s="3" t="s">
        <v>5</v>
      </c>
      <c r="C5" s="3" t="s">
        <v>67</v>
      </c>
      <c r="D5" s="3" t="s">
        <v>83</v>
      </c>
      <c r="E5" s="3" t="s">
        <v>69</v>
      </c>
      <c r="F5" s="3" t="str">
        <f t="shared" si="0"/>
        <v>Como cliente requiero poder observar un historial de mis últimas busquedas de productos y supermercados para poder reducir tiempos de consulta.</v>
      </c>
    </row>
    <row r="6" spans="2:6" ht="25.5" x14ac:dyDescent="0.2">
      <c r="B6" s="3" t="s">
        <v>6</v>
      </c>
      <c r="C6" s="3" t="s">
        <v>67</v>
      </c>
      <c r="D6" s="3" t="s">
        <v>82</v>
      </c>
      <c r="E6" s="3" t="s">
        <v>70</v>
      </c>
      <c r="F6" s="3" t="str">
        <f t="shared" si="0"/>
        <v>Como cliente requiero tener la facultad de elegir un supermercado para poder iniciar la busqueda de productos.</v>
      </c>
    </row>
    <row r="7" spans="2:6" ht="38.25" x14ac:dyDescent="0.2">
      <c r="B7" s="3" t="s">
        <v>60</v>
      </c>
      <c r="C7" s="26" t="s">
        <v>67</v>
      </c>
      <c r="D7" s="3" t="s">
        <v>80</v>
      </c>
      <c r="E7" s="3" t="s">
        <v>71</v>
      </c>
      <c r="F7" s="27" t="str">
        <f>CONCATENATE("Como ",C7," requiero ", E7," para ",D7)</f>
        <v>Como cliente requiero tener la facultad de obtener una proforma de mi lista de compra en un supermercado para poder comparar precios entre supermercados.</v>
      </c>
    </row>
    <row r="8" spans="2:6" ht="38.25" x14ac:dyDescent="0.2">
      <c r="B8" s="3" t="s">
        <v>61</v>
      </c>
      <c r="C8" s="26" t="s">
        <v>67</v>
      </c>
      <c r="D8" s="3" t="s">
        <v>81</v>
      </c>
      <c r="E8" s="3" t="s">
        <v>72</v>
      </c>
      <c r="F8" s="27" t="str">
        <f t="shared" ref="F8:F13" si="1">CONCATENATE("Como ",C8," requiero ", E8," para ",D8)</f>
        <v>Como cliente requiero tener la facultad de comparar precios entre mis proformas de 2 supermercados distintos para poder realizar la compra vía online.</v>
      </c>
    </row>
    <row r="9" spans="2:6" ht="63.75" x14ac:dyDescent="0.2">
      <c r="B9" s="3" t="s">
        <v>62</v>
      </c>
      <c r="C9" s="3" t="s">
        <v>67</v>
      </c>
      <c r="D9" s="3" t="s">
        <v>87</v>
      </c>
      <c r="E9" s="3" t="s">
        <v>73</v>
      </c>
      <c r="F9" s="27" t="str">
        <f t="shared" si="1"/>
        <v>Como cliente requiero tener la facultad de realizar la compra(online) en el supermercado más conveniente (precio o distancia) para poder reducir tiempos de compra.</v>
      </c>
    </row>
    <row r="10" spans="2:6" ht="38.25" x14ac:dyDescent="0.2">
      <c r="B10" s="3" t="s">
        <v>63</v>
      </c>
      <c r="C10" s="3" t="s">
        <v>74</v>
      </c>
      <c r="D10" s="3" t="s">
        <v>85</v>
      </c>
      <c r="E10" s="3" t="s">
        <v>75</v>
      </c>
      <c r="F10" s="27" t="str">
        <f t="shared" si="1"/>
        <v>Como administrador requiero tener la facultad de crear, eliminar y modificar las cuentas de los clientes para poder otorgarles soporte a nivel de software.</v>
      </c>
    </row>
    <row r="11" spans="2:6" ht="51" x14ac:dyDescent="0.2">
      <c r="B11" s="3" t="s">
        <v>64</v>
      </c>
      <c r="C11" s="3" t="s">
        <v>74</v>
      </c>
      <c r="D11" s="3" t="s">
        <v>86</v>
      </c>
      <c r="E11" s="3" t="s">
        <v>76</v>
      </c>
      <c r="F11" s="27" t="str">
        <f t="shared" si="1"/>
        <v>Como administrador requiero tener la facultad de agregar, eliminar o modificar supermercados
 para poder incrementar las funcionalidades de la aplicación.</v>
      </c>
    </row>
    <row r="12" spans="2:6" ht="63.75" x14ac:dyDescent="0.2">
      <c r="B12" s="3" t="s">
        <v>65</v>
      </c>
      <c r="C12" s="3" t="s">
        <v>74</v>
      </c>
      <c r="D12" s="3" t="s">
        <v>79</v>
      </c>
      <c r="E12" s="3" t="s">
        <v>77</v>
      </c>
      <c r="F12" s="27" t="str">
        <f t="shared" si="1"/>
        <v>Como administrador requiero tener la facultad de agregar, eliminar o modificar productos(modificar precio de productos en determinado supermercado) para tener actualizado el sistema con respecto a los cambios por supermercado.</v>
      </c>
    </row>
    <row r="13" spans="2:6" ht="25.5" x14ac:dyDescent="0.2">
      <c r="B13" s="3" t="s">
        <v>66</v>
      </c>
      <c r="C13" s="3" t="s">
        <v>67</v>
      </c>
      <c r="D13" s="3" t="s">
        <v>84</v>
      </c>
      <c r="E13" s="3" t="s">
        <v>78</v>
      </c>
      <c r="F13" s="27" t="str">
        <f t="shared" si="1"/>
        <v>Como cliente requiero tener la posibilidad de acceder al detalle de productos para poder conocer sus características e insumos.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5"/>
  <sheetViews>
    <sheetView tabSelected="1" topLeftCell="E1" workbookViewId="0">
      <selection activeCell="N16" sqref="N16"/>
    </sheetView>
  </sheetViews>
  <sheetFormatPr baseColWidth="10" defaultRowHeight="12.75" x14ac:dyDescent="0.2"/>
  <cols>
    <col min="1" max="1" width="3.140625" style="1" customWidth="1"/>
    <col min="2" max="2" width="10" style="1" customWidth="1"/>
    <col min="3" max="3" width="13.42578125" style="1" customWidth="1"/>
    <col min="4" max="4" width="100.140625" style="1" bestFit="1" customWidth="1"/>
    <col min="5" max="11" width="7.42578125" style="1" customWidth="1"/>
    <col min="12" max="15" width="7.42578125" style="4" customWidth="1"/>
    <col min="16" max="16" width="7.28515625" style="1" bestFit="1" customWidth="1"/>
    <col min="17" max="18" width="8.140625" style="1" bestFit="1" customWidth="1"/>
    <col min="19" max="20" width="7.28515625" style="1" bestFit="1" customWidth="1"/>
    <col min="21" max="21" width="14.140625" style="1" bestFit="1" customWidth="1"/>
    <col min="22" max="16384" width="11.42578125" style="1"/>
  </cols>
  <sheetData>
    <row r="1" spans="2:22" s="13" customFormat="1" ht="17.25" customHeight="1" x14ac:dyDescent="0.25">
      <c r="E1" s="31" t="s">
        <v>43</v>
      </c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</row>
    <row r="2" spans="2:22" ht="12.75" customHeight="1" x14ac:dyDescent="0.2">
      <c r="E2" s="32" t="s">
        <v>18</v>
      </c>
      <c r="F2" s="32"/>
      <c r="G2" s="32"/>
      <c r="H2" s="33" t="s">
        <v>17</v>
      </c>
      <c r="I2" s="33"/>
      <c r="J2" s="33"/>
      <c r="K2" s="33"/>
      <c r="L2" s="34" t="s">
        <v>22</v>
      </c>
      <c r="M2" s="34"/>
      <c r="N2" s="34"/>
      <c r="O2" s="34"/>
      <c r="P2" s="35" t="s">
        <v>23</v>
      </c>
      <c r="Q2" s="35"/>
      <c r="R2" s="35"/>
      <c r="S2" s="35"/>
      <c r="T2" s="35"/>
    </row>
    <row r="3" spans="2:22" ht="84" customHeight="1" x14ac:dyDescent="0.2">
      <c r="E3" s="8" t="s">
        <v>16</v>
      </c>
      <c r="F3" s="8" t="s">
        <v>12</v>
      </c>
      <c r="G3" s="11" t="str">
        <f>CONCATENATE("Esfuerzo: ",E2)</f>
        <v>Esfuerzo: REQUERIMIENTOS</v>
      </c>
      <c r="H3" s="8" t="s">
        <v>13</v>
      </c>
      <c r="I3" s="8" t="s">
        <v>14</v>
      </c>
      <c r="J3" s="8" t="s">
        <v>15</v>
      </c>
      <c r="K3" s="11" t="str">
        <f>CONCATENATE("Esfuerzo: ",H2)</f>
        <v>Esfuerzo: DISEÑO</v>
      </c>
      <c r="L3" s="8" t="s">
        <v>19</v>
      </c>
      <c r="M3" s="8" t="s">
        <v>20</v>
      </c>
      <c r="N3" s="8" t="s">
        <v>21</v>
      </c>
      <c r="O3" s="11" t="str">
        <f>CONCATENATE("Esfuerzo: ",L2)</f>
        <v>Esfuerzo: PRUEBAS</v>
      </c>
      <c r="P3" s="8" t="s">
        <v>38</v>
      </c>
      <c r="Q3" s="8" t="s">
        <v>24</v>
      </c>
      <c r="R3" s="8" t="s">
        <v>39</v>
      </c>
      <c r="S3" s="8" t="s">
        <v>41</v>
      </c>
      <c r="T3" s="11" t="str">
        <f>CONCATENATE("Esfuerzo: ",P2)</f>
        <v>Esfuerzo: IMPLEMENTACIÓN</v>
      </c>
    </row>
    <row r="4" spans="2:22" x14ac:dyDescent="0.2">
      <c r="B4" s="1" t="s">
        <v>9</v>
      </c>
      <c r="C4" s="1" t="s">
        <v>10</v>
      </c>
      <c r="D4" s="1" t="s">
        <v>11</v>
      </c>
      <c r="E4" s="4" t="s">
        <v>27</v>
      </c>
      <c r="F4" s="4" t="s">
        <v>28</v>
      </c>
      <c r="G4" s="4" t="s">
        <v>44</v>
      </c>
      <c r="H4" s="5" t="s">
        <v>29</v>
      </c>
      <c r="I4" s="5" t="s">
        <v>30</v>
      </c>
      <c r="J4" s="5" t="s">
        <v>31</v>
      </c>
      <c r="K4" s="5" t="s">
        <v>45</v>
      </c>
      <c r="L4" s="4" t="s">
        <v>32</v>
      </c>
      <c r="M4" s="4" t="s">
        <v>33</v>
      </c>
      <c r="N4" s="4" t="s">
        <v>34</v>
      </c>
      <c r="O4" s="4" t="s">
        <v>54</v>
      </c>
      <c r="P4" s="1" t="s">
        <v>25</v>
      </c>
      <c r="Q4" s="1" t="s">
        <v>26</v>
      </c>
      <c r="R4" s="1" t="s">
        <v>40</v>
      </c>
      <c r="S4" s="1" t="s">
        <v>42</v>
      </c>
      <c r="T4" s="1" t="s">
        <v>47</v>
      </c>
      <c r="U4" s="1" t="s">
        <v>48</v>
      </c>
      <c r="V4" s="1" t="s">
        <v>59</v>
      </c>
    </row>
    <row r="5" spans="2:22" x14ac:dyDescent="0.2">
      <c r="B5" s="28" t="s">
        <v>56</v>
      </c>
      <c r="C5" s="1" t="s">
        <v>4</v>
      </c>
      <c r="D5" s="1" t="str">
        <f>IFERROR(VLOOKUP(Tabla2[[#This Row],[User Story-ID]],Tabla1[#All],4,FALSE),"(TBD)")</f>
        <v>poder iniciar sesión</v>
      </c>
      <c r="E5" s="6" t="s">
        <v>37</v>
      </c>
      <c r="F5" s="6" t="s">
        <v>37</v>
      </c>
      <c r="G5" s="10">
        <f>IFERROR(VLOOKUP(Tabla2[[#This Row],[RQ01]],TABLA_ESTIMADOS,2,FALSE),0)+IFERROR(VLOOKUP(Tabla2[[#This Row],[RQ01]],TABLA_ESTIMADOS,3,FALSE),0)</f>
        <v>1.5</v>
      </c>
      <c r="H5" s="6" t="s">
        <v>37</v>
      </c>
      <c r="I5" s="6" t="s">
        <v>37</v>
      </c>
      <c r="J5" s="6" t="s">
        <v>37</v>
      </c>
      <c r="K5" s="10">
        <f>IFERROR(VLOOKUP(Tabla2[[#This Row],[DI01]],TABLA_ESTIMADOS,5,FALSE),0)+IFERROR(VLOOKUP(Tabla2[[#This Row],[DI02]],TABLA_ESTIMADOS,6,FALSE),0)+IFERROR(VLOOKUP(Tabla2[[#This Row],[DI03]],TABLA_ESTIMADOS,7,FALSE),0)</f>
        <v>5</v>
      </c>
      <c r="L5" s="6" t="s">
        <v>37</v>
      </c>
      <c r="M5" s="6" t="s">
        <v>37</v>
      </c>
      <c r="N5" s="6" t="s">
        <v>37</v>
      </c>
      <c r="O5" s="10">
        <f>IFERROR(VLOOKUP(Tabla2[[#This Row],[PR01]],TABLA_ESTIMADOS,9,FALSE),0)+IFERROR(VLOOKUP(Tabla2[[#This Row],[PR02]],TABLA_ESTIMADOS,10,FALSE),0)+IFERROR(VLOOKUP(Tabla2[[#This Row],[PR03]],TABLA_ESTIMADOS,11,FALSE),0)</f>
        <v>4</v>
      </c>
      <c r="P5" s="6" t="s">
        <v>37</v>
      </c>
      <c r="Q5" s="6" t="s">
        <v>37</v>
      </c>
      <c r="R5" s="6" t="s">
        <v>37</v>
      </c>
      <c r="S5" s="6" t="s">
        <v>37</v>
      </c>
      <c r="T5" s="10">
        <f>IFERROR(VLOOKUP(Tabla2[[#This Row],[IM01]],TABLA_ESTIMADOS,13,FALSE),0)+IFERROR(VLOOKUP(Tabla2[[#This Row],[IM02]],TABLA_ESTIMADOS,14,FALSE),0)+IFERROR(VLOOKUP(Tabla2[[#This Row],[IM03]],TABLA_ESTIMADOS,15,FALSE),0)+IFERROR(VLOOKUP(Tabla2[[#This Row],[IM04]],TABLA_ESTIMADOS,16,FALSE),0)</f>
        <v>9</v>
      </c>
      <c r="U5" s="38">
        <f>+Tabla2[[#This Row],[IM00]]+Tabla2[[#This Row],[PR00]]+Tabla2[[#This Row],[DI00]]+Tabla2[[#This Row],[RQ00]]</f>
        <v>19.5</v>
      </c>
      <c r="V5" s="6">
        <v>0.46</v>
      </c>
    </row>
    <row r="6" spans="2:22" x14ac:dyDescent="0.2">
      <c r="B6" s="1" t="s">
        <v>57</v>
      </c>
      <c r="C6" s="1" t="s">
        <v>61</v>
      </c>
      <c r="D6" s="1" t="str">
        <f>IFERROR(VLOOKUP(Tabla2[[#This Row],[User Story-ID]],Tabla1[#All],4,FALSE),"(TBD)")</f>
        <v>tener la facultad de comparar precios entre mis proformas de 2 supermercados distintos</v>
      </c>
      <c r="E6" s="6" t="s">
        <v>35</v>
      </c>
      <c r="F6" s="6" t="s">
        <v>35</v>
      </c>
      <c r="G6" s="10">
        <f>IFERROR(VLOOKUP(Tabla2[[#This Row],[RQ01]],TABLA_ESTIMADOS,2,FALSE),0)+IFERROR(VLOOKUP(Tabla2[[#This Row],[RQ01]],TABLA_ESTIMADOS,3,FALSE),0)</f>
        <v>1.5</v>
      </c>
      <c r="H6" s="6" t="s">
        <v>35</v>
      </c>
      <c r="I6" s="6" t="s">
        <v>35</v>
      </c>
      <c r="J6" s="6" t="s">
        <v>35</v>
      </c>
      <c r="K6" s="10">
        <f>IFERROR(VLOOKUP(Tabla2[[#This Row],[DI01]],TABLA_ESTIMADOS,5,FALSE),0)+IFERROR(VLOOKUP(Tabla2[[#This Row],[DI02]],TABLA_ESTIMADOS,6,FALSE),0)+IFERROR(VLOOKUP(Tabla2[[#This Row],[DI03]],TABLA_ESTIMADOS,7,FALSE),0)</f>
        <v>6</v>
      </c>
      <c r="L6" s="6" t="s">
        <v>35</v>
      </c>
      <c r="M6" s="6" t="s">
        <v>35</v>
      </c>
      <c r="N6" s="6" t="s">
        <v>35</v>
      </c>
      <c r="O6" s="10">
        <f>IFERROR(VLOOKUP(Tabla2[[#This Row],[PR01]],TABLA_ESTIMADOS,9,FALSE),0)+IFERROR(VLOOKUP(Tabla2[[#This Row],[PR02]],TABLA_ESTIMADOS,10,FALSE),0)+IFERROR(VLOOKUP(Tabla2[[#This Row],[PR03]],TABLA_ESTIMADOS,11,FALSE),0)</f>
        <v>8</v>
      </c>
      <c r="P6" s="6" t="s">
        <v>35</v>
      </c>
      <c r="Q6" s="6" t="s">
        <v>35</v>
      </c>
      <c r="R6" s="6" t="s">
        <v>35</v>
      </c>
      <c r="S6" s="6" t="s">
        <v>35</v>
      </c>
      <c r="T6" s="10">
        <f>IFERROR(VLOOKUP(Tabla2[[#This Row],[IM01]],TABLA_ESTIMADOS,13,FALSE),0)+IFERROR(VLOOKUP(Tabla2[[#This Row],[IM02]],TABLA_ESTIMADOS,14,FALSE),0)+IFERROR(VLOOKUP(Tabla2[[#This Row],[IM03]],TABLA_ESTIMADOS,15,FALSE),0)+IFERROR(VLOOKUP(Tabla2[[#This Row],[IM04]],TABLA_ESTIMADOS,16,FALSE),0)</f>
        <v>13</v>
      </c>
      <c r="U6" s="20">
        <f>+Tabla2[[#This Row],[IM00]]+Tabla2[[#This Row],[PR00]]+Tabla2[[#This Row],[DI00]]+Tabla2[[#This Row],[RQ00]]</f>
        <v>28.5</v>
      </c>
      <c r="V6" s="6">
        <v>0.26</v>
      </c>
    </row>
    <row r="7" spans="2:22" x14ac:dyDescent="0.2">
      <c r="B7" s="1" t="s">
        <v>57</v>
      </c>
      <c r="C7" s="1" t="s">
        <v>60</v>
      </c>
      <c r="D7" s="1" t="str">
        <f>IFERROR(VLOOKUP(Tabla2[[#This Row],[User Story-ID]],Tabla1[#All],4,FALSE),"(TBD)")</f>
        <v>tener la facultad de obtener una proforma de mi lista de compra en un supermercado</v>
      </c>
      <c r="E7" s="6" t="s">
        <v>35</v>
      </c>
      <c r="F7" s="6" t="s">
        <v>35</v>
      </c>
      <c r="G7" s="10">
        <f>IFERROR(VLOOKUP(Tabla2[[#This Row],[RQ01]],TABLA_ESTIMADOS,2,FALSE),0)+IFERROR(VLOOKUP(Tabla2[[#This Row],[RQ01]],TABLA_ESTIMADOS,3,FALSE),0)</f>
        <v>1.5</v>
      </c>
      <c r="H7" s="6" t="s">
        <v>35</v>
      </c>
      <c r="I7" s="6" t="s">
        <v>35</v>
      </c>
      <c r="J7" s="6" t="s">
        <v>35</v>
      </c>
      <c r="K7" s="10">
        <f>IFERROR(VLOOKUP(Tabla2[[#This Row],[DI01]],TABLA_ESTIMADOS,5,FALSE),0)+IFERROR(VLOOKUP(Tabla2[[#This Row],[DI02]],TABLA_ESTIMADOS,6,FALSE),0)+IFERROR(VLOOKUP(Tabla2[[#This Row],[DI03]],TABLA_ESTIMADOS,7,FALSE),0)</f>
        <v>6</v>
      </c>
      <c r="L7" s="6" t="s">
        <v>35</v>
      </c>
      <c r="M7" s="6" t="s">
        <v>35</v>
      </c>
      <c r="N7" s="6" t="s">
        <v>35</v>
      </c>
      <c r="O7" s="10">
        <f>IFERROR(VLOOKUP(Tabla2[[#This Row],[PR01]],TABLA_ESTIMADOS,9,FALSE),0)+IFERROR(VLOOKUP(Tabla2[[#This Row],[PR02]],TABLA_ESTIMADOS,10,FALSE),0)+IFERROR(VLOOKUP(Tabla2[[#This Row],[PR03]],TABLA_ESTIMADOS,11,FALSE),0)</f>
        <v>8</v>
      </c>
      <c r="P7" s="6" t="s">
        <v>35</v>
      </c>
      <c r="Q7" s="6" t="s">
        <v>35</v>
      </c>
      <c r="R7" s="6" t="s">
        <v>35</v>
      </c>
      <c r="S7" s="6" t="s">
        <v>35</v>
      </c>
      <c r="T7" s="10">
        <f>IFERROR(VLOOKUP(Tabla2[[#This Row],[IM01]],TABLA_ESTIMADOS,13,FALSE),0)+IFERROR(VLOOKUP(Tabla2[[#This Row],[IM02]],TABLA_ESTIMADOS,14,FALSE),0)+IFERROR(VLOOKUP(Tabla2[[#This Row],[IM03]],TABLA_ESTIMADOS,15,FALSE),0)+IFERROR(VLOOKUP(Tabla2[[#This Row],[IM04]],TABLA_ESTIMADOS,16,FALSE),0)</f>
        <v>13</v>
      </c>
      <c r="U7" s="20">
        <f>+Tabla2[[#This Row],[IM00]]+Tabla2[[#This Row],[PR00]]+Tabla2[[#This Row],[DI00]]+Tabla2[[#This Row],[RQ00]]</f>
        <v>28.5</v>
      </c>
      <c r="V7" s="6">
        <v>0.17</v>
      </c>
    </row>
    <row r="8" spans="2:22" x14ac:dyDescent="0.2">
      <c r="B8" s="28" t="s">
        <v>56</v>
      </c>
      <c r="C8" s="1" t="s">
        <v>63</v>
      </c>
      <c r="D8" s="1" t="str">
        <f>IFERROR(VLOOKUP(Tabla2[[#This Row],[User Story-ID]],Tabla1[#All],4,FALSE),"(TBD)")</f>
        <v>tener la facultad de crear, eliminar y modificar las cuentas de los clientes</v>
      </c>
      <c r="E8" s="6" t="s">
        <v>36</v>
      </c>
      <c r="F8" s="6" t="s">
        <v>36</v>
      </c>
      <c r="G8" s="10">
        <f>IFERROR(VLOOKUP(Tabla2[[#This Row],[RQ01]],TABLA_ESTIMADOS,2,FALSE),0)+IFERROR(VLOOKUP(Tabla2[[#This Row],[RQ01]],TABLA_ESTIMADOS,3,FALSE),0)</f>
        <v>1.5</v>
      </c>
      <c r="H8" s="6" t="s">
        <v>36</v>
      </c>
      <c r="I8" s="6" t="s">
        <v>36</v>
      </c>
      <c r="J8" s="6" t="s">
        <v>36</v>
      </c>
      <c r="K8" s="10">
        <f>IFERROR(VLOOKUP(Tabla2[[#This Row],[DI01]],TABLA_ESTIMADOS,5,FALSE),0)+IFERROR(VLOOKUP(Tabla2[[#This Row],[DI02]],TABLA_ESTIMADOS,6,FALSE),0)+IFERROR(VLOOKUP(Tabla2[[#This Row],[DI03]],TABLA_ESTIMADOS,7,FALSE),0)</f>
        <v>5.5</v>
      </c>
      <c r="L8" s="6" t="s">
        <v>36</v>
      </c>
      <c r="M8" s="6" t="s">
        <v>36</v>
      </c>
      <c r="N8" s="6" t="s">
        <v>36</v>
      </c>
      <c r="O8" s="10">
        <f>IFERROR(VLOOKUP(Tabla2[[#This Row],[PR01]],TABLA_ESTIMADOS,9,FALSE),0)+IFERROR(VLOOKUP(Tabla2[[#This Row],[PR02]],TABLA_ESTIMADOS,10,FALSE),0)+IFERROR(VLOOKUP(Tabla2[[#This Row],[PR03]],TABLA_ESTIMADOS,11,FALSE),0)</f>
        <v>6</v>
      </c>
      <c r="P8" s="6" t="s">
        <v>36</v>
      </c>
      <c r="Q8" s="6" t="s">
        <v>36</v>
      </c>
      <c r="R8" s="6" t="s">
        <v>36</v>
      </c>
      <c r="S8" s="6" t="s">
        <v>36</v>
      </c>
      <c r="T8" s="10">
        <f>IFERROR(VLOOKUP(Tabla2[[#This Row],[IM01]],TABLA_ESTIMADOS,13,FALSE),0)+IFERROR(VLOOKUP(Tabla2[[#This Row],[IM02]],TABLA_ESTIMADOS,14,FALSE),0)+IFERROR(VLOOKUP(Tabla2[[#This Row],[IM03]],TABLA_ESTIMADOS,15,FALSE),0)+IFERROR(VLOOKUP(Tabla2[[#This Row],[IM04]],TABLA_ESTIMADOS,16,FALSE),0)</f>
        <v>11</v>
      </c>
      <c r="U8" s="38">
        <f>+Tabla2[[#This Row],[IM00]]+Tabla2[[#This Row],[PR00]]+Tabla2[[#This Row],[DI00]]+Tabla2[[#This Row],[RQ00]]</f>
        <v>24</v>
      </c>
      <c r="V8" s="6">
        <v>0.16</v>
      </c>
    </row>
    <row r="9" spans="2:22" x14ac:dyDescent="0.2">
      <c r="B9" s="28" t="s">
        <v>56</v>
      </c>
      <c r="C9" s="1" t="s">
        <v>64</v>
      </c>
      <c r="D9" s="22" t="str">
        <f>IFERROR(VLOOKUP(Tabla2[[#This Row],[User Story-ID]],Tabla1[#All],4,FALSE),"(TBD)")</f>
        <v xml:space="preserve">tener la facultad de agregar, eliminar o modificar supermercados
</v>
      </c>
      <c r="E9" s="23" t="s">
        <v>36</v>
      </c>
      <c r="F9" s="23" t="s">
        <v>36</v>
      </c>
      <c r="G9" s="24">
        <f>IFERROR(VLOOKUP(Tabla2[[#This Row],[RQ01]],TABLA_ESTIMADOS,2,FALSE),0)+IFERROR(VLOOKUP(Tabla2[[#This Row],[RQ01]],TABLA_ESTIMADOS,3,FALSE),0)</f>
        <v>1.5</v>
      </c>
      <c r="H9" s="23" t="s">
        <v>36</v>
      </c>
      <c r="I9" s="23" t="s">
        <v>36</v>
      </c>
      <c r="J9" s="23" t="s">
        <v>36</v>
      </c>
      <c r="K9" s="24">
        <f>IFERROR(VLOOKUP(Tabla2[[#This Row],[DI01]],TABLA_ESTIMADOS,5,FALSE),0)+IFERROR(VLOOKUP(Tabla2[[#This Row],[DI02]],TABLA_ESTIMADOS,6,FALSE),0)+IFERROR(VLOOKUP(Tabla2[[#This Row],[DI03]],TABLA_ESTIMADOS,7,FALSE),0)</f>
        <v>5.5</v>
      </c>
      <c r="L9" s="23" t="s">
        <v>36</v>
      </c>
      <c r="M9" s="23" t="s">
        <v>36</v>
      </c>
      <c r="N9" s="23" t="s">
        <v>36</v>
      </c>
      <c r="O9" s="24">
        <f>IFERROR(VLOOKUP(Tabla2[[#This Row],[PR01]],TABLA_ESTIMADOS,9,FALSE),0)+IFERROR(VLOOKUP(Tabla2[[#This Row],[PR02]],TABLA_ESTIMADOS,10,FALSE),0)+IFERROR(VLOOKUP(Tabla2[[#This Row],[PR03]],TABLA_ESTIMADOS,11,FALSE),0)</f>
        <v>6</v>
      </c>
      <c r="P9" s="23" t="s">
        <v>36</v>
      </c>
      <c r="Q9" s="23" t="s">
        <v>36</v>
      </c>
      <c r="R9" s="23" t="s">
        <v>36</v>
      </c>
      <c r="S9" s="23" t="s">
        <v>36</v>
      </c>
      <c r="T9" s="24">
        <f>IFERROR(VLOOKUP(Tabla2[[#This Row],[IM01]],TABLA_ESTIMADOS,13,FALSE),0)+IFERROR(VLOOKUP(Tabla2[[#This Row],[IM02]],TABLA_ESTIMADOS,14,FALSE),0)+IFERROR(VLOOKUP(Tabla2[[#This Row],[IM03]],TABLA_ESTIMADOS,15,FALSE),0)+IFERROR(VLOOKUP(Tabla2[[#This Row],[IM04]],TABLA_ESTIMADOS,16,FALSE),0)</f>
        <v>11</v>
      </c>
      <c r="U9" s="39">
        <f>+Tabla2[[#This Row],[IM00]]+Tabla2[[#This Row],[PR00]]+Tabla2[[#This Row],[DI00]]+Tabla2[[#This Row],[RQ00]]</f>
        <v>24</v>
      </c>
      <c r="V9" s="23">
        <v>0.16</v>
      </c>
    </row>
    <row r="10" spans="2:22" x14ac:dyDescent="0.2">
      <c r="B10" s="28" t="s">
        <v>56</v>
      </c>
      <c r="C10" s="1" t="s">
        <v>65</v>
      </c>
      <c r="D10" s="22" t="str">
        <f>IFERROR(VLOOKUP(Tabla2[[#This Row],[User Story-ID]],Tabla1[#All],4,FALSE),"(TBD)")</f>
        <v>tener la facultad de agregar, eliminar o modificar productos(modificar precio de productos en determinado supermercado)</v>
      </c>
      <c r="E10" s="23" t="s">
        <v>36</v>
      </c>
      <c r="F10" s="23" t="s">
        <v>36</v>
      </c>
      <c r="G10" s="24">
        <f>IFERROR(VLOOKUP(Tabla2[[#This Row],[RQ01]],TABLA_ESTIMADOS,2,FALSE),0)+IFERROR(VLOOKUP(Tabla2[[#This Row],[RQ01]],TABLA_ESTIMADOS,3,FALSE),0)</f>
        <v>1.5</v>
      </c>
      <c r="H10" s="23" t="s">
        <v>36</v>
      </c>
      <c r="I10" s="23" t="s">
        <v>36</v>
      </c>
      <c r="J10" s="23" t="s">
        <v>36</v>
      </c>
      <c r="K10" s="24">
        <f>IFERROR(VLOOKUP(Tabla2[[#This Row],[DI01]],TABLA_ESTIMADOS,5,FALSE),0)+IFERROR(VLOOKUP(Tabla2[[#This Row],[DI02]],TABLA_ESTIMADOS,6,FALSE),0)+IFERROR(VLOOKUP(Tabla2[[#This Row],[DI03]],TABLA_ESTIMADOS,7,FALSE),0)</f>
        <v>5.5</v>
      </c>
      <c r="L10" s="23" t="s">
        <v>36</v>
      </c>
      <c r="M10" s="23" t="s">
        <v>36</v>
      </c>
      <c r="N10" s="23" t="s">
        <v>36</v>
      </c>
      <c r="O10" s="24">
        <f>IFERROR(VLOOKUP(Tabla2[[#This Row],[PR01]],TABLA_ESTIMADOS,9,FALSE),0)+IFERROR(VLOOKUP(Tabla2[[#This Row],[PR02]],TABLA_ESTIMADOS,10,FALSE),0)+IFERROR(VLOOKUP(Tabla2[[#This Row],[PR03]],TABLA_ESTIMADOS,11,FALSE),0)</f>
        <v>6</v>
      </c>
      <c r="P10" s="23" t="s">
        <v>36</v>
      </c>
      <c r="Q10" s="23" t="s">
        <v>36</v>
      </c>
      <c r="R10" s="23" t="s">
        <v>36</v>
      </c>
      <c r="S10" s="23" t="s">
        <v>36</v>
      </c>
      <c r="T10" s="24">
        <f>IFERROR(VLOOKUP(Tabla2[[#This Row],[IM01]],TABLA_ESTIMADOS,13,FALSE),0)+IFERROR(VLOOKUP(Tabla2[[#This Row],[IM02]],TABLA_ESTIMADOS,14,FALSE),0)+IFERROR(VLOOKUP(Tabla2[[#This Row],[IM03]],TABLA_ESTIMADOS,15,FALSE),0)+IFERROR(VLOOKUP(Tabla2[[#This Row],[IM04]],TABLA_ESTIMADOS,16,FALSE),0)</f>
        <v>11</v>
      </c>
      <c r="U10" s="39">
        <f>+Tabla2[[#This Row],[IM00]]+Tabla2[[#This Row],[PR00]]+Tabla2[[#This Row],[DI00]]+Tabla2[[#This Row],[RQ00]]</f>
        <v>24</v>
      </c>
      <c r="V10" s="23">
        <v>0.16</v>
      </c>
    </row>
    <row r="11" spans="2:22" x14ac:dyDescent="0.2">
      <c r="B11" s="1" t="s">
        <v>57</v>
      </c>
      <c r="C11" s="1" t="s">
        <v>62</v>
      </c>
      <c r="D11" s="1" t="str">
        <f>IFERROR(VLOOKUP(Tabla2[[#This Row],[User Story-ID]],Tabla1[#All],4,FALSE),"(TBD)")</f>
        <v>tener la facultad de realizar la compra(online) en el supermercado más conveniente (precio o distancia)</v>
      </c>
      <c r="E11" s="6" t="s">
        <v>35</v>
      </c>
      <c r="F11" s="6" t="s">
        <v>35</v>
      </c>
      <c r="G11" s="10">
        <f>IFERROR(VLOOKUP(Tabla2[[#This Row],[RQ01]],TABLA_ESTIMADOS,2,FALSE),0)+IFERROR(VLOOKUP(Tabla2[[#This Row],[RQ01]],TABLA_ESTIMADOS,3,FALSE),0)</f>
        <v>1.5</v>
      </c>
      <c r="H11" s="6" t="s">
        <v>35</v>
      </c>
      <c r="I11" s="6" t="s">
        <v>35</v>
      </c>
      <c r="J11" s="6" t="s">
        <v>35</v>
      </c>
      <c r="K11" s="10">
        <f>IFERROR(VLOOKUP(Tabla2[[#This Row],[DI01]],TABLA_ESTIMADOS,5,FALSE),0)+IFERROR(VLOOKUP(Tabla2[[#This Row],[DI02]],TABLA_ESTIMADOS,6,FALSE),0)+IFERROR(VLOOKUP(Tabla2[[#This Row],[DI03]],TABLA_ESTIMADOS,7,FALSE),0)</f>
        <v>6</v>
      </c>
      <c r="L11" s="6" t="s">
        <v>35</v>
      </c>
      <c r="M11" s="6" t="s">
        <v>35</v>
      </c>
      <c r="N11" s="6" t="s">
        <v>35</v>
      </c>
      <c r="O11" s="10">
        <f>IFERROR(VLOOKUP(Tabla2[[#This Row],[PR01]],TABLA_ESTIMADOS,9,FALSE),0)+IFERROR(VLOOKUP(Tabla2[[#This Row],[PR02]],TABLA_ESTIMADOS,10,FALSE),0)+IFERROR(VLOOKUP(Tabla2[[#This Row],[PR03]],TABLA_ESTIMADOS,11,FALSE),0)</f>
        <v>8</v>
      </c>
      <c r="P11" s="6" t="s">
        <v>35</v>
      </c>
      <c r="Q11" s="6" t="s">
        <v>35</v>
      </c>
      <c r="R11" s="6" t="s">
        <v>35</v>
      </c>
      <c r="S11" s="6" t="s">
        <v>35</v>
      </c>
      <c r="T11" s="10">
        <f>IFERROR(VLOOKUP(Tabla2[[#This Row],[IM01]],TABLA_ESTIMADOS,13,FALSE),0)+IFERROR(VLOOKUP(Tabla2[[#This Row],[IM02]],TABLA_ESTIMADOS,14,FALSE),0)+IFERROR(VLOOKUP(Tabla2[[#This Row],[IM03]],TABLA_ESTIMADOS,15,FALSE),0)+IFERROR(VLOOKUP(Tabla2[[#This Row],[IM04]],TABLA_ESTIMADOS,16,FALSE),0)</f>
        <v>13</v>
      </c>
      <c r="U11" s="20">
        <f>+Tabla2[[#This Row],[IM00]]+Tabla2[[#This Row],[PR00]]+Tabla2[[#This Row],[DI00]]+Tabla2[[#This Row],[RQ00]]</f>
        <v>28.5</v>
      </c>
      <c r="V11" s="6">
        <v>0.15</v>
      </c>
    </row>
    <row r="12" spans="2:22" x14ac:dyDescent="0.2">
      <c r="B12" s="1" t="s">
        <v>57</v>
      </c>
      <c r="C12" s="1" t="s">
        <v>66</v>
      </c>
      <c r="D12" s="22" t="str">
        <f>IFERROR(VLOOKUP(Tabla2[[#This Row],[User Story-ID]],Tabla1[#All],4,FALSE),"(TBD)")</f>
        <v>tener la posibilidad de acceder al detalle de productos</v>
      </c>
      <c r="E12" s="23" t="s">
        <v>37</v>
      </c>
      <c r="F12" s="23" t="s">
        <v>37</v>
      </c>
      <c r="G12" s="24">
        <f>IFERROR(VLOOKUP(Tabla2[[#This Row],[RQ01]],TABLA_ESTIMADOS,2,FALSE),0)+IFERROR(VLOOKUP(Tabla2[[#This Row],[RQ01]],TABLA_ESTIMADOS,3,FALSE),0)</f>
        <v>1.5</v>
      </c>
      <c r="H12" s="23" t="s">
        <v>37</v>
      </c>
      <c r="I12" s="23" t="s">
        <v>37</v>
      </c>
      <c r="J12" s="23" t="s">
        <v>37</v>
      </c>
      <c r="K12" s="24">
        <f>IFERROR(VLOOKUP(Tabla2[[#This Row],[DI01]],TABLA_ESTIMADOS,5,FALSE),0)+IFERROR(VLOOKUP(Tabla2[[#This Row],[DI02]],TABLA_ESTIMADOS,6,FALSE),0)+IFERROR(VLOOKUP(Tabla2[[#This Row],[DI03]],TABLA_ESTIMADOS,7,FALSE),0)</f>
        <v>5</v>
      </c>
      <c r="L12" s="23" t="s">
        <v>37</v>
      </c>
      <c r="M12" s="23" t="s">
        <v>37</v>
      </c>
      <c r="N12" s="23" t="s">
        <v>37</v>
      </c>
      <c r="O12" s="24">
        <f>IFERROR(VLOOKUP(Tabla2[[#This Row],[PR01]],TABLA_ESTIMADOS,9,FALSE),0)+IFERROR(VLOOKUP(Tabla2[[#This Row],[PR02]],TABLA_ESTIMADOS,10,FALSE),0)+IFERROR(VLOOKUP(Tabla2[[#This Row],[PR03]],TABLA_ESTIMADOS,11,FALSE),0)</f>
        <v>4</v>
      </c>
      <c r="P12" s="23" t="s">
        <v>37</v>
      </c>
      <c r="Q12" s="23" t="s">
        <v>37</v>
      </c>
      <c r="R12" s="23" t="s">
        <v>37</v>
      </c>
      <c r="S12" s="23" t="s">
        <v>37</v>
      </c>
      <c r="T12" s="24">
        <f>IFERROR(VLOOKUP(Tabla2[[#This Row],[IM01]],TABLA_ESTIMADOS,13,FALSE),0)+IFERROR(VLOOKUP(Tabla2[[#This Row],[IM02]],TABLA_ESTIMADOS,14,FALSE),0)+IFERROR(VLOOKUP(Tabla2[[#This Row],[IM03]],TABLA_ESTIMADOS,15,FALSE),0)+IFERROR(VLOOKUP(Tabla2[[#This Row],[IM04]],TABLA_ESTIMADOS,16,FALSE),0)</f>
        <v>9</v>
      </c>
      <c r="U12" s="25">
        <f>+Tabla2[[#This Row],[IM00]]+Tabla2[[#This Row],[PR00]]+Tabla2[[#This Row],[DI00]]+Tabla2[[#This Row],[RQ00]]</f>
        <v>19.5</v>
      </c>
      <c r="V12" s="23">
        <v>0.14000000000000001</v>
      </c>
    </row>
    <row r="13" spans="2:22" x14ac:dyDescent="0.2">
      <c r="B13" s="1" t="s">
        <v>57</v>
      </c>
      <c r="C13" s="1" t="s">
        <v>5</v>
      </c>
      <c r="D13" s="1" t="str">
        <f>IFERROR(VLOOKUP(Tabla2[[#This Row],[User Story-ID]],Tabla1[#All],4,FALSE),"(TBD)")</f>
        <v>poder observar un historial de mis últimas busquedas de productos y supermercados</v>
      </c>
      <c r="E13" s="6" t="s">
        <v>37</v>
      </c>
      <c r="F13" s="6" t="s">
        <v>37</v>
      </c>
      <c r="G13" s="10">
        <f>IFERROR(VLOOKUP(Tabla2[[#This Row],[RQ01]],TABLA_ESTIMADOS,2,FALSE),0)+IFERROR(VLOOKUP(Tabla2[[#This Row],[RQ01]],TABLA_ESTIMADOS,3,FALSE),0)</f>
        <v>1.5</v>
      </c>
      <c r="H13" s="6" t="s">
        <v>37</v>
      </c>
      <c r="I13" s="6" t="s">
        <v>37</v>
      </c>
      <c r="J13" s="6" t="s">
        <v>37</v>
      </c>
      <c r="K13" s="10">
        <f>IFERROR(VLOOKUP(Tabla2[[#This Row],[DI01]],TABLA_ESTIMADOS,5,FALSE),0)+IFERROR(VLOOKUP(Tabla2[[#This Row],[DI02]],TABLA_ESTIMADOS,6,FALSE),0)+IFERROR(VLOOKUP(Tabla2[[#This Row],[DI03]],TABLA_ESTIMADOS,7,FALSE),0)</f>
        <v>5</v>
      </c>
      <c r="L13" s="6" t="s">
        <v>37</v>
      </c>
      <c r="M13" s="6" t="s">
        <v>37</v>
      </c>
      <c r="N13" s="6" t="s">
        <v>37</v>
      </c>
      <c r="O13" s="10">
        <f>IFERROR(VLOOKUP(Tabla2[[#This Row],[PR01]],TABLA_ESTIMADOS,9,FALSE),0)+IFERROR(VLOOKUP(Tabla2[[#This Row],[PR02]],TABLA_ESTIMADOS,10,FALSE),0)+IFERROR(VLOOKUP(Tabla2[[#This Row],[PR03]],TABLA_ESTIMADOS,11,FALSE),0)</f>
        <v>4</v>
      </c>
      <c r="P13" s="6" t="s">
        <v>37</v>
      </c>
      <c r="Q13" s="6" t="s">
        <v>37</v>
      </c>
      <c r="R13" s="6" t="s">
        <v>37</v>
      </c>
      <c r="S13" s="6" t="s">
        <v>37</v>
      </c>
      <c r="T13" s="10">
        <f>IFERROR(VLOOKUP(Tabla2[[#This Row],[IM01]],TABLA_ESTIMADOS,13,FALSE),0)+IFERROR(VLOOKUP(Tabla2[[#This Row],[IM02]],TABLA_ESTIMADOS,14,FALSE),0)+IFERROR(VLOOKUP(Tabla2[[#This Row],[IM03]],TABLA_ESTIMADOS,15,FALSE),0)+IFERROR(VLOOKUP(Tabla2[[#This Row],[IM04]],TABLA_ESTIMADOS,16,FALSE),0)</f>
        <v>9</v>
      </c>
      <c r="U13" s="20">
        <f>+Tabla2[[#This Row],[IM00]]+Tabla2[[#This Row],[PR00]]+Tabla2[[#This Row],[DI00]]+Tabla2[[#This Row],[RQ00]]</f>
        <v>19.5</v>
      </c>
      <c r="V13" s="6">
        <v>0.13</v>
      </c>
    </row>
    <row r="14" spans="2:22" x14ac:dyDescent="0.2">
      <c r="B14" s="28" t="s">
        <v>56</v>
      </c>
      <c r="C14" s="1" t="s">
        <v>6</v>
      </c>
      <c r="D14" s="1" t="str">
        <f>IFERROR(VLOOKUP(Tabla2[[#This Row],[User Story-ID]],Tabla1[#All],4,FALSE),"(TBD)")</f>
        <v>tener la facultad de elegir un supermercado</v>
      </c>
      <c r="E14" s="6" t="s">
        <v>37</v>
      </c>
      <c r="F14" s="6" t="s">
        <v>37</v>
      </c>
      <c r="G14" s="10">
        <f>IFERROR(VLOOKUP(Tabla2[[#This Row],[RQ01]],TABLA_ESTIMADOS,2,FALSE),0)+IFERROR(VLOOKUP(Tabla2[[#This Row],[RQ01]],TABLA_ESTIMADOS,3,FALSE),0)</f>
        <v>1.5</v>
      </c>
      <c r="H14" s="6" t="s">
        <v>37</v>
      </c>
      <c r="I14" s="6" t="s">
        <v>37</v>
      </c>
      <c r="J14" s="6" t="s">
        <v>37</v>
      </c>
      <c r="K14" s="10">
        <f>IFERROR(VLOOKUP(Tabla2[[#This Row],[DI01]],TABLA_ESTIMADOS,5,FALSE),0)+IFERROR(VLOOKUP(Tabla2[[#This Row],[DI02]],TABLA_ESTIMADOS,6,FALSE),0)+IFERROR(VLOOKUP(Tabla2[[#This Row],[DI03]],TABLA_ESTIMADOS,7,FALSE),0)</f>
        <v>5</v>
      </c>
      <c r="L14" s="6" t="s">
        <v>37</v>
      </c>
      <c r="M14" s="6" t="s">
        <v>37</v>
      </c>
      <c r="N14" s="6" t="s">
        <v>37</v>
      </c>
      <c r="O14" s="10">
        <f>IFERROR(VLOOKUP(Tabla2[[#This Row],[PR01]],TABLA_ESTIMADOS,9,FALSE),0)+IFERROR(VLOOKUP(Tabla2[[#This Row],[PR02]],TABLA_ESTIMADOS,10,FALSE),0)+IFERROR(VLOOKUP(Tabla2[[#This Row],[PR03]],TABLA_ESTIMADOS,11,FALSE),0)</f>
        <v>4</v>
      </c>
      <c r="P14" s="6" t="s">
        <v>37</v>
      </c>
      <c r="Q14" s="6" t="s">
        <v>37</v>
      </c>
      <c r="R14" s="6" t="s">
        <v>37</v>
      </c>
      <c r="S14" s="6" t="s">
        <v>37</v>
      </c>
      <c r="T14" s="10">
        <f>IFERROR(VLOOKUP(Tabla2[[#This Row],[IM01]],TABLA_ESTIMADOS,13,FALSE),0)+IFERROR(VLOOKUP(Tabla2[[#This Row],[IM02]],TABLA_ESTIMADOS,14,FALSE),0)+IFERROR(VLOOKUP(Tabla2[[#This Row],[IM03]],TABLA_ESTIMADOS,15,FALSE),0)+IFERROR(VLOOKUP(Tabla2[[#This Row],[IM04]],TABLA_ESTIMADOS,16,FALSE),0)</f>
        <v>9</v>
      </c>
      <c r="U14" s="38">
        <f>+Tabla2[[#This Row],[IM00]]+Tabla2[[#This Row],[PR00]]+Tabla2[[#This Row],[DI00]]+Tabla2[[#This Row],[RQ00]]</f>
        <v>19.5</v>
      </c>
      <c r="V14" s="6">
        <v>0.13</v>
      </c>
    </row>
    <row r="16" spans="2:22" x14ac:dyDescent="0.2">
      <c r="U16" s="37"/>
    </row>
    <row r="20" spans="4:20" ht="12.75" customHeight="1" x14ac:dyDescent="0.2"/>
    <row r="22" spans="4:20" x14ac:dyDescent="0.2">
      <c r="E22" s="30" t="s">
        <v>46</v>
      </c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</row>
    <row r="23" spans="4:20" x14ac:dyDescent="0.2">
      <c r="E23" s="12" t="str">
        <f>Tabla2[[#Headers],[RQ01]]</f>
        <v>RQ01</v>
      </c>
      <c r="F23" s="12" t="str">
        <f>Tabla2[[#Headers],[RQ02]]</f>
        <v>RQ02</v>
      </c>
      <c r="G23" s="12" t="str">
        <f>Tabla2[[#Headers],[RQ00]]</f>
        <v>RQ00</v>
      </c>
      <c r="H23" s="12" t="str">
        <f>Tabla2[[#Headers],[DI01]]</f>
        <v>DI01</v>
      </c>
      <c r="I23" s="12" t="str">
        <f>Tabla2[[#Headers],[DI02]]</f>
        <v>DI02</v>
      </c>
      <c r="J23" s="12" t="str">
        <f>Tabla2[[#Headers],[DI03]]</f>
        <v>DI03</v>
      </c>
      <c r="K23" s="12" t="str">
        <f>Tabla2[[#Headers],[DI00]]</f>
        <v>DI00</v>
      </c>
      <c r="L23" s="12" t="str">
        <f>Tabla2[[#Headers],[PR01]]</f>
        <v>PR01</v>
      </c>
      <c r="M23" s="12" t="str">
        <f>Tabla2[[#Headers],[PR02]]</f>
        <v>PR02</v>
      </c>
      <c r="N23" s="12" t="str">
        <f>Tabla2[[#Headers],[PR03]]</f>
        <v>PR03</v>
      </c>
      <c r="O23" s="12"/>
      <c r="P23" s="12" t="str">
        <f>Tabla2[[#Headers],[IM01]]</f>
        <v>IM01</v>
      </c>
      <c r="Q23" s="12" t="str">
        <f>Tabla2[[#Headers],[IM02]]</f>
        <v>IM02</v>
      </c>
      <c r="R23" s="12" t="str">
        <f>Tabla2[[#Headers],[IM03]]</f>
        <v>IM03</v>
      </c>
      <c r="S23" s="12" t="str">
        <f>Tabla2[[#Headers],[IM04]]</f>
        <v>IM04</v>
      </c>
      <c r="T23" s="12" t="str">
        <f>Tabla2[[#Headers],[IM00]]</f>
        <v>IM00</v>
      </c>
    </row>
    <row r="24" spans="4:20" x14ac:dyDescent="0.2">
      <c r="D24" s="7" t="s">
        <v>35</v>
      </c>
      <c r="E24" s="9">
        <v>0.5</v>
      </c>
      <c r="F24" s="14">
        <v>1</v>
      </c>
      <c r="G24" s="10">
        <f>+E24+F24</f>
        <v>1.5</v>
      </c>
      <c r="H24" s="15">
        <v>2</v>
      </c>
      <c r="I24" s="15">
        <v>2</v>
      </c>
      <c r="J24" s="15">
        <v>2</v>
      </c>
      <c r="K24" s="19">
        <f>SUM(H24:J24)</f>
        <v>6</v>
      </c>
      <c r="L24" s="15">
        <v>3</v>
      </c>
      <c r="M24" s="15">
        <v>2</v>
      </c>
      <c r="N24" s="15">
        <v>3</v>
      </c>
      <c r="O24" s="19">
        <f>SUM(L24:N24)</f>
        <v>8</v>
      </c>
      <c r="P24" s="15">
        <v>3</v>
      </c>
      <c r="Q24" s="15">
        <v>5</v>
      </c>
      <c r="R24" s="15">
        <v>3</v>
      </c>
      <c r="S24" s="15">
        <v>2</v>
      </c>
      <c r="T24" s="19">
        <f>SUM(P24:S24)</f>
        <v>13</v>
      </c>
    </row>
    <row r="25" spans="4:20" x14ac:dyDescent="0.2">
      <c r="D25" s="7" t="s">
        <v>36</v>
      </c>
      <c r="E25" s="9">
        <v>0.5</v>
      </c>
      <c r="F25" s="14">
        <v>1</v>
      </c>
      <c r="G25" s="10">
        <f t="shared" ref="G25:G26" si="0">+E25+F25</f>
        <v>1.5</v>
      </c>
      <c r="H25" s="15">
        <v>2</v>
      </c>
      <c r="I25" s="15">
        <v>2</v>
      </c>
      <c r="J25" s="15">
        <v>1.5</v>
      </c>
      <c r="K25" s="19">
        <f t="shared" ref="K25:K26" si="1">SUM(H25:J25)</f>
        <v>5.5</v>
      </c>
      <c r="L25" s="15">
        <v>2</v>
      </c>
      <c r="M25" s="15">
        <v>1.5</v>
      </c>
      <c r="N25" s="15">
        <v>2.5</v>
      </c>
      <c r="O25" s="19">
        <f t="shared" ref="O25:O26" si="2">SUM(L25:N25)</f>
        <v>6</v>
      </c>
      <c r="P25" s="15">
        <v>2.5</v>
      </c>
      <c r="Q25" s="15">
        <v>4</v>
      </c>
      <c r="R25" s="15">
        <v>3</v>
      </c>
      <c r="S25" s="15">
        <v>1.5</v>
      </c>
      <c r="T25" s="19">
        <f t="shared" ref="T25:T26" si="3">SUM(P25:S25)</f>
        <v>11</v>
      </c>
    </row>
    <row r="26" spans="4:20" x14ac:dyDescent="0.2">
      <c r="D26" s="7" t="s">
        <v>37</v>
      </c>
      <c r="E26" s="9">
        <v>0.5</v>
      </c>
      <c r="F26" s="14">
        <v>1</v>
      </c>
      <c r="G26" s="10">
        <f t="shared" si="0"/>
        <v>1.5</v>
      </c>
      <c r="H26" s="15">
        <v>2</v>
      </c>
      <c r="I26" s="15">
        <v>2</v>
      </c>
      <c r="J26" s="15">
        <v>1</v>
      </c>
      <c r="K26" s="19">
        <f t="shared" si="1"/>
        <v>5</v>
      </c>
      <c r="L26" s="15">
        <v>1</v>
      </c>
      <c r="M26" s="15">
        <v>1</v>
      </c>
      <c r="N26" s="15">
        <v>2</v>
      </c>
      <c r="O26" s="19">
        <f t="shared" si="2"/>
        <v>4</v>
      </c>
      <c r="P26" s="15">
        <v>2</v>
      </c>
      <c r="Q26" s="15">
        <v>3</v>
      </c>
      <c r="R26" s="15">
        <v>3</v>
      </c>
      <c r="S26" s="15">
        <v>1</v>
      </c>
      <c r="T26" s="19">
        <f t="shared" si="3"/>
        <v>9</v>
      </c>
    </row>
    <row r="27" spans="4:20" x14ac:dyDescent="0.2">
      <c r="D27" s="4"/>
      <c r="E27" s="4"/>
      <c r="F27" s="4"/>
      <c r="G27" s="4"/>
      <c r="H27" s="4"/>
      <c r="I27" s="4"/>
      <c r="J27" s="4"/>
      <c r="K27" s="4"/>
      <c r="P27" s="4"/>
      <c r="Q27" s="4"/>
      <c r="R27" s="4"/>
      <c r="S27" s="4"/>
      <c r="T27" s="4"/>
    </row>
    <row r="28" spans="4:20" ht="409.5" customHeight="1" x14ac:dyDescent="0.2">
      <c r="E28" s="29" t="s">
        <v>88</v>
      </c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</row>
    <row r="29" spans="4:20" x14ac:dyDescent="0.2"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</row>
    <row r="30" spans="4:20" x14ac:dyDescent="0.2"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</row>
    <row r="31" spans="4:20" x14ac:dyDescent="0.2"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</row>
    <row r="32" spans="4:20" x14ac:dyDescent="0.2"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</row>
    <row r="33" spans="5:20" x14ac:dyDescent="0.2"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</row>
    <row r="34" spans="5:20" x14ac:dyDescent="0.2"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</row>
    <row r="35" spans="5:20" x14ac:dyDescent="0.2"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</row>
    <row r="36" spans="5:20" x14ac:dyDescent="0.2"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</row>
    <row r="37" spans="5:20" x14ac:dyDescent="0.2"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</row>
    <row r="38" spans="5:20" x14ac:dyDescent="0.2"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</row>
    <row r="39" spans="5:20" x14ac:dyDescent="0.2"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</row>
    <row r="40" spans="5:20" x14ac:dyDescent="0.2"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</row>
    <row r="41" spans="5:20" x14ac:dyDescent="0.2"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</row>
    <row r="42" spans="5:20" x14ac:dyDescent="0.2"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</row>
    <row r="43" spans="5:20" x14ac:dyDescent="0.2"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</row>
    <row r="44" spans="5:20" x14ac:dyDescent="0.2"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</row>
    <row r="45" spans="5:20" x14ac:dyDescent="0.2"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</row>
  </sheetData>
  <mergeCells count="7">
    <mergeCell ref="E28:T28"/>
    <mergeCell ref="E22:T22"/>
    <mergeCell ref="E1:S1"/>
    <mergeCell ref="E2:G2"/>
    <mergeCell ref="H2:K2"/>
    <mergeCell ref="L2:O2"/>
    <mergeCell ref="P2:T2"/>
  </mergeCells>
  <dataValidations count="2">
    <dataValidation type="list" allowBlank="1" showInputMessage="1" showErrorMessage="1" sqref="C5:C14">
      <formula1>USERSTORY_ID</formula1>
    </dataValidation>
    <dataValidation type="list" allowBlank="1" showInputMessage="1" showErrorMessage="1" sqref="H5:J14 L5:N14 E5:F14 P5:S14">
      <formula1>NIVEL_COMPLEJIDAD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B5" sqref="B5"/>
    </sheetView>
  </sheetViews>
  <sheetFormatPr baseColWidth="10" defaultRowHeight="15" x14ac:dyDescent="0.25"/>
  <cols>
    <col min="1" max="1" width="17.5703125" customWidth="1"/>
    <col min="2" max="2" width="13.5703125" bestFit="1" customWidth="1"/>
    <col min="3" max="3" width="12.85546875" bestFit="1" customWidth="1"/>
    <col min="4" max="4" width="13.42578125" bestFit="1" customWidth="1"/>
    <col min="5" max="5" width="13.28515625" bestFit="1" customWidth="1"/>
    <col min="6" max="6" width="21.7109375" bestFit="1" customWidth="1"/>
  </cols>
  <sheetData>
    <row r="1" spans="1:11" ht="18.75" x14ac:dyDescent="0.3">
      <c r="A1" s="36" t="s">
        <v>58</v>
      </c>
      <c r="B1" s="36"/>
      <c r="C1" s="36"/>
      <c r="D1" s="36"/>
      <c r="E1" s="36"/>
      <c r="F1" s="36"/>
      <c r="G1" s="36"/>
      <c r="H1" s="36"/>
      <c r="I1" s="36"/>
      <c r="J1" s="36"/>
      <c r="K1" s="36"/>
    </row>
    <row r="3" spans="1:11" x14ac:dyDescent="0.25">
      <c r="A3" s="16" t="s">
        <v>49</v>
      </c>
      <c r="B3" t="s">
        <v>50</v>
      </c>
      <c r="C3" t="s">
        <v>52</v>
      </c>
      <c r="D3" t="s">
        <v>53</v>
      </c>
      <c r="E3" t="s">
        <v>55</v>
      </c>
    </row>
    <row r="4" spans="1:11" x14ac:dyDescent="0.25">
      <c r="A4" s="17" t="s">
        <v>56</v>
      </c>
      <c r="B4" s="18">
        <v>10.5</v>
      </c>
      <c r="C4" s="18">
        <v>38.5</v>
      </c>
      <c r="D4" s="18">
        <v>77</v>
      </c>
      <c r="E4" s="18">
        <v>42</v>
      </c>
    </row>
    <row r="5" spans="1:11" x14ac:dyDescent="0.25">
      <c r="A5" s="17" t="s">
        <v>57</v>
      </c>
      <c r="B5" s="18">
        <v>4.5</v>
      </c>
      <c r="C5" s="18">
        <v>16</v>
      </c>
      <c r="D5" s="18">
        <v>31</v>
      </c>
      <c r="E5" s="18">
        <v>16</v>
      </c>
    </row>
    <row r="6" spans="1:11" x14ac:dyDescent="0.25">
      <c r="A6" s="17" t="s">
        <v>51</v>
      </c>
      <c r="B6" s="18">
        <v>15</v>
      </c>
      <c r="C6" s="18">
        <v>54.5</v>
      </c>
      <c r="D6" s="18">
        <v>108</v>
      </c>
      <c r="E6" s="18">
        <v>58</v>
      </c>
    </row>
  </sheetData>
  <mergeCells count="1">
    <mergeCell ref="A1:K1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4</vt:i4>
      </vt:variant>
    </vt:vector>
  </HeadingPairs>
  <TitlesOfParts>
    <vt:vector size="7" baseType="lpstr">
      <vt:lpstr>BACKLOG_PRODUCTO</vt:lpstr>
      <vt:lpstr>ESTIMACION_ESFUERZO</vt:lpstr>
      <vt:lpstr>SPRINT_PROYECTO</vt:lpstr>
      <vt:lpstr>NIVEL_COMPLEJIDAD</vt:lpstr>
      <vt:lpstr>TABLA_ESTIMADOS</vt:lpstr>
      <vt:lpstr>USERSTORY_ID</vt:lpstr>
      <vt:lpstr>USERTORY_ID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Brayan Muñoz</cp:lastModifiedBy>
  <dcterms:created xsi:type="dcterms:W3CDTF">2014-05-02T17:37:51Z</dcterms:created>
  <dcterms:modified xsi:type="dcterms:W3CDTF">2014-05-24T03:48:46Z</dcterms:modified>
</cp:coreProperties>
</file>